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8595" windowHeight="4935"/>
  </bookViews>
  <sheets>
    <sheet name="All Qs" sheetId="3" r:id="rId1"/>
    <sheet name="Sol2" sheetId="1" r:id="rId2"/>
    <sheet name="Sol 3" sheetId="5" r:id="rId3"/>
    <sheet name="Sol 4" sheetId="6" r:id="rId4"/>
  </sheets>
  <calcPr calcId="125725"/>
</workbook>
</file>

<file path=xl/calcChain.xml><?xml version="1.0" encoding="utf-8"?>
<calcChain xmlns="http://schemas.openxmlformats.org/spreadsheetml/2006/main">
  <c r="J30" i="6"/>
  <c r="K23"/>
  <c r="J17"/>
  <c r="E30"/>
  <c r="E28"/>
  <c r="J27"/>
  <c r="O21"/>
  <c r="O19"/>
  <c r="N12"/>
  <c r="K14"/>
  <c r="K13"/>
  <c r="B17" i="5"/>
  <c r="J14"/>
  <c r="J10"/>
  <c r="F11" i="6"/>
  <c r="F12"/>
  <c r="F17" s="1"/>
  <c r="F13"/>
  <c r="F14"/>
  <c r="F15"/>
  <c r="F16"/>
  <c r="B18" i="5"/>
  <c r="I8" i="1"/>
  <c r="I7"/>
  <c r="F10" i="6"/>
  <c r="E17"/>
</calcChain>
</file>

<file path=xl/sharedStrings.xml><?xml version="1.0" encoding="utf-8"?>
<sst xmlns="http://schemas.openxmlformats.org/spreadsheetml/2006/main" count="118" uniqueCount="91">
  <si>
    <t>Tutorial Sheet</t>
  </si>
  <si>
    <t>Cost of Capital</t>
  </si>
  <si>
    <r>
      <t>IM-9;187(9.1)</t>
    </r>
    <r>
      <rPr>
        <sz val="12"/>
        <color theme="1"/>
        <rFont val="Times New Roman"/>
        <family val="1"/>
      </rPr>
      <t xml:space="preserve"> Assuming that a firm pays tax at a 50 per cent rate, compute the after tax cost of capital in the following cases:</t>
    </r>
  </si>
  <si>
    <r>
      <t>a)</t>
    </r>
    <r>
      <rPr>
        <sz val="7"/>
        <color theme="1"/>
        <rFont val="Times New Roman"/>
        <family val="1"/>
      </rPr>
      <t xml:space="preserve">      </t>
    </r>
    <r>
      <rPr>
        <sz val="12"/>
        <color theme="1"/>
        <rFont val="Times New Roman"/>
        <family val="1"/>
      </rPr>
      <t>A ten year, 8 per cent, Rs.1000 par bond sold at Rs.950 less 4% underwriting commission.</t>
    </r>
  </si>
  <si>
    <r>
      <t>b)</t>
    </r>
    <r>
      <rPr>
        <sz val="7"/>
        <color theme="1"/>
        <rFont val="Times New Roman"/>
        <family val="1"/>
      </rPr>
      <t xml:space="preserve">      </t>
    </r>
    <r>
      <rPr>
        <sz val="12"/>
        <color theme="1"/>
        <rFont val="Times New Roman"/>
        <family val="1"/>
      </rPr>
      <t>A preference share sold at Rs100 with a 9 per cent dividend and a redemption price of Rs110 if the company redeems it in five years.</t>
    </r>
  </si>
  <si>
    <r>
      <t>c)</t>
    </r>
    <r>
      <rPr>
        <sz val="7"/>
        <color theme="1"/>
        <rFont val="Times New Roman"/>
        <family val="1"/>
      </rPr>
      <t xml:space="preserve">      </t>
    </r>
    <r>
      <rPr>
        <sz val="12"/>
        <color theme="1"/>
        <rFont val="Times New Roman"/>
        <family val="1"/>
      </rPr>
      <t>An ordinary share selling at a current market price of Rs.120, and paying a current dividend of Rs9 per share, which is expected to grow at a rate of 8 per cent.</t>
    </r>
  </si>
  <si>
    <r>
      <t>d)</t>
    </r>
    <r>
      <rPr>
        <sz val="7"/>
        <color theme="1"/>
        <rFont val="Times New Roman"/>
        <family val="1"/>
      </rPr>
      <t xml:space="preserve">     </t>
    </r>
    <r>
      <rPr>
        <sz val="12"/>
        <color theme="1"/>
        <rFont val="Times New Roman"/>
        <family val="1"/>
      </rPr>
      <t>An ordinary share of a company, which engages no external financing, is selling for Rs50. The earnings per share are Rs.7.50 of which sixty per cent is paid in dividends. The company reinvests retained earnings at a rate of 10 per cent.</t>
    </r>
  </si>
  <si>
    <r>
      <t>KJ-3; 7.10 (7.16)</t>
    </r>
    <r>
      <rPr>
        <sz val="12"/>
        <color theme="1"/>
        <rFont val="Times New Roman"/>
        <family val="1"/>
      </rPr>
      <t xml:space="preserve"> The Hypothetical Ltd is wishing to calculate its cost of equity capital using CAPM. From the information provided to the firm by its investment advisors – it is found that the risk free rate of return equals to 10 percent; the firm’s beta equal to 1.50 and the return on market portfolio equals 12.5 percent. Compute the cost of equity capital.</t>
    </r>
  </si>
  <si>
    <r>
      <t>KJ-3; 7.21 (7.34)</t>
    </r>
    <r>
      <rPr>
        <sz val="12"/>
        <color theme="1"/>
        <rFont val="Times New Roman"/>
        <family val="1"/>
      </rPr>
      <t xml:space="preserve"> Aries Ltd wishes to raise additional finance of Rs10 lakhs for meeting its investment plans. It has Rs210000 in the form of RE available for investment purposes. The following are the further details:</t>
    </r>
  </si>
  <si>
    <t>D/E mix 30:70; Cost of debt – Upto Rs180000, 10% (before tax) and Beyond Rs180000, 16% (before tax); EPS Rs4; D/P – 50% of earnings; Expected growth rate in dividend is 10%; Current market price per share is Rs44; Tax Rate is 35.</t>
  </si>
  <si>
    <t>You are required to :</t>
  </si>
  <si>
    <r>
      <t>a)</t>
    </r>
    <r>
      <rPr>
        <sz val="12"/>
        <color theme="1"/>
        <rFont val="Times New Roman"/>
        <family val="1"/>
      </rPr>
      <t xml:space="preserve"> To determine the pattern for raising additional finance, assuming the firm intends to maintain existing D/E mix.</t>
    </r>
  </si>
  <si>
    <r>
      <t>b)</t>
    </r>
    <r>
      <rPr>
        <sz val="12"/>
        <color theme="1"/>
        <rFont val="Times New Roman"/>
        <family val="1"/>
      </rPr>
      <t xml:space="preserve"> To determine post tax average cost of additional debt.</t>
    </r>
  </si>
  <si>
    <r>
      <t>c)</t>
    </r>
    <r>
      <rPr>
        <sz val="12"/>
        <color theme="1"/>
        <rFont val="Times New Roman"/>
        <family val="1"/>
      </rPr>
      <t xml:space="preserve"> To determine cost of retained earnings and cost of equity.</t>
    </r>
  </si>
  <si>
    <r>
      <t>d)</t>
    </r>
    <r>
      <rPr>
        <sz val="12"/>
        <color theme="1"/>
        <rFont val="Times New Roman"/>
        <family val="1"/>
      </rPr>
      <t xml:space="preserve"> Compute overall WACC after tax cost of additional finance.</t>
    </r>
  </si>
  <si>
    <r>
      <t>IM-9;191(14)</t>
    </r>
    <r>
      <rPr>
        <sz val="12"/>
        <color theme="1"/>
        <rFont val="Times New Roman"/>
        <family val="1"/>
      </rPr>
      <t xml:space="preserve"> A company has the following capital structure at the end of 31 March 2003:</t>
    </r>
  </si>
  <si>
    <t>(Rs in million)</t>
  </si>
  <si>
    <t>Share capital</t>
  </si>
  <si>
    <t>Reserve</t>
  </si>
  <si>
    <t>Long-term loan</t>
  </si>
  <si>
    <t>The company’s EPS, DPS, average market price and ROE for the last seven years are given:</t>
  </si>
  <si>
    <t>Year</t>
  </si>
  <si>
    <t>EPS</t>
  </si>
  <si>
    <t>DPS</t>
  </si>
  <si>
    <t>Avg.Mkt. Price</t>
  </si>
  <si>
    <t>ROE</t>
  </si>
  <si>
    <t xml:space="preserve">                                                                                         </t>
  </si>
  <si>
    <t>You are required to calculate:</t>
  </si>
  <si>
    <r>
      <t>a)</t>
    </r>
    <r>
      <rPr>
        <sz val="7"/>
        <color theme="1"/>
        <rFont val="Times New Roman"/>
        <family val="1"/>
      </rPr>
      <t xml:space="preserve">      </t>
    </r>
    <r>
      <rPr>
        <sz val="12"/>
        <color theme="1"/>
        <rFont val="Times New Roman"/>
        <family val="1"/>
      </rPr>
      <t>growth rate g using alternative methods</t>
    </r>
  </si>
  <si>
    <r>
      <t>b)</t>
    </r>
    <r>
      <rPr>
        <sz val="7"/>
        <color theme="1"/>
        <rFont val="Times New Roman"/>
        <family val="1"/>
      </rPr>
      <t xml:space="preserve">      </t>
    </r>
    <r>
      <rPr>
        <sz val="12"/>
        <color theme="1"/>
        <rFont val="Times New Roman"/>
        <family val="1"/>
      </rPr>
      <t>cost of equity using dividend growth model</t>
    </r>
  </si>
  <si>
    <r>
      <t>c)</t>
    </r>
    <r>
      <rPr>
        <sz val="7"/>
        <color theme="1"/>
        <rFont val="Times New Roman"/>
        <family val="1"/>
      </rPr>
      <t xml:space="preserve">      </t>
    </r>
    <r>
      <rPr>
        <sz val="12"/>
        <color theme="1"/>
        <rFont val="Times New Roman"/>
        <family val="1"/>
      </rPr>
      <t>weighted average cost of capital using i) book value weights ii) market value weights</t>
    </r>
  </si>
  <si>
    <t>Assume that the interest rate on debt is 11 per cent and the corporate income tax rate is 35 per cent.</t>
  </si>
  <si>
    <t>rd=(Int(1-T)+(f+d+pr-pi)/Nm)/(RV+SV)/2</t>
  </si>
  <si>
    <t>rp=(Div+(f+d+pr-pi)/Nm)/(RV+SV)/2</t>
  </si>
  <si>
    <r>
      <t>re=</t>
    </r>
    <r>
      <rPr>
        <u/>
        <sz val="26"/>
        <color theme="1"/>
        <rFont val="Calibri"/>
        <family val="2"/>
        <scheme val="minor"/>
      </rPr>
      <t>Div1</t>
    </r>
  </si>
  <si>
    <t>Po</t>
  </si>
  <si>
    <t>+g</t>
  </si>
  <si>
    <t>+(b*r)</t>
  </si>
  <si>
    <r>
      <t>re=</t>
    </r>
    <r>
      <rPr>
        <u/>
        <sz val="26"/>
        <color theme="1"/>
        <rFont val="Calibri"/>
        <family val="2"/>
        <scheme val="minor"/>
      </rPr>
      <t>E1(1-b)</t>
    </r>
  </si>
  <si>
    <t>re=Rf+beta(Rm-Rf)</t>
  </si>
  <si>
    <t>KJ-3; 7.10 (7.16) The Hypothetical Ltd is wishing to calculate its cost of equity capital using CAPM. From the information provided to the firm by its investment advisors – it is found that the risk free rate of return equals to 10 percent; the firm’s beta equal to 1.50 and the return on market portfolio equals 12.5 percent. Compute the cost of equity capital.</t>
  </si>
  <si>
    <t>Debt(30%)</t>
  </si>
  <si>
    <t>Equity(70%)</t>
  </si>
  <si>
    <t>180000@10%</t>
  </si>
  <si>
    <t>120000@16%</t>
  </si>
  <si>
    <t>a)</t>
  </si>
  <si>
    <t>re=</t>
  </si>
  <si>
    <t>b</t>
  </si>
  <si>
    <t>rf+beta(rm-rf)</t>
  </si>
  <si>
    <t>10+1.5*(12.5-10)</t>
  </si>
  <si>
    <r>
      <t>KJ-3; 7.21 (7.34)</t>
    </r>
    <r>
      <rPr>
        <sz val="16"/>
        <color theme="1"/>
        <rFont val="Times New Roman"/>
        <family val="1"/>
      </rPr>
      <t xml:space="preserve"> Aries Ltd wishes to raise additional finance of Rs10 lakhs for meeting its investment plans. It has Rs210000 in the form of RE available for investment purposes. The following are the further details:</t>
    </r>
  </si>
  <si>
    <r>
      <t>a)</t>
    </r>
    <r>
      <rPr>
        <sz val="16"/>
        <color theme="1"/>
        <rFont val="Times New Roman"/>
        <family val="1"/>
      </rPr>
      <t xml:space="preserve"> To determine the pattern for raising additional finance, assuming the firm intends to maintain existing D/E mix.</t>
    </r>
  </si>
  <si>
    <r>
      <t>b)</t>
    </r>
    <r>
      <rPr>
        <sz val="16"/>
        <color theme="1"/>
        <rFont val="Times New Roman"/>
        <family val="1"/>
      </rPr>
      <t xml:space="preserve"> To determine post tax average cost of additional debt.</t>
    </r>
  </si>
  <si>
    <r>
      <t>c)</t>
    </r>
    <r>
      <rPr>
        <sz val="16"/>
        <color theme="1"/>
        <rFont val="Times New Roman"/>
        <family val="1"/>
      </rPr>
      <t xml:space="preserve"> To determine cost of retained earnings and cost of equity.</t>
    </r>
  </si>
  <si>
    <r>
      <t>d)</t>
    </r>
    <r>
      <rPr>
        <sz val="16"/>
        <color theme="1"/>
        <rFont val="Times New Roman"/>
        <family val="1"/>
      </rPr>
      <t xml:space="preserve"> Compute overall WACC after tax cost of additional finance.</t>
    </r>
  </si>
  <si>
    <t xml:space="preserve">Total fund required = </t>
  </si>
  <si>
    <t>210000RE</t>
  </si>
  <si>
    <t>490000 Fresh Equity</t>
  </si>
  <si>
    <t>rd=</t>
  </si>
  <si>
    <t>d) WACC= rd*D/V+re*E/V</t>
  </si>
  <si>
    <t>E=</t>
  </si>
  <si>
    <t>D=</t>
  </si>
  <si>
    <t>V=</t>
  </si>
  <si>
    <t>or 13.75%</t>
  </si>
  <si>
    <t>b) rd= 10(1-T)*180000/300000 + 16(1-T)*120000/300000</t>
  </si>
  <si>
    <t>or 8.06%</t>
  </si>
  <si>
    <t>c) Cost of internal equity: (Div1/Po)+g</t>
  </si>
  <si>
    <t>Cost of External equity: (DIV1/Po(1-f))+g.</t>
  </si>
  <si>
    <t>a) Calculation of 'g'</t>
  </si>
  <si>
    <t>Dividend growth method:</t>
  </si>
  <si>
    <t>DIV97(1+g)^n=DIV'03</t>
  </si>
  <si>
    <t>5.28(1+g)^6=7.68</t>
  </si>
  <si>
    <t>(1+g)^6=</t>
  </si>
  <si>
    <t>(1+g)=</t>
  </si>
  <si>
    <t>Average</t>
  </si>
  <si>
    <t>g'=</t>
  </si>
  <si>
    <t>g'=b*r</t>
  </si>
  <si>
    <t xml:space="preserve">b) re= </t>
  </si>
  <si>
    <t>c) WACC= re*E/V+rd*(1-T)*D/V</t>
  </si>
  <si>
    <t>WACC=</t>
  </si>
  <si>
    <t>c) ii)</t>
  </si>
  <si>
    <t xml:space="preserve">ROE= </t>
  </si>
  <si>
    <t>Earning available to shareholder/Shareholders funds</t>
  </si>
  <si>
    <t>0.084=</t>
  </si>
  <si>
    <t>x/41665</t>
  </si>
  <si>
    <t>x=3499.86=3500</t>
  </si>
  <si>
    <t>EPS=Earning available to sh. Holders/no. of equity shares</t>
  </si>
  <si>
    <t>Market value of equity(E)=</t>
  </si>
  <si>
    <t>WACC on market value weights:</t>
  </si>
  <si>
    <t>g= 0.064 or 6.4%</t>
  </si>
  <si>
    <t>Div1=7.68(1+0.0871)</t>
  </si>
</sst>
</file>

<file path=xl/styles.xml><?xml version="1.0" encoding="utf-8"?>
<styleSheet xmlns="http://schemas.openxmlformats.org/spreadsheetml/2006/main">
  <numFmts count="1">
    <numFmt numFmtId="164" formatCode="0.0000"/>
  </numFmts>
  <fonts count="13">
    <font>
      <sz val="11"/>
      <color theme="1"/>
      <name val="Calibri"/>
      <family val="2"/>
      <scheme val="minor"/>
    </font>
    <font>
      <sz val="26"/>
      <color theme="1"/>
      <name val="Calibri"/>
      <family val="2"/>
      <scheme val="minor"/>
    </font>
    <font>
      <u/>
      <sz val="26"/>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24"/>
      <color theme="1"/>
      <name val="Times New Roman"/>
      <family val="1"/>
    </font>
    <font>
      <sz val="24"/>
      <color theme="1"/>
      <name val="Calibri"/>
      <family val="2"/>
      <scheme val="minor"/>
    </font>
    <font>
      <sz val="16"/>
      <color theme="1"/>
      <name val="Calibri"/>
      <family val="2"/>
      <scheme val="minor"/>
    </font>
    <font>
      <sz val="16"/>
      <color theme="1"/>
      <name val="Times New Roman"/>
      <family val="1"/>
    </font>
    <font>
      <b/>
      <sz val="16"/>
      <color theme="1"/>
      <name val="Times New Roman"/>
      <family val="1"/>
    </font>
    <font>
      <b/>
      <sz val="11"/>
      <color theme="1"/>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53">
    <xf numFmtId="0" fontId="0" fillId="0" borderId="0" xfId="0"/>
    <xf numFmtId="0" fontId="1" fillId="0" borderId="0" xfId="0" applyFont="1"/>
    <xf numFmtId="0" fontId="3" fillId="0" borderId="0" xfId="0" applyFont="1"/>
    <xf numFmtId="0" fontId="3" fillId="0" borderId="0" xfId="0" applyFont="1" applyAlignment="1">
      <alignment horizontal="left" indent="2"/>
    </xf>
    <xf numFmtId="0" fontId="4" fillId="0" borderId="0" xfId="0" applyFont="1"/>
    <xf numFmtId="0" fontId="3" fillId="0" borderId="0" xfId="0" applyFont="1" applyAlignment="1">
      <alignment horizontal="left" indent="5"/>
    </xf>
    <xf numFmtId="0" fontId="3" fillId="0" borderId="0" xfId="0" applyFont="1" applyAlignment="1">
      <alignment horizontal="justify"/>
    </xf>
    <xf numFmtId="0" fontId="4" fillId="0" borderId="0" xfId="0" applyFont="1" applyAlignment="1">
      <alignment horizontal="justify"/>
    </xf>
    <xf numFmtId="0" fontId="4" fillId="0" borderId="0" xfId="0" applyFont="1" applyAlignment="1">
      <alignment horizontal="left" indent="15"/>
    </xf>
    <xf numFmtId="0" fontId="3" fillId="0" borderId="0" xfId="0" applyFont="1" applyAlignment="1">
      <alignment horizontal="left" indent="15"/>
    </xf>
    <xf numFmtId="0" fontId="4" fillId="0" borderId="1" xfId="0" applyFont="1" applyBorder="1" applyAlignment="1">
      <alignment horizontal="justify" vertical="top" wrapText="1"/>
    </xf>
    <xf numFmtId="0" fontId="4" fillId="0" borderId="2" xfId="0" applyFont="1" applyBorder="1" applyAlignment="1">
      <alignment horizontal="justify" vertical="top" wrapText="1"/>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49" fontId="1" fillId="0" borderId="0" xfId="0" applyNumberFormat="1" applyFont="1"/>
    <xf numFmtId="0" fontId="7" fillId="0" borderId="0" xfId="0" applyFont="1"/>
    <xf numFmtId="0" fontId="8" fillId="0" borderId="0" xfId="0" applyFont="1"/>
    <xf numFmtId="164" fontId="8" fillId="0" borderId="0" xfId="0" applyNumberFormat="1" applyFont="1"/>
    <xf numFmtId="0" fontId="0" fillId="0" borderId="0" xfId="0" applyAlignment="1"/>
    <xf numFmtId="10" fontId="8" fillId="0" borderId="0" xfId="0" applyNumberFormat="1" applyFont="1"/>
    <xf numFmtId="0" fontId="9" fillId="0" borderId="0" xfId="0" applyFont="1"/>
    <xf numFmtId="49" fontId="9" fillId="0" borderId="0" xfId="0" applyNumberFormat="1" applyFont="1"/>
    <xf numFmtId="0" fontId="4" fillId="0" borderId="6" xfId="0" applyFont="1" applyBorder="1" applyAlignment="1">
      <alignment horizontal="justify" vertical="top" wrapText="1"/>
    </xf>
    <xf numFmtId="0" fontId="3" fillId="0" borderId="7" xfId="0" applyFont="1" applyBorder="1" applyAlignment="1">
      <alignment horizontal="justify" vertical="top" wrapText="1"/>
    </xf>
    <xf numFmtId="0" fontId="4" fillId="0" borderId="5" xfId="0" applyFont="1" applyFill="1" applyBorder="1" applyAlignment="1">
      <alignment horizontal="justify" vertical="top" wrapText="1"/>
    </xf>
    <xf numFmtId="0" fontId="0" fillId="0" borderId="5" xfId="0" applyBorder="1"/>
    <xf numFmtId="164" fontId="1" fillId="0" borderId="0" xfId="0" applyNumberFormat="1" applyFont="1"/>
    <xf numFmtId="3" fontId="9" fillId="0" borderId="0" xfId="0" applyNumberFormat="1" applyFont="1"/>
    <xf numFmtId="10" fontId="9" fillId="0" borderId="0" xfId="0" applyNumberFormat="1" applyFont="1"/>
    <xf numFmtId="2" fontId="9" fillId="0" borderId="0" xfId="0" applyNumberFormat="1" applyFont="1"/>
    <xf numFmtId="9" fontId="9" fillId="0" borderId="0" xfId="0" applyNumberFormat="1" applyFont="1"/>
    <xf numFmtId="0" fontId="10" fillId="0" borderId="0" xfId="0" applyFont="1" applyAlignment="1">
      <alignment horizontal="left" indent="5"/>
    </xf>
    <xf numFmtId="0" fontId="3" fillId="0" borderId="5" xfId="0" applyFont="1" applyBorder="1" applyAlignment="1">
      <alignment horizontal="left" indent="15"/>
    </xf>
    <xf numFmtId="0" fontId="3" fillId="0" borderId="5" xfId="0" applyFont="1" applyBorder="1" applyAlignment="1">
      <alignment horizontal="justify"/>
    </xf>
    <xf numFmtId="0" fontId="12" fillId="0" borderId="5" xfId="0" applyFont="1" applyBorder="1"/>
    <xf numFmtId="0" fontId="3" fillId="0" borderId="0" xfId="0" applyFont="1" applyAlignment="1">
      <alignment horizontal="justify" wrapText="1"/>
    </xf>
    <xf numFmtId="0" fontId="0" fillId="0" borderId="0" xfId="0" applyAlignment="1">
      <alignment wrapText="1"/>
    </xf>
    <xf numFmtId="0" fontId="3" fillId="0" borderId="5" xfId="0" applyFont="1" applyBorder="1" applyAlignment="1">
      <alignment horizontal="justify" wrapText="1"/>
    </xf>
    <xf numFmtId="0" fontId="0" fillId="0" borderId="5" xfId="0" applyBorder="1" applyAlignment="1">
      <alignment wrapText="1"/>
    </xf>
    <xf numFmtId="0" fontId="4" fillId="0" borderId="0" xfId="0" applyFont="1" applyAlignment="1">
      <alignment horizontal="justify" wrapText="1"/>
    </xf>
    <xf numFmtId="0" fontId="4" fillId="0" borderId="0" xfId="0" applyFont="1" applyAlignment="1">
      <alignment horizontal="justify" vertical="top" wrapText="1"/>
    </xf>
    <xf numFmtId="0" fontId="0" fillId="0" borderId="0" xfId="0" applyAlignment="1">
      <alignment vertical="top" wrapText="1"/>
    </xf>
    <xf numFmtId="0" fontId="5" fillId="0" borderId="0" xfId="0" applyFont="1" applyAlignment="1">
      <alignment horizontal="center" wrapText="1"/>
    </xf>
    <xf numFmtId="0" fontId="3" fillId="0" borderId="0" xfId="0" applyFont="1" applyAlignment="1">
      <alignment horizontal="left" wrapText="1"/>
    </xf>
    <xf numFmtId="0" fontId="4" fillId="0" borderId="0" xfId="0" applyFont="1" applyAlignment="1">
      <alignment wrapText="1"/>
    </xf>
    <xf numFmtId="0" fontId="10" fillId="0" borderId="0" xfId="0" applyFont="1" applyAlignment="1">
      <alignment horizontal="left" wrapText="1"/>
    </xf>
    <xf numFmtId="0" fontId="9" fillId="0" borderId="0" xfId="0" applyFont="1" applyAlignment="1">
      <alignment wrapText="1"/>
    </xf>
    <xf numFmtId="0" fontId="11" fillId="0" borderId="5" xfId="0" applyFont="1" applyBorder="1" applyAlignment="1">
      <alignment horizontal="justify" wrapText="1"/>
    </xf>
    <xf numFmtId="0" fontId="9" fillId="0" borderId="5" xfId="0" applyFont="1" applyBorder="1" applyAlignment="1">
      <alignment wrapText="1"/>
    </xf>
    <xf numFmtId="0" fontId="10" fillId="0" borderId="5" xfId="0" applyFont="1" applyBorder="1" applyAlignment="1">
      <alignment horizontal="justify" wrapText="1"/>
    </xf>
    <xf numFmtId="0" fontId="11" fillId="0" borderId="0" xfId="0" applyFont="1" applyFill="1" applyBorder="1" applyAlignment="1">
      <alignment horizontal="justify" vertical="top" wrapText="1"/>
    </xf>
    <xf numFmtId="0" fontId="9" fillId="0" borderId="0" xfId="0" applyFont="1" applyAlignment="1"/>
    <xf numFmtId="0" fontId="4" fillId="0" borderId="0" xfId="0" applyFont="1" applyFill="1" applyBorder="1" applyAlignment="1">
      <alignment horizontal="justify"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0</xdr:rowOff>
    </xdr:from>
    <xdr:to>
      <xdr:col>9</xdr:col>
      <xdr:colOff>114300</xdr:colOff>
      <xdr:row>23</xdr:row>
      <xdr:rowOff>0</xdr:rowOff>
    </xdr:to>
    <xdr:sp macro="" textlink="">
      <xdr:nvSpPr>
        <xdr:cNvPr id="1026" name="Line 2"/>
        <xdr:cNvSpPr>
          <a:spLocks noChangeShapeType="1"/>
        </xdr:cNvSpPr>
      </xdr:nvSpPr>
      <xdr:spPr bwMode="auto">
        <a:xfrm>
          <a:off x="0" y="21878925"/>
          <a:ext cx="560070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114300</xdr:colOff>
      <xdr:row>3</xdr:row>
      <xdr:rowOff>0</xdr:rowOff>
    </xdr:to>
    <xdr:sp macro="" textlink="">
      <xdr:nvSpPr>
        <xdr:cNvPr id="2" name="Line 2"/>
        <xdr:cNvSpPr>
          <a:spLocks noChangeShapeType="1"/>
        </xdr:cNvSpPr>
      </xdr:nvSpPr>
      <xdr:spPr bwMode="auto">
        <a:xfrm>
          <a:off x="0" y="9705975"/>
          <a:ext cx="5600700" cy="0"/>
        </a:xfrm>
        <a:prstGeom prst="line">
          <a:avLst/>
        </a:prstGeom>
        <a:noFill/>
        <a:ln w="9525">
          <a:solidFill>
            <a:srgbClr val="000000"/>
          </a:solidFill>
          <a:round/>
          <a:headEnd/>
          <a:tailEnd/>
        </a:ln>
      </xdr:spPr>
    </xdr:sp>
    <xdr:clientData/>
  </xdr:twoCellAnchor>
  <xdr:twoCellAnchor>
    <xdr:from>
      <xdr:col>0</xdr:col>
      <xdr:colOff>0</xdr:colOff>
      <xdr:row>5</xdr:row>
      <xdr:rowOff>238125</xdr:rowOff>
    </xdr:from>
    <xdr:to>
      <xdr:col>9</xdr:col>
      <xdr:colOff>114300</xdr:colOff>
      <xdr:row>5</xdr:row>
      <xdr:rowOff>238125</xdr:rowOff>
    </xdr:to>
    <xdr:sp macro="" textlink="">
      <xdr:nvSpPr>
        <xdr:cNvPr id="3" name="Line 1"/>
        <xdr:cNvSpPr>
          <a:spLocks noChangeShapeType="1"/>
        </xdr:cNvSpPr>
      </xdr:nvSpPr>
      <xdr:spPr bwMode="auto">
        <a:xfrm>
          <a:off x="0" y="10544175"/>
          <a:ext cx="5600700" cy="0"/>
        </a:xfrm>
        <a:prstGeom prst="line">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P44"/>
  <sheetViews>
    <sheetView tabSelected="1" workbookViewId="0">
      <selection activeCell="I44" sqref="I44"/>
    </sheetView>
  </sheetViews>
  <sheetFormatPr defaultRowHeight="15"/>
  <cols>
    <col min="4" max="4" width="11.5703125" customWidth="1"/>
    <col min="9" max="9" width="14.7109375" customWidth="1"/>
  </cols>
  <sheetData>
    <row r="1" spans="1:16" ht="15.75">
      <c r="A1" s="42" t="s">
        <v>0</v>
      </c>
      <c r="B1" s="36"/>
      <c r="C1" s="36"/>
      <c r="D1" s="36"/>
      <c r="E1" s="36"/>
      <c r="F1" s="36"/>
      <c r="G1" s="36"/>
      <c r="H1" s="36"/>
      <c r="I1" s="36"/>
      <c r="J1" s="36"/>
      <c r="K1" s="36"/>
      <c r="L1" s="36"/>
      <c r="M1" s="36"/>
      <c r="N1" s="36"/>
      <c r="O1" s="36"/>
      <c r="P1" s="36"/>
    </row>
    <row r="2" spans="1:16" ht="15.75">
      <c r="A2" s="42" t="s">
        <v>1</v>
      </c>
      <c r="B2" s="36"/>
      <c r="C2" s="36"/>
      <c r="D2" s="36"/>
      <c r="E2" s="36"/>
      <c r="F2" s="36"/>
      <c r="G2" s="36"/>
      <c r="H2" s="36"/>
      <c r="I2" s="36"/>
      <c r="J2" s="36"/>
      <c r="K2" s="36"/>
      <c r="L2" s="36"/>
      <c r="M2" s="36"/>
      <c r="N2" s="36"/>
      <c r="O2" s="36"/>
      <c r="P2" s="36"/>
    </row>
    <row r="3" spans="1:16" ht="15.75">
      <c r="A3" s="3"/>
    </row>
    <row r="4" spans="1:16" ht="15.75">
      <c r="A4" s="3"/>
    </row>
    <row r="5" spans="1:16" ht="15.75">
      <c r="A5" s="4" t="s">
        <v>2</v>
      </c>
    </row>
    <row r="6" spans="1:16" ht="15.75">
      <c r="A6" s="5" t="s">
        <v>3</v>
      </c>
    </row>
    <row r="7" spans="1:16" ht="15.75">
      <c r="A7" s="5" t="s">
        <v>4</v>
      </c>
    </row>
    <row r="8" spans="1:16" ht="15.75">
      <c r="A8" s="5" t="s">
        <v>5</v>
      </c>
    </row>
    <row r="9" spans="1:16">
      <c r="A9" s="43" t="s">
        <v>6</v>
      </c>
      <c r="B9" s="36"/>
      <c r="C9" s="36"/>
      <c r="D9" s="36"/>
      <c r="E9" s="36"/>
      <c r="F9" s="36"/>
      <c r="G9" s="36"/>
      <c r="H9" s="36"/>
      <c r="I9" s="36"/>
      <c r="J9" s="36"/>
      <c r="K9" s="36"/>
      <c r="L9" s="36"/>
      <c r="M9" s="36"/>
      <c r="N9" s="36"/>
      <c r="O9" s="36"/>
      <c r="P9" s="36"/>
    </row>
    <row r="10" spans="1:16" ht="15.75">
      <c r="A10" s="2"/>
    </row>
    <row r="11" spans="1:16" ht="44.25" customHeight="1">
      <c r="A11" s="44" t="s">
        <v>7</v>
      </c>
      <c r="B11" s="36"/>
      <c r="C11" s="36"/>
      <c r="D11" s="36"/>
      <c r="E11" s="36"/>
      <c r="F11" s="36"/>
      <c r="G11" s="36"/>
      <c r="H11" s="36"/>
      <c r="I11" s="36"/>
      <c r="J11" s="36"/>
      <c r="K11" s="36"/>
      <c r="L11" s="36"/>
      <c r="M11" s="36"/>
      <c r="N11" s="36"/>
      <c r="O11" s="36"/>
      <c r="P11" s="36"/>
    </row>
    <row r="12" spans="1:16" ht="15.75">
      <c r="A12" s="7"/>
    </row>
    <row r="13" spans="1:16" ht="34.5" customHeight="1">
      <c r="A13" s="40" t="s">
        <v>8</v>
      </c>
      <c r="B13" s="41"/>
      <c r="C13" s="41"/>
      <c r="D13" s="41"/>
      <c r="E13" s="41"/>
      <c r="F13" s="41"/>
      <c r="G13" s="41"/>
      <c r="H13" s="41"/>
      <c r="I13" s="41"/>
      <c r="J13" s="41"/>
      <c r="K13" s="41"/>
      <c r="L13" s="41"/>
      <c r="M13" s="41"/>
      <c r="N13" s="41"/>
      <c r="O13" s="41"/>
      <c r="P13" s="41"/>
    </row>
    <row r="14" spans="1:16" ht="30.75" customHeight="1">
      <c r="A14" s="35" t="s">
        <v>9</v>
      </c>
      <c r="B14" s="36"/>
      <c r="C14" s="36"/>
      <c r="D14" s="36"/>
      <c r="E14" s="36"/>
      <c r="F14" s="36"/>
      <c r="G14" s="36"/>
      <c r="H14" s="36"/>
      <c r="I14" s="36"/>
      <c r="J14" s="36"/>
      <c r="K14" s="36"/>
      <c r="L14" s="36"/>
      <c r="M14" s="36"/>
      <c r="N14" s="36"/>
      <c r="O14" s="36"/>
      <c r="P14" s="36"/>
    </row>
    <row r="15" spans="1:16">
      <c r="A15" s="35" t="s">
        <v>10</v>
      </c>
      <c r="B15" s="36"/>
      <c r="C15" s="36"/>
      <c r="D15" s="36"/>
      <c r="E15" s="36"/>
      <c r="F15" s="36"/>
      <c r="G15" s="36"/>
      <c r="H15" s="36"/>
      <c r="I15" s="36"/>
      <c r="J15" s="36"/>
      <c r="K15" s="36"/>
      <c r="L15" s="36"/>
      <c r="M15" s="36"/>
      <c r="N15" s="36"/>
      <c r="O15" s="36"/>
      <c r="P15" s="36"/>
    </row>
    <row r="16" spans="1:16">
      <c r="A16" s="39" t="s">
        <v>11</v>
      </c>
      <c r="B16" s="36"/>
      <c r="C16" s="36"/>
      <c r="D16" s="36"/>
      <c r="E16" s="36"/>
      <c r="F16" s="36"/>
      <c r="G16" s="36"/>
      <c r="H16" s="36"/>
      <c r="I16" s="36"/>
      <c r="J16" s="36"/>
      <c r="K16" s="36"/>
      <c r="L16" s="36"/>
      <c r="M16" s="36"/>
      <c r="N16" s="36"/>
      <c r="O16" s="36"/>
      <c r="P16" s="36"/>
    </row>
    <row r="17" spans="1:16">
      <c r="A17" s="39" t="s">
        <v>12</v>
      </c>
      <c r="B17" s="36"/>
      <c r="C17" s="36"/>
      <c r="D17" s="36"/>
      <c r="E17" s="36"/>
      <c r="F17" s="36"/>
      <c r="G17" s="36"/>
      <c r="H17" s="36"/>
      <c r="I17" s="36"/>
      <c r="J17" s="36"/>
      <c r="K17" s="36"/>
      <c r="L17" s="36"/>
      <c r="M17" s="36"/>
      <c r="N17" s="36"/>
      <c r="O17" s="36"/>
      <c r="P17" s="36"/>
    </row>
    <row r="18" spans="1:16">
      <c r="A18" s="39" t="s">
        <v>13</v>
      </c>
      <c r="B18" s="36"/>
      <c r="C18" s="36"/>
      <c r="D18" s="36"/>
      <c r="E18" s="36"/>
      <c r="F18" s="36"/>
      <c r="G18" s="36"/>
      <c r="H18" s="36"/>
      <c r="I18" s="36"/>
      <c r="J18" s="36"/>
      <c r="K18" s="36"/>
      <c r="L18" s="36"/>
      <c r="M18" s="36"/>
      <c r="N18" s="36"/>
      <c r="O18" s="36"/>
      <c r="P18" s="36"/>
    </row>
    <row r="19" spans="1:16">
      <c r="A19" s="39" t="s">
        <v>14</v>
      </c>
      <c r="B19" s="36"/>
      <c r="C19" s="36"/>
      <c r="D19" s="36"/>
      <c r="E19" s="36"/>
      <c r="F19" s="36"/>
      <c r="G19" s="36"/>
      <c r="H19" s="36"/>
      <c r="I19" s="36"/>
      <c r="J19" s="36"/>
      <c r="K19" s="36"/>
      <c r="L19" s="36"/>
      <c r="M19" s="36"/>
      <c r="N19" s="36"/>
      <c r="O19" s="36"/>
      <c r="P19" s="36"/>
    </row>
    <row r="20" spans="1:16" ht="15.75">
      <c r="A20" s="3"/>
    </row>
    <row r="21" spans="1:16" ht="15.75">
      <c r="A21" s="4" t="s">
        <v>15</v>
      </c>
    </row>
    <row r="22" spans="1:16" ht="15.75">
      <c r="A22" s="8"/>
    </row>
    <row r="23" spans="1:16" ht="15.75">
      <c r="A23" s="32"/>
      <c r="B23" s="25"/>
      <c r="C23" s="25"/>
      <c r="D23" s="25"/>
      <c r="E23" s="25"/>
      <c r="F23" s="25"/>
      <c r="G23" s="25"/>
      <c r="H23" s="25"/>
      <c r="I23" s="34" t="s">
        <v>16</v>
      </c>
    </row>
    <row r="24" spans="1:16" ht="15.75">
      <c r="A24" s="37" t="s">
        <v>17</v>
      </c>
      <c r="B24" s="38"/>
      <c r="C24" s="38"/>
      <c r="D24" s="38"/>
      <c r="E24" s="38"/>
      <c r="F24" s="38"/>
      <c r="G24" s="38"/>
      <c r="H24" s="25"/>
      <c r="I24" s="33">
        <v>6808</v>
      </c>
    </row>
    <row r="25" spans="1:16" ht="15.75">
      <c r="A25" s="37" t="s">
        <v>18</v>
      </c>
      <c r="B25" s="38"/>
      <c r="C25" s="38"/>
      <c r="D25" s="38"/>
      <c r="E25" s="38"/>
      <c r="F25" s="38"/>
      <c r="G25" s="38"/>
      <c r="H25" s="38"/>
      <c r="I25" s="33">
        <v>34857</v>
      </c>
    </row>
    <row r="26" spans="1:16" ht="15.75">
      <c r="A26" s="37" t="s">
        <v>19</v>
      </c>
      <c r="B26" s="38"/>
      <c r="C26" s="38"/>
      <c r="D26" s="38"/>
      <c r="E26" s="38"/>
      <c r="F26" s="38"/>
      <c r="G26" s="38"/>
      <c r="H26" s="38"/>
      <c r="I26" s="33">
        <v>538220</v>
      </c>
    </row>
    <row r="27" spans="1:16" ht="15.75">
      <c r="A27" s="6"/>
    </row>
    <row r="28" spans="1:16">
      <c r="A28" s="35" t="s">
        <v>20</v>
      </c>
      <c r="B28" s="36"/>
      <c r="C28" s="36"/>
      <c r="D28" s="36"/>
      <c r="E28" s="36"/>
      <c r="F28" s="36"/>
      <c r="G28" s="36"/>
      <c r="H28" s="36"/>
      <c r="I28" s="36"/>
    </row>
    <row r="29" spans="1:16" ht="16.5" thickBot="1">
      <c r="A29" s="6"/>
    </row>
    <row r="30" spans="1:16" ht="32.25" thickBot="1">
      <c r="A30" s="10" t="s">
        <v>21</v>
      </c>
      <c r="B30" s="11" t="s">
        <v>22</v>
      </c>
      <c r="C30" s="11" t="s">
        <v>23</v>
      </c>
      <c r="D30" s="11" t="s">
        <v>24</v>
      </c>
      <c r="E30" s="11" t="s">
        <v>25</v>
      </c>
      <c r="G30" s="2" t="s">
        <v>27</v>
      </c>
    </row>
    <row r="31" spans="1:16" ht="16.5" thickBot="1">
      <c r="A31" s="12">
        <v>1997</v>
      </c>
      <c r="B31" s="13">
        <v>21.55</v>
      </c>
      <c r="C31" s="13">
        <v>5.28</v>
      </c>
      <c r="D31" s="13">
        <v>143.04</v>
      </c>
      <c r="E31" s="13">
        <v>20.9</v>
      </c>
      <c r="G31" s="5" t="s">
        <v>28</v>
      </c>
    </row>
    <row r="32" spans="1:16" ht="16.5" thickBot="1">
      <c r="A32" s="12">
        <v>1998</v>
      </c>
      <c r="B32" s="13">
        <v>22.14</v>
      </c>
      <c r="C32" s="13">
        <v>5.76</v>
      </c>
      <c r="D32" s="13">
        <v>187.52</v>
      </c>
      <c r="E32" s="13">
        <v>18.600000000000001</v>
      </c>
      <c r="G32" s="5" t="s">
        <v>29</v>
      </c>
    </row>
    <row r="33" spans="1:7" ht="16.5" thickBot="1">
      <c r="A33" s="12">
        <v>1999</v>
      </c>
      <c r="B33" s="13">
        <v>26.4</v>
      </c>
      <c r="C33" s="13">
        <v>5.76</v>
      </c>
      <c r="D33" s="13">
        <v>312.32</v>
      </c>
      <c r="E33" s="13">
        <v>11.7</v>
      </c>
      <c r="G33" s="5" t="s">
        <v>30</v>
      </c>
    </row>
    <row r="34" spans="1:7" ht="16.5" thickBot="1">
      <c r="A34" s="12">
        <v>2000</v>
      </c>
      <c r="B34" s="13">
        <v>20.16</v>
      </c>
      <c r="C34" s="13">
        <v>6.53</v>
      </c>
      <c r="D34" s="13">
        <v>587.52</v>
      </c>
      <c r="E34" s="13">
        <v>11</v>
      </c>
      <c r="G34" s="3" t="s">
        <v>31</v>
      </c>
    </row>
    <row r="35" spans="1:7" ht="16.5" thickBot="1">
      <c r="A35" s="12">
        <v>2001</v>
      </c>
      <c r="B35" s="13">
        <v>20.399999999999999</v>
      </c>
      <c r="C35" s="13">
        <v>7.68</v>
      </c>
      <c r="D35" s="13">
        <v>366.72</v>
      </c>
      <c r="E35" s="13">
        <v>9.5</v>
      </c>
    </row>
    <row r="36" spans="1:7" ht="16.5" thickBot="1">
      <c r="A36" s="12">
        <v>2002</v>
      </c>
      <c r="B36" s="13">
        <v>23.09</v>
      </c>
      <c r="C36" s="13">
        <v>11.53</v>
      </c>
      <c r="D36" s="13">
        <v>416.64</v>
      </c>
      <c r="E36" s="13">
        <v>10.3</v>
      </c>
    </row>
    <row r="37" spans="1:7" ht="16.5" thickBot="1">
      <c r="A37" s="12">
        <v>2003</v>
      </c>
      <c r="B37" s="13">
        <v>22</v>
      </c>
      <c r="C37" s="13">
        <v>7.68</v>
      </c>
      <c r="D37" s="13">
        <v>355.2</v>
      </c>
      <c r="E37" s="13">
        <v>8.4</v>
      </c>
    </row>
    <row r="38" spans="1:7" ht="15.75">
      <c r="A38" s="2" t="s">
        <v>26</v>
      </c>
    </row>
    <row r="44" spans="1:7" ht="15.75">
      <c r="A44" s="3"/>
    </row>
  </sheetData>
  <mergeCells count="15">
    <mergeCell ref="A13:P13"/>
    <mergeCell ref="A14:P14"/>
    <mergeCell ref="A16:P16"/>
    <mergeCell ref="A1:P1"/>
    <mergeCell ref="A2:P2"/>
    <mergeCell ref="A9:P9"/>
    <mergeCell ref="A11:P11"/>
    <mergeCell ref="A15:P15"/>
    <mergeCell ref="A28:I28"/>
    <mergeCell ref="A26:H26"/>
    <mergeCell ref="A17:P17"/>
    <mergeCell ref="A18:P18"/>
    <mergeCell ref="A19:P19"/>
    <mergeCell ref="A24:G24"/>
    <mergeCell ref="A25:H25"/>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dimension ref="B1:X10"/>
  <sheetViews>
    <sheetView workbookViewId="0">
      <selection activeCell="I8" sqref="I8"/>
    </sheetView>
  </sheetViews>
  <sheetFormatPr defaultRowHeight="33.75"/>
  <cols>
    <col min="1" max="2" width="9.140625" style="1"/>
    <col min="3" max="3" width="15.85546875" style="1" customWidth="1"/>
    <col min="4" max="4" width="21.28515625" style="1" customWidth="1"/>
    <col min="5" max="8" width="9.140625" style="1"/>
    <col min="9" max="9" width="16.5703125" style="1" customWidth="1"/>
    <col min="10" max="10" width="9.140625" style="1"/>
    <col min="11" max="11" width="18.7109375" style="1" customWidth="1"/>
    <col min="12" max="12" width="20.7109375" style="1" customWidth="1"/>
    <col min="13" max="13" width="15.42578125" style="1" customWidth="1"/>
    <col min="14" max="14" width="16.140625" style="1" customWidth="1"/>
    <col min="15" max="15" width="9.140625" style="1"/>
    <col min="16" max="16" width="9.5703125" style="1" bestFit="1" customWidth="1"/>
    <col min="17" max="17" width="13.7109375" style="1" customWidth="1"/>
    <col min="18" max="16384" width="9.140625" style="1"/>
  </cols>
  <sheetData>
    <row r="1" spans="2:24" ht="4.5" customHeight="1">
      <c r="B1" s="5"/>
      <c r="C1"/>
      <c r="D1"/>
      <c r="E1"/>
      <c r="F1"/>
      <c r="G1"/>
      <c r="H1"/>
      <c r="I1"/>
      <c r="J1"/>
      <c r="K1"/>
      <c r="L1"/>
      <c r="M1"/>
      <c r="N1"/>
      <c r="O1"/>
      <c r="P1"/>
      <c r="Q1"/>
      <c r="R1"/>
      <c r="S1"/>
      <c r="T1"/>
      <c r="U1"/>
      <c r="V1"/>
      <c r="W1"/>
      <c r="X1"/>
    </row>
    <row r="2" spans="2:24" ht="65.25" customHeight="1">
      <c r="B2" s="45" t="s">
        <v>40</v>
      </c>
      <c r="C2" s="46"/>
      <c r="D2" s="46"/>
      <c r="E2" s="46"/>
      <c r="F2" s="46"/>
      <c r="G2" s="46"/>
      <c r="H2" s="46"/>
      <c r="I2" s="46"/>
      <c r="J2" s="46"/>
      <c r="K2" s="46"/>
      <c r="L2" s="46"/>
      <c r="M2" s="46"/>
      <c r="N2" s="18"/>
      <c r="O2" s="18"/>
      <c r="P2" s="18"/>
      <c r="Q2" s="18"/>
      <c r="R2"/>
      <c r="S2"/>
      <c r="T2"/>
      <c r="U2"/>
      <c r="V2"/>
      <c r="W2"/>
      <c r="X2"/>
    </row>
    <row r="3" spans="2:24">
      <c r="B3" s="15" t="s">
        <v>32</v>
      </c>
      <c r="C3" s="16"/>
      <c r="D3" s="16"/>
      <c r="E3"/>
      <c r="F3"/>
      <c r="G3"/>
      <c r="H3"/>
      <c r="I3"/>
      <c r="J3" s="16"/>
      <c r="K3" s="16"/>
      <c r="L3" s="16"/>
      <c r="M3" s="16"/>
      <c r="N3" s="16"/>
      <c r="O3" s="16"/>
      <c r="P3" s="16"/>
      <c r="Q3"/>
      <c r="R3"/>
      <c r="S3"/>
      <c r="T3"/>
      <c r="U3"/>
      <c r="V3"/>
      <c r="W3"/>
      <c r="X3"/>
    </row>
    <row r="4" spans="2:24">
      <c r="B4" s="1" t="s">
        <v>33</v>
      </c>
      <c r="J4" s="16"/>
      <c r="K4" s="16"/>
      <c r="L4" s="16"/>
      <c r="M4" s="16"/>
      <c r="N4" s="16"/>
      <c r="O4" s="16"/>
      <c r="P4" s="16"/>
    </row>
    <row r="5" spans="2:24">
      <c r="H5" s="1" t="s">
        <v>46</v>
      </c>
      <c r="I5" s="1" t="s">
        <v>48</v>
      </c>
      <c r="J5" s="16"/>
      <c r="K5" s="19"/>
      <c r="L5" s="16"/>
      <c r="M5" s="16"/>
      <c r="N5" s="16"/>
      <c r="O5" s="16"/>
      <c r="P5" s="16"/>
    </row>
    <row r="6" spans="2:24">
      <c r="B6" s="1" t="s">
        <v>34</v>
      </c>
      <c r="D6" s="14" t="s">
        <v>36</v>
      </c>
      <c r="H6" s="1" t="s">
        <v>46</v>
      </c>
      <c r="I6" s="1" t="s">
        <v>49</v>
      </c>
      <c r="J6" s="16"/>
      <c r="K6" s="16"/>
      <c r="L6" s="16"/>
      <c r="M6" s="16"/>
      <c r="N6" s="16"/>
      <c r="O6" s="16"/>
      <c r="P6" s="16"/>
    </row>
    <row r="7" spans="2:24">
      <c r="C7" s="1" t="s">
        <v>35</v>
      </c>
      <c r="H7" s="1" t="s">
        <v>46</v>
      </c>
      <c r="I7" s="1">
        <f>(10+(1.5*(12.5-10)))</f>
        <v>13.75</v>
      </c>
      <c r="J7" s="16" t="s">
        <v>63</v>
      </c>
      <c r="K7" s="16"/>
      <c r="L7" s="16"/>
      <c r="M7" s="16"/>
      <c r="N7" s="16"/>
      <c r="O7" s="16"/>
      <c r="P7" s="16"/>
    </row>
    <row r="8" spans="2:24">
      <c r="B8" s="1" t="s">
        <v>38</v>
      </c>
      <c r="D8" s="14" t="s">
        <v>37</v>
      </c>
      <c r="H8" s="1" t="s">
        <v>46</v>
      </c>
      <c r="I8" s="26">
        <f>(0.1+(1.5*(0.125-0.1)))</f>
        <v>0.13750000000000001</v>
      </c>
      <c r="J8" s="16"/>
      <c r="K8" s="16"/>
      <c r="L8" s="17"/>
      <c r="M8" s="16"/>
      <c r="N8" s="16"/>
      <c r="O8" s="16"/>
      <c r="P8" s="16"/>
    </row>
    <row r="9" spans="2:24">
      <c r="C9" s="1" t="s">
        <v>35</v>
      </c>
      <c r="J9" s="16"/>
      <c r="K9" s="16"/>
      <c r="L9" s="16"/>
      <c r="M9" s="16"/>
      <c r="N9" s="16"/>
      <c r="O9" s="16"/>
      <c r="P9" s="16"/>
    </row>
    <row r="10" spans="2:24">
      <c r="B10" s="1" t="s">
        <v>39</v>
      </c>
      <c r="J10" s="16"/>
      <c r="K10" s="16"/>
      <c r="L10" s="16"/>
      <c r="M10" s="16"/>
      <c r="N10" s="16"/>
      <c r="O10" s="16"/>
      <c r="P10" s="16"/>
    </row>
  </sheetData>
  <mergeCells count="1">
    <mergeCell ref="B2:M2"/>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dimension ref="A1:S23"/>
  <sheetViews>
    <sheetView workbookViewId="0">
      <selection activeCell="N15" sqref="N15"/>
    </sheetView>
  </sheetViews>
  <sheetFormatPr defaultRowHeight="15"/>
  <cols>
    <col min="1" max="1" width="12.140625" customWidth="1"/>
    <col min="3" max="3" width="12" customWidth="1"/>
    <col min="4" max="4" width="12.140625" bestFit="1" customWidth="1"/>
    <col min="5" max="5" width="13.85546875" bestFit="1" customWidth="1"/>
    <col min="6" max="6" width="12.140625" bestFit="1" customWidth="1"/>
    <col min="8" max="8" width="11.7109375" customWidth="1"/>
    <col min="10" max="10" width="14.85546875" customWidth="1"/>
  </cols>
  <sheetData>
    <row r="1" spans="1:19" ht="40.5" customHeight="1">
      <c r="A1" s="47" t="s">
        <v>50</v>
      </c>
      <c r="B1" s="48"/>
      <c r="C1" s="48"/>
      <c r="D1" s="48"/>
      <c r="E1" s="48"/>
      <c r="F1" s="48"/>
      <c r="G1" s="48"/>
      <c r="H1" s="48"/>
      <c r="I1" s="48"/>
      <c r="J1" s="48"/>
      <c r="K1" s="48"/>
      <c r="L1" s="48"/>
      <c r="M1" s="48"/>
      <c r="N1" s="48"/>
      <c r="O1" s="48"/>
      <c r="P1" s="48"/>
    </row>
    <row r="2" spans="1:19" ht="39" customHeight="1">
      <c r="A2" s="49" t="s">
        <v>9</v>
      </c>
      <c r="B2" s="48"/>
      <c r="C2" s="48"/>
      <c r="D2" s="48"/>
      <c r="E2" s="48"/>
      <c r="F2" s="48"/>
      <c r="G2" s="48"/>
      <c r="H2" s="48"/>
      <c r="I2" s="48"/>
      <c r="J2" s="48"/>
      <c r="K2" s="48"/>
      <c r="L2" s="48"/>
      <c r="M2" s="48"/>
      <c r="N2" s="48"/>
      <c r="O2" s="48"/>
      <c r="P2" s="48"/>
    </row>
    <row r="3" spans="1:19" ht="21">
      <c r="A3" s="49" t="s">
        <v>10</v>
      </c>
      <c r="B3" s="48"/>
      <c r="C3" s="48"/>
      <c r="D3" s="48"/>
      <c r="E3" s="48"/>
      <c r="F3" s="48"/>
      <c r="G3" s="48"/>
      <c r="H3" s="48"/>
      <c r="I3" s="48"/>
      <c r="J3" s="48"/>
      <c r="K3" s="48"/>
      <c r="L3" s="48"/>
      <c r="M3" s="48"/>
      <c r="N3" s="48"/>
      <c r="O3" s="48"/>
      <c r="P3" s="48"/>
    </row>
    <row r="4" spans="1:19" ht="21">
      <c r="A4" s="47" t="s">
        <v>51</v>
      </c>
      <c r="B4" s="48"/>
      <c r="C4" s="48"/>
      <c r="D4" s="48"/>
      <c r="E4" s="48"/>
      <c r="F4" s="48"/>
      <c r="G4" s="48"/>
      <c r="H4" s="48"/>
      <c r="I4" s="48"/>
      <c r="J4" s="48"/>
      <c r="K4" s="48"/>
      <c r="L4" s="48"/>
      <c r="M4" s="48"/>
      <c r="N4" s="48"/>
      <c r="O4" s="48"/>
      <c r="P4" s="48"/>
    </row>
    <row r="5" spans="1:19" ht="21">
      <c r="A5" s="47" t="s">
        <v>52</v>
      </c>
      <c r="B5" s="48"/>
      <c r="C5" s="48"/>
      <c r="D5" s="48"/>
      <c r="E5" s="48"/>
      <c r="F5" s="48"/>
      <c r="G5" s="48"/>
      <c r="H5" s="48"/>
      <c r="I5" s="48"/>
      <c r="J5" s="48"/>
      <c r="K5" s="48"/>
      <c r="L5" s="48"/>
      <c r="M5" s="48"/>
      <c r="N5" s="48"/>
      <c r="O5" s="48"/>
      <c r="P5" s="48"/>
    </row>
    <row r="6" spans="1:19" ht="21">
      <c r="A6" s="47" t="s">
        <v>53</v>
      </c>
      <c r="B6" s="48"/>
      <c r="C6" s="48"/>
      <c r="D6" s="48"/>
      <c r="E6" s="48"/>
      <c r="F6" s="48"/>
      <c r="G6" s="48"/>
      <c r="H6" s="48"/>
      <c r="I6" s="48"/>
      <c r="J6" s="48"/>
      <c r="K6" s="48"/>
      <c r="L6" s="48"/>
      <c r="M6" s="48"/>
      <c r="N6" s="48"/>
      <c r="O6" s="48"/>
      <c r="P6" s="48"/>
    </row>
    <row r="7" spans="1:19" ht="21">
      <c r="A7" s="47" t="s">
        <v>54</v>
      </c>
      <c r="B7" s="48"/>
      <c r="C7" s="48"/>
      <c r="D7" s="48"/>
      <c r="E7" s="48"/>
      <c r="F7" s="48"/>
      <c r="G7" s="48"/>
      <c r="H7" s="48"/>
      <c r="I7" s="48"/>
      <c r="J7" s="48"/>
      <c r="K7" s="48"/>
      <c r="L7" s="48"/>
      <c r="M7" s="48"/>
      <c r="N7" s="48"/>
      <c r="O7" s="48"/>
      <c r="P7" s="48"/>
    </row>
    <row r="8" spans="1:19" ht="21">
      <c r="A8" s="20"/>
      <c r="B8" s="20"/>
      <c r="C8" s="20"/>
      <c r="D8" s="20"/>
      <c r="E8" s="20"/>
      <c r="F8" s="20"/>
      <c r="G8" s="20"/>
      <c r="H8" s="20"/>
      <c r="I8" s="20"/>
      <c r="J8" s="20"/>
      <c r="K8" s="20"/>
      <c r="L8" s="20"/>
      <c r="M8" s="20"/>
      <c r="N8" s="20"/>
      <c r="O8" s="20"/>
      <c r="P8" s="20"/>
      <c r="Q8" s="20"/>
      <c r="R8" s="20"/>
      <c r="S8" s="20"/>
    </row>
    <row r="9" spans="1:19" ht="21">
      <c r="A9" s="20" t="s">
        <v>45</v>
      </c>
      <c r="B9" s="20"/>
      <c r="C9" s="20"/>
      <c r="D9" s="20"/>
      <c r="E9" s="20"/>
      <c r="F9" s="20"/>
      <c r="G9" s="20"/>
      <c r="H9" s="20"/>
      <c r="I9" s="20" t="s">
        <v>64</v>
      </c>
      <c r="J9" s="20"/>
      <c r="K9" s="20"/>
      <c r="L9" s="20"/>
      <c r="M9" s="20"/>
      <c r="N9" s="20"/>
      <c r="O9" s="20"/>
      <c r="P9" s="20"/>
      <c r="Q9" s="20"/>
      <c r="R9" s="20"/>
      <c r="S9" s="20"/>
    </row>
    <row r="10" spans="1:19" ht="21">
      <c r="A10" s="20"/>
      <c r="B10" s="20" t="s">
        <v>55</v>
      </c>
      <c r="C10" s="20"/>
      <c r="D10" s="20"/>
      <c r="E10" s="27">
        <v>1000000</v>
      </c>
      <c r="F10" s="20"/>
      <c r="G10" s="20"/>
      <c r="H10" s="21"/>
      <c r="I10" s="20" t="s">
        <v>58</v>
      </c>
      <c r="J10" s="20">
        <f>((10*0.65*0.6)+(16*0.65*0.4))</f>
        <v>8.06</v>
      </c>
      <c r="K10" s="20" t="s">
        <v>65</v>
      </c>
      <c r="L10" s="20"/>
      <c r="M10" s="20"/>
      <c r="N10" s="20"/>
      <c r="O10" s="20"/>
      <c r="P10" s="20"/>
      <c r="Q10" s="20"/>
      <c r="R10" s="20"/>
      <c r="S10" s="20"/>
    </row>
    <row r="11" spans="1:19" ht="21">
      <c r="A11" s="20"/>
      <c r="B11" s="20"/>
      <c r="C11" s="20"/>
      <c r="D11" s="20" t="s">
        <v>41</v>
      </c>
      <c r="E11" s="20"/>
      <c r="F11" s="20" t="s">
        <v>42</v>
      </c>
      <c r="G11" s="20"/>
      <c r="H11" s="20"/>
      <c r="I11" s="20"/>
      <c r="J11" s="20"/>
      <c r="K11" s="20"/>
      <c r="L11" s="20"/>
      <c r="M11" s="20"/>
      <c r="N11" s="20"/>
      <c r="O11" s="20"/>
      <c r="P11" s="20"/>
      <c r="Q11" s="20"/>
      <c r="R11" s="20"/>
      <c r="S11" s="20"/>
    </row>
    <row r="12" spans="1:19" ht="21">
      <c r="A12" s="20"/>
      <c r="B12" s="20"/>
      <c r="C12" s="20"/>
      <c r="D12" s="27">
        <v>300000</v>
      </c>
      <c r="E12" s="20"/>
      <c r="F12" s="27">
        <v>700000</v>
      </c>
      <c r="G12" s="20"/>
      <c r="H12" s="20"/>
      <c r="I12" s="20" t="s">
        <v>66</v>
      </c>
      <c r="J12" s="20"/>
      <c r="K12" s="20"/>
      <c r="L12" s="20"/>
      <c r="M12" s="20"/>
      <c r="N12" s="20"/>
      <c r="O12" s="20"/>
      <c r="P12" s="20"/>
      <c r="Q12" s="20"/>
      <c r="R12" s="20"/>
      <c r="S12" s="20"/>
    </row>
    <row r="13" spans="1:19" ht="21">
      <c r="A13" s="20"/>
      <c r="B13" s="20"/>
      <c r="C13" s="20"/>
      <c r="D13" s="20" t="s">
        <v>43</v>
      </c>
      <c r="E13" s="20"/>
      <c r="F13" s="20" t="s">
        <v>56</v>
      </c>
      <c r="G13" s="20"/>
      <c r="H13" s="20"/>
      <c r="I13" s="20" t="s">
        <v>67</v>
      </c>
      <c r="J13" s="20"/>
      <c r="K13" s="20"/>
      <c r="L13" s="20"/>
      <c r="M13" s="20"/>
      <c r="N13" s="20"/>
      <c r="O13" s="20"/>
      <c r="P13" s="20"/>
      <c r="Q13" s="20"/>
      <c r="R13" s="20"/>
      <c r="S13" s="20"/>
    </row>
    <row r="14" spans="1:19" ht="21">
      <c r="A14" s="20"/>
      <c r="B14" s="20"/>
      <c r="C14" s="20"/>
      <c r="D14" s="20" t="s">
        <v>44</v>
      </c>
      <c r="E14" s="20"/>
      <c r="F14" s="20" t="s">
        <v>57</v>
      </c>
      <c r="G14" s="20"/>
      <c r="H14" s="20"/>
      <c r="I14" s="20" t="s">
        <v>46</v>
      </c>
      <c r="J14" s="20">
        <f>((2*1.1)/44)+0.1</f>
        <v>0.15000000000000002</v>
      </c>
      <c r="K14" s="20"/>
      <c r="L14" s="20"/>
      <c r="M14" s="20"/>
      <c r="N14" s="20"/>
      <c r="O14" s="20"/>
      <c r="P14" s="20"/>
      <c r="Q14" s="20"/>
      <c r="R14" s="20"/>
      <c r="S14" s="20"/>
    </row>
    <row r="15" spans="1:19" ht="21">
      <c r="A15" s="20"/>
      <c r="B15" s="20"/>
      <c r="C15" s="20"/>
      <c r="D15" s="20"/>
      <c r="E15" s="20"/>
      <c r="F15" s="20"/>
      <c r="G15" s="20"/>
      <c r="H15" s="20"/>
      <c r="I15" s="20"/>
      <c r="J15" s="20"/>
      <c r="K15" s="20"/>
      <c r="L15" s="20"/>
      <c r="M15" s="20"/>
      <c r="N15" s="20"/>
      <c r="O15" s="20"/>
      <c r="P15" s="20"/>
      <c r="Q15" s="20"/>
      <c r="R15" s="20"/>
      <c r="S15" s="20"/>
    </row>
    <row r="16" spans="1:19" ht="21">
      <c r="A16" s="20" t="s">
        <v>59</v>
      </c>
      <c r="B16" s="20"/>
      <c r="C16" s="20"/>
      <c r="D16" s="20"/>
      <c r="E16" s="20"/>
      <c r="F16" s="20"/>
      <c r="G16" s="20"/>
      <c r="H16" s="20"/>
      <c r="I16" s="20"/>
      <c r="J16" s="20"/>
      <c r="K16" s="20"/>
      <c r="L16" s="20"/>
      <c r="M16" s="20"/>
      <c r="N16" s="20"/>
      <c r="O16" s="20"/>
      <c r="P16" s="20"/>
      <c r="Q16" s="20"/>
      <c r="R16" s="20"/>
      <c r="S16" s="20"/>
    </row>
    <row r="17" spans="1:19" ht="21">
      <c r="A17" s="20"/>
      <c r="B17" s="20">
        <f>((8.06*300000/1000000)+(15*700000/1000000))</f>
        <v>12.917999999999999</v>
      </c>
      <c r="C17" s="20"/>
      <c r="D17" s="20"/>
      <c r="E17" s="20"/>
      <c r="F17" s="20"/>
      <c r="G17" s="20"/>
      <c r="H17" s="20"/>
      <c r="I17" s="20"/>
      <c r="J17" s="20"/>
      <c r="K17" s="20"/>
      <c r="L17" s="20"/>
      <c r="M17" s="20"/>
      <c r="N17" s="20"/>
      <c r="O17" s="20"/>
      <c r="P17" s="20"/>
      <c r="Q17" s="20"/>
      <c r="R17" s="20"/>
      <c r="S17" s="20"/>
    </row>
    <row r="18" spans="1:19" ht="21">
      <c r="A18" s="20"/>
      <c r="B18" s="20">
        <f>(8.06*300000/1000000)+(15*700000/1000000)</f>
        <v>12.917999999999999</v>
      </c>
      <c r="C18" s="20"/>
      <c r="D18" s="20"/>
      <c r="E18" s="20"/>
      <c r="F18" s="20"/>
      <c r="G18" s="20"/>
      <c r="H18" s="20"/>
      <c r="I18" s="20"/>
      <c r="J18" s="20"/>
      <c r="K18" s="20"/>
      <c r="L18" s="20"/>
      <c r="M18" s="20"/>
      <c r="N18" s="20"/>
      <c r="O18" s="20"/>
      <c r="P18" s="20"/>
      <c r="Q18" s="20"/>
      <c r="R18" s="20"/>
      <c r="S18" s="20"/>
    </row>
    <row r="19" spans="1:19" ht="21">
      <c r="A19" s="20"/>
      <c r="B19" s="20"/>
      <c r="C19" s="20"/>
      <c r="D19" s="20"/>
      <c r="E19" s="20"/>
      <c r="F19" s="20"/>
      <c r="G19" s="20"/>
      <c r="H19" s="20"/>
      <c r="I19" s="20"/>
      <c r="J19" s="20"/>
      <c r="K19" s="20"/>
      <c r="L19" s="20"/>
      <c r="M19" s="20"/>
      <c r="N19" s="20"/>
      <c r="O19" s="20"/>
      <c r="P19" s="20"/>
      <c r="Q19" s="20"/>
      <c r="R19" s="20"/>
      <c r="S19" s="20"/>
    </row>
    <row r="20" spans="1:19" ht="21">
      <c r="A20" s="20"/>
      <c r="B20" s="20"/>
      <c r="C20" s="20"/>
      <c r="D20" s="20"/>
      <c r="E20" s="20"/>
      <c r="F20" s="20"/>
      <c r="G20" s="20"/>
      <c r="H20" s="20"/>
      <c r="I20" s="20"/>
      <c r="J20" s="20"/>
      <c r="K20" s="20"/>
      <c r="L20" s="20"/>
      <c r="M20" s="20"/>
      <c r="N20" s="20"/>
      <c r="O20" s="20"/>
      <c r="P20" s="20"/>
      <c r="Q20" s="20"/>
      <c r="R20" s="20"/>
      <c r="S20" s="20"/>
    </row>
    <row r="21" spans="1:19" ht="21">
      <c r="A21" s="20"/>
      <c r="B21" s="20"/>
      <c r="C21" s="20"/>
      <c r="D21" s="20"/>
      <c r="E21" s="20"/>
      <c r="F21" s="20"/>
      <c r="G21" s="20"/>
      <c r="H21" s="20"/>
      <c r="I21" s="20"/>
      <c r="J21" s="20"/>
      <c r="K21" s="20"/>
      <c r="L21" s="20"/>
      <c r="M21" s="20"/>
      <c r="N21" s="20"/>
      <c r="O21" s="20"/>
      <c r="P21" s="20"/>
      <c r="Q21" s="20"/>
      <c r="R21" s="20"/>
      <c r="S21" s="20"/>
    </row>
    <row r="22" spans="1:19" ht="21">
      <c r="A22" s="20"/>
      <c r="B22" s="20"/>
      <c r="C22" s="20"/>
      <c r="D22" s="20"/>
      <c r="E22" s="20"/>
      <c r="F22" s="20"/>
      <c r="G22" s="20"/>
      <c r="H22" s="20"/>
      <c r="I22" s="20"/>
      <c r="J22" s="20"/>
      <c r="K22" s="20"/>
      <c r="L22" s="20"/>
      <c r="M22" s="20"/>
      <c r="N22" s="20"/>
      <c r="O22" s="20"/>
      <c r="P22" s="20"/>
      <c r="Q22" s="20"/>
      <c r="R22" s="20"/>
      <c r="S22" s="20"/>
    </row>
    <row r="23" spans="1:19" ht="21">
      <c r="A23" s="20"/>
      <c r="B23" s="20"/>
      <c r="C23" s="20"/>
      <c r="D23" s="20"/>
      <c r="E23" s="20"/>
      <c r="F23" s="20"/>
      <c r="G23" s="20"/>
      <c r="H23" s="20"/>
      <c r="I23" s="20"/>
      <c r="J23" s="20"/>
      <c r="K23" s="20"/>
      <c r="L23" s="20"/>
      <c r="M23" s="20"/>
      <c r="N23" s="20"/>
      <c r="O23" s="20"/>
      <c r="P23" s="20"/>
      <c r="Q23" s="20"/>
      <c r="R23" s="20"/>
      <c r="S23" s="20"/>
    </row>
  </sheetData>
  <mergeCells count="7">
    <mergeCell ref="A7:P7"/>
    <mergeCell ref="A6:P6"/>
    <mergeCell ref="A1:P1"/>
    <mergeCell ref="A2:P2"/>
    <mergeCell ref="A4:P4"/>
    <mergeCell ref="A3:P3"/>
    <mergeCell ref="A5:P5"/>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dimension ref="A1:S40"/>
  <sheetViews>
    <sheetView workbookViewId="0">
      <selection activeCell="E11" sqref="E11"/>
    </sheetView>
  </sheetViews>
  <sheetFormatPr defaultRowHeight="15"/>
  <cols>
    <col min="1" max="1" width="17.42578125" customWidth="1"/>
    <col min="4" max="4" width="18.5703125" customWidth="1"/>
    <col min="5" max="5" width="12.28515625" customWidth="1"/>
    <col min="10" max="10" width="15.140625" customWidth="1"/>
    <col min="13" max="13" width="8.42578125" customWidth="1"/>
    <col min="14" max="14" width="12" bestFit="1" customWidth="1"/>
    <col min="15" max="15" width="10.7109375" bestFit="1" customWidth="1"/>
  </cols>
  <sheetData>
    <row r="1" spans="1:19" ht="15.75">
      <c r="A1" s="4" t="s">
        <v>15</v>
      </c>
    </row>
    <row r="2" spans="1:19" ht="15.75">
      <c r="A2" s="8"/>
    </row>
    <row r="3" spans="1:19" ht="15.75">
      <c r="A3" s="9"/>
      <c r="I3" t="s">
        <v>16</v>
      </c>
    </row>
    <row r="4" spans="1:19" ht="15.75">
      <c r="A4" s="6" t="s">
        <v>17</v>
      </c>
      <c r="I4" s="6">
        <v>6808</v>
      </c>
    </row>
    <row r="5" spans="1:19" ht="15.75">
      <c r="A5" s="6" t="s">
        <v>18</v>
      </c>
      <c r="I5" s="6">
        <v>34857</v>
      </c>
    </row>
    <row r="6" spans="1:19" ht="15.75">
      <c r="A6" s="6" t="s">
        <v>19</v>
      </c>
      <c r="I6" s="6">
        <v>538220</v>
      </c>
    </row>
    <row r="7" spans="1:19">
      <c r="A7" s="35" t="s">
        <v>20</v>
      </c>
      <c r="B7" s="36"/>
      <c r="C7" s="36"/>
      <c r="D7" s="36"/>
      <c r="E7" s="36"/>
      <c r="F7" s="36"/>
      <c r="G7" s="36"/>
      <c r="H7" s="36"/>
      <c r="I7" s="36"/>
      <c r="J7" s="36"/>
    </row>
    <row r="8" spans="1:19" ht="16.5" thickBot="1">
      <c r="A8" s="6"/>
    </row>
    <row r="9" spans="1:19" ht="16.5" thickBot="1">
      <c r="A9" s="10" t="s">
        <v>21</v>
      </c>
      <c r="B9" s="11" t="s">
        <v>22</v>
      </c>
      <c r="C9" s="11" t="s">
        <v>23</v>
      </c>
      <c r="D9" s="11" t="s">
        <v>24</v>
      </c>
      <c r="E9" s="22" t="s">
        <v>25</v>
      </c>
      <c r="F9" s="24" t="s">
        <v>47</v>
      </c>
      <c r="I9" s="52" t="s">
        <v>68</v>
      </c>
      <c r="J9" s="36"/>
      <c r="K9" s="36"/>
      <c r="L9" s="36"/>
      <c r="M9" s="36"/>
      <c r="N9" s="36"/>
      <c r="O9" s="36"/>
    </row>
    <row r="10" spans="1:19" ht="21.75" thickBot="1">
      <c r="A10" s="12">
        <v>1997</v>
      </c>
      <c r="B10" s="13">
        <v>21.55</v>
      </c>
      <c r="C10" s="13">
        <v>5.28</v>
      </c>
      <c r="D10" s="13">
        <v>143.04</v>
      </c>
      <c r="E10" s="23">
        <v>20.9</v>
      </c>
      <c r="F10" s="25">
        <f>((1-(C10/B10)))</f>
        <v>0.75498839907192572</v>
      </c>
      <c r="I10" s="20" t="s">
        <v>69</v>
      </c>
      <c r="J10" s="20"/>
      <c r="K10" s="20"/>
      <c r="L10" s="20"/>
      <c r="M10" s="20" t="s">
        <v>76</v>
      </c>
      <c r="N10" s="20"/>
      <c r="O10" s="20"/>
      <c r="P10" s="20"/>
      <c r="Q10" s="20"/>
      <c r="R10" s="20"/>
      <c r="S10" s="20"/>
    </row>
    <row r="11" spans="1:19" ht="21.75" thickBot="1">
      <c r="A11" s="12">
        <v>1998</v>
      </c>
      <c r="B11" s="13">
        <v>22.14</v>
      </c>
      <c r="C11" s="13">
        <v>5.76</v>
      </c>
      <c r="D11" s="13">
        <v>187.52</v>
      </c>
      <c r="E11" s="23">
        <v>18.600000000000001</v>
      </c>
      <c r="F11" s="25">
        <f t="shared" ref="F11:F16" si="0">((1-(C11/B11)))</f>
        <v>0.73983739837398377</v>
      </c>
      <c r="I11" s="20"/>
      <c r="J11" s="20" t="s">
        <v>70</v>
      </c>
      <c r="K11" s="20"/>
      <c r="L11" s="20"/>
      <c r="M11" s="20"/>
      <c r="N11" s="20"/>
      <c r="O11" s="20"/>
      <c r="P11" s="20"/>
      <c r="Q11" s="20"/>
      <c r="R11" s="20"/>
      <c r="S11" s="20"/>
    </row>
    <row r="12" spans="1:19" ht="21.75" thickBot="1">
      <c r="A12" s="12">
        <v>1999</v>
      </c>
      <c r="B12" s="13">
        <v>26.4</v>
      </c>
      <c r="C12" s="13">
        <v>5.76</v>
      </c>
      <c r="D12" s="13">
        <v>312.32</v>
      </c>
      <c r="E12" s="23">
        <v>11.7</v>
      </c>
      <c r="F12" s="25">
        <f t="shared" si="0"/>
        <v>0.78181818181818175</v>
      </c>
      <c r="I12" s="20"/>
      <c r="J12" s="20" t="s">
        <v>71</v>
      </c>
      <c r="K12" s="20"/>
      <c r="L12" s="20"/>
      <c r="M12" s="20" t="s">
        <v>75</v>
      </c>
      <c r="N12" s="20">
        <f>0.1291*0.675</f>
        <v>8.7142499999999998E-2</v>
      </c>
      <c r="O12" s="20"/>
      <c r="P12" s="20"/>
      <c r="Q12" s="20"/>
      <c r="R12" s="20"/>
      <c r="S12" s="20"/>
    </row>
    <row r="13" spans="1:19" ht="21.75" thickBot="1">
      <c r="A13" s="12">
        <v>2000</v>
      </c>
      <c r="B13" s="13">
        <v>20.16</v>
      </c>
      <c r="C13" s="13">
        <v>6.53</v>
      </c>
      <c r="D13" s="13">
        <v>587.52</v>
      </c>
      <c r="E13" s="23">
        <v>11</v>
      </c>
      <c r="F13" s="25">
        <f t="shared" si="0"/>
        <v>0.67609126984126977</v>
      </c>
      <c r="I13" s="20"/>
      <c r="J13" s="20" t="s">
        <v>72</v>
      </c>
      <c r="K13" s="20">
        <f>7.68/5.28</f>
        <v>1.4545454545454544</v>
      </c>
      <c r="L13" s="20"/>
      <c r="M13" s="20" t="s">
        <v>75</v>
      </c>
      <c r="N13" s="28">
        <v>8.7139999999999995E-2</v>
      </c>
      <c r="O13" s="20"/>
      <c r="P13" s="20"/>
      <c r="Q13" s="20"/>
      <c r="R13" s="20"/>
      <c r="S13" s="20"/>
    </row>
    <row r="14" spans="1:19" ht="21.75" thickBot="1">
      <c r="A14" s="12">
        <v>2001</v>
      </c>
      <c r="B14" s="13">
        <v>20.399999999999999</v>
      </c>
      <c r="C14" s="13">
        <v>7.68</v>
      </c>
      <c r="D14" s="13">
        <v>366.72</v>
      </c>
      <c r="E14" s="23">
        <v>9.5</v>
      </c>
      <c r="F14" s="25">
        <f t="shared" si="0"/>
        <v>0.62352941176470589</v>
      </c>
      <c r="I14" s="20"/>
      <c r="J14" s="20" t="s">
        <v>73</v>
      </c>
      <c r="K14" s="20">
        <f>(1.455)^(1/6)</f>
        <v>1.0644955057818697</v>
      </c>
      <c r="L14" s="20"/>
      <c r="M14" s="20"/>
      <c r="N14" s="20"/>
      <c r="O14" s="20"/>
      <c r="P14" s="20"/>
      <c r="Q14" s="20"/>
      <c r="R14" s="20"/>
      <c r="S14" s="20"/>
    </row>
    <row r="15" spans="1:19" ht="21.75" thickBot="1">
      <c r="A15" s="12">
        <v>2002</v>
      </c>
      <c r="B15" s="13">
        <v>23.09</v>
      </c>
      <c r="C15" s="13">
        <v>11.53</v>
      </c>
      <c r="D15" s="13">
        <v>416.64</v>
      </c>
      <c r="E15" s="23">
        <v>10.3</v>
      </c>
      <c r="F15" s="25">
        <f t="shared" si="0"/>
        <v>0.50064963187527067</v>
      </c>
      <c r="I15" s="20"/>
      <c r="J15" s="20" t="s">
        <v>89</v>
      </c>
      <c r="K15" s="20"/>
      <c r="L15" s="20"/>
      <c r="M15" s="20"/>
      <c r="N15" s="20"/>
      <c r="O15" s="20"/>
      <c r="P15" s="20"/>
      <c r="Q15" s="20"/>
      <c r="R15" s="20"/>
      <c r="S15" s="20"/>
    </row>
    <row r="16" spans="1:19" ht="21.75" thickBot="1">
      <c r="A16" s="12">
        <v>2003</v>
      </c>
      <c r="B16" s="13">
        <v>22</v>
      </c>
      <c r="C16" s="13">
        <v>7.68</v>
      </c>
      <c r="D16" s="13">
        <v>355.2</v>
      </c>
      <c r="E16" s="23">
        <v>8.4</v>
      </c>
      <c r="F16" s="25">
        <f t="shared" si="0"/>
        <v>0.65090909090909088</v>
      </c>
      <c r="I16" s="20"/>
      <c r="J16" s="28"/>
      <c r="K16" s="20"/>
      <c r="L16" s="20"/>
      <c r="M16" s="20"/>
      <c r="N16" s="20"/>
      <c r="O16" s="20"/>
      <c r="P16" s="20"/>
      <c r="Q16" s="20"/>
      <c r="R16" s="20"/>
      <c r="S16" s="20"/>
    </row>
    <row r="17" spans="1:19" ht="21">
      <c r="A17" s="2" t="s">
        <v>26</v>
      </c>
      <c r="D17" t="s">
        <v>74</v>
      </c>
      <c r="E17">
        <f>AVERAGE(E10:E16)</f>
        <v>12.914285714285715</v>
      </c>
      <c r="F17">
        <f>AVERAGE(F10:F16)</f>
        <v>0.67540334052206119</v>
      </c>
      <c r="I17" s="20" t="s">
        <v>77</v>
      </c>
      <c r="J17" s="30">
        <f>((7.68*1.0871/355.2)+0.0871)</f>
        <v>0.11060486486486486</v>
      </c>
      <c r="K17" s="20"/>
      <c r="L17" s="20" t="s">
        <v>90</v>
      </c>
      <c r="M17" s="20"/>
      <c r="N17" s="20"/>
      <c r="O17" s="20"/>
      <c r="P17" s="20"/>
      <c r="Q17" s="20"/>
      <c r="R17" s="20"/>
      <c r="S17" s="20"/>
    </row>
    <row r="18" spans="1:19" ht="30.75" customHeight="1">
      <c r="A18" s="2" t="s">
        <v>27</v>
      </c>
      <c r="I18" s="20"/>
      <c r="J18" s="20"/>
      <c r="K18" s="20"/>
      <c r="L18" s="20"/>
      <c r="M18" s="20"/>
      <c r="N18" s="20"/>
      <c r="O18" s="20"/>
      <c r="P18" s="20"/>
      <c r="Q18" s="20"/>
      <c r="R18" s="20"/>
      <c r="S18" s="20"/>
    </row>
    <row r="19" spans="1:19" ht="21">
      <c r="A19" s="5" t="s">
        <v>28</v>
      </c>
      <c r="I19" s="20" t="s">
        <v>78</v>
      </c>
      <c r="J19" s="20"/>
      <c r="K19" s="20"/>
      <c r="L19" s="20"/>
      <c r="M19" s="20"/>
      <c r="N19" s="20" t="s">
        <v>60</v>
      </c>
      <c r="O19" s="20">
        <f>6808+34857</f>
        <v>41665</v>
      </c>
      <c r="P19" s="20"/>
      <c r="Q19" s="20"/>
      <c r="R19" s="20"/>
      <c r="S19" s="20"/>
    </row>
    <row r="20" spans="1:19" ht="21">
      <c r="A20" s="5" t="s">
        <v>29</v>
      </c>
      <c r="I20" s="20"/>
      <c r="J20" s="20"/>
      <c r="K20" s="20"/>
      <c r="L20" s="20"/>
      <c r="M20" s="20"/>
      <c r="N20" s="20" t="s">
        <v>61</v>
      </c>
      <c r="O20" s="20">
        <v>538220</v>
      </c>
      <c r="P20" s="20"/>
      <c r="Q20" s="20"/>
      <c r="R20" s="20"/>
      <c r="S20" s="20"/>
    </row>
    <row r="21" spans="1:19" ht="21">
      <c r="A21" s="5" t="s">
        <v>30</v>
      </c>
      <c r="J21" s="20"/>
      <c r="K21" s="20"/>
      <c r="L21" s="20"/>
      <c r="M21" s="20"/>
      <c r="N21" s="20" t="s">
        <v>62</v>
      </c>
      <c r="O21" s="20">
        <f>SUM(O19:O20)</f>
        <v>579885</v>
      </c>
      <c r="P21" s="20"/>
      <c r="Q21" s="20"/>
    </row>
    <row r="22" spans="1:19" ht="21">
      <c r="A22" s="3" t="s">
        <v>31</v>
      </c>
      <c r="J22" s="20"/>
      <c r="K22" s="20"/>
      <c r="L22" s="20"/>
      <c r="M22" s="20"/>
      <c r="N22" s="20"/>
      <c r="O22" s="20"/>
      <c r="P22" s="20"/>
      <c r="Q22" s="20"/>
    </row>
    <row r="23" spans="1:19" ht="21">
      <c r="J23" s="20" t="s">
        <v>79</v>
      </c>
      <c r="K23" s="20">
        <f>((11*41665/579885)+(11*0.65*538220/579885))</f>
        <v>7.4266242444622641</v>
      </c>
      <c r="L23" s="20"/>
      <c r="M23" s="20"/>
      <c r="N23" s="20"/>
      <c r="O23" s="20"/>
      <c r="P23" s="20"/>
      <c r="Q23" s="20"/>
    </row>
    <row r="24" spans="1:19" ht="21">
      <c r="A24" s="31" t="s">
        <v>80</v>
      </c>
      <c r="B24" s="20" t="s">
        <v>81</v>
      </c>
      <c r="C24" s="20" t="s">
        <v>82</v>
      </c>
      <c r="D24" s="20"/>
      <c r="E24" s="20"/>
      <c r="F24" s="20"/>
      <c r="G24" s="20"/>
      <c r="H24" s="20"/>
      <c r="I24" s="20"/>
      <c r="J24" s="20"/>
      <c r="K24" s="20"/>
      <c r="L24" s="20"/>
      <c r="M24" s="20"/>
      <c r="N24" s="20"/>
      <c r="O24" s="20"/>
      <c r="P24" s="20"/>
      <c r="Q24" s="20"/>
    </row>
    <row r="25" spans="1:19" ht="21">
      <c r="A25" s="20"/>
      <c r="B25" s="20"/>
      <c r="C25" s="20" t="s">
        <v>83</v>
      </c>
      <c r="D25" s="20" t="s">
        <v>84</v>
      </c>
      <c r="E25" s="20"/>
      <c r="F25" s="20"/>
      <c r="G25" s="20"/>
      <c r="H25" s="20"/>
      <c r="I25" s="20"/>
      <c r="J25" s="20"/>
      <c r="K25" s="20"/>
      <c r="L25" s="20"/>
      <c r="M25" s="20"/>
      <c r="N25" s="20"/>
      <c r="O25" s="20"/>
      <c r="P25" s="20"/>
      <c r="Q25" s="20"/>
    </row>
    <row r="26" spans="1:19" ht="21">
      <c r="A26" s="20"/>
      <c r="B26" s="20"/>
      <c r="C26" s="20" t="s">
        <v>85</v>
      </c>
      <c r="D26" s="20"/>
      <c r="E26" s="20"/>
      <c r="F26" s="20"/>
      <c r="G26" s="20"/>
      <c r="H26" s="20"/>
      <c r="I26" s="20"/>
      <c r="J26" s="20"/>
      <c r="K26" s="20"/>
      <c r="L26" s="20"/>
      <c r="M26" s="20"/>
      <c r="N26" s="20"/>
      <c r="O26" s="20"/>
      <c r="P26" s="20"/>
      <c r="Q26" s="20"/>
    </row>
    <row r="27" spans="1:19" ht="21">
      <c r="A27" s="20"/>
      <c r="B27" s="20" t="s">
        <v>86</v>
      </c>
      <c r="C27" s="20"/>
      <c r="D27" s="20"/>
      <c r="E27" s="20"/>
      <c r="F27" s="20"/>
      <c r="G27" s="20"/>
      <c r="H27" s="20"/>
      <c r="I27" s="20"/>
      <c r="J27" s="20">
        <f>3500/22</f>
        <v>159.09090909090909</v>
      </c>
      <c r="K27" s="20"/>
      <c r="L27" s="20"/>
      <c r="M27" s="20"/>
      <c r="N27" s="20"/>
      <c r="O27" s="20"/>
      <c r="P27" s="20"/>
      <c r="Q27" s="20"/>
    </row>
    <row r="28" spans="1:19" ht="21">
      <c r="A28" s="20"/>
      <c r="B28" s="20" t="s">
        <v>87</v>
      </c>
      <c r="C28" s="20"/>
      <c r="D28" s="20"/>
      <c r="E28" s="20">
        <f>159*355.2</f>
        <v>56476.799999999996</v>
      </c>
      <c r="F28" s="20"/>
      <c r="G28" s="20"/>
      <c r="H28" s="20"/>
      <c r="I28" s="20"/>
      <c r="J28" s="20"/>
      <c r="K28" s="20"/>
      <c r="L28" s="20"/>
      <c r="M28" s="20"/>
      <c r="N28" s="20"/>
      <c r="O28" s="20"/>
      <c r="P28" s="20"/>
      <c r="Q28" s="20"/>
    </row>
    <row r="29" spans="1:19" ht="21">
      <c r="A29" s="20"/>
      <c r="B29" s="20" t="s">
        <v>61</v>
      </c>
      <c r="C29" s="20"/>
      <c r="D29" s="20"/>
      <c r="E29" s="20">
        <v>538220</v>
      </c>
      <c r="F29" s="20"/>
      <c r="G29" s="20"/>
      <c r="H29" s="20"/>
      <c r="I29" s="20"/>
      <c r="J29" s="20" t="s">
        <v>88</v>
      </c>
      <c r="K29" s="20"/>
      <c r="L29" s="20"/>
      <c r="M29" s="20"/>
      <c r="N29" s="20"/>
      <c r="O29" s="20"/>
      <c r="P29" s="20"/>
      <c r="Q29" s="20"/>
    </row>
    <row r="30" spans="1:19" ht="21">
      <c r="A30" s="20"/>
      <c r="B30" s="20" t="s">
        <v>62</v>
      </c>
      <c r="C30" s="20"/>
      <c r="D30" s="20"/>
      <c r="E30" s="20">
        <f>E28+E29</f>
        <v>594696.80000000005</v>
      </c>
      <c r="F30" s="20"/>
      <c r="G30" s="20"/>
      <c r="H30" s="20"/>
      <c r="I30" s="20"/>
      <c r="J30" s="20">
        <f>((11*56477/594697)+(11*0.65*538220/594697))</f>
        <v>7.5156256042993324</v>
      </c>
      <c r="K30" s="20"/>
      <c r="L30" s="20"/>
      <c r="M30" s="20"/>
      <c r="N30" s="20"/>
      <c r="O30" s="20"/>
      <c r="P30" s="20"/>
      <c r="Q30" s="20"/>
    </row>
    <row r="31" spans="1:19" ht="21">
      <c r="A31" s="20"/>
      <c r="B31" s="20"/>
      <c r="C31" s="20"/>
      <c r="D31" s="20"/>
      <c r="E31" s="20"/>
      <c r="F31" s="20"/>
      <c r="G31" s="20"/>
      <c r="H31" s="20"/>
      <c r="I31" s="20"/>
      <c r="J31" s="20"/>
      <c r="K31" s="20"/>
      <c r="L31" s="20"/>
      <c r="M31" s="20"/>
      <c r="N31" s="20"/>
      <c r="O31" s="20"/>
      <c r="P31" s="20"/>
      <c r="Q31" s="20"/>
    </row>
    <row r="32" spans="1:19" ht="21">
      <c r="A32" s="20"/>
      <c r="B32" s="20"/>
      <c r="C32" s="20"/>
      <c r="D32" s="20"/>
      <c r="E32" s="20"/>
      <c r="F32" s="20"/>
      <c r="G32" s="20"/>
      <c r="H32" s="20"/>
      <c r="I32" s="20"/>
      <c r="J32" s="20"/>
      <c r="K32" s="20"/>
      <c r="L32" s="20"/>
      <c r="M32" s="20"/>
      <c r="N32" s="20"/>
      <c r="O32" s="20"/>
      <c r="P32" s="20"/>
      <c r="Q32" s="20"/>
    </row>
    <row r="33" spans="1:17" ht="21">
      <c r="A33" s="20"/>
      <c r="B33" s="20"/>
      <c r="C33" s="20"/>
      <c r="D33" s="20"/>
      <c r="E33" s="20"/>
      <c r="F33" s="20"/>
      <c r="G33" s="20"/>
      <c r="H33" s="20"/>
      <c r="I33" s="20"/>
      <c r="J33" s="20"/>
      <c r="K33" s="20"/>
      <c r="L33" s="20"/>
      <c r="M33" s="20"/>
      <c r="N33" s="20"/>
      <c r="O33" s="20"/>
      <c r="P33" s="20"/>
      <c r="Q33" s="20"/>
    </row>
    <row r="34" spans="1:17" ht="21">
      <c r="A34" s="50"/>
      <c r="B34" s="51"/>
      <c r="C34" s="51"/>
      <c r="D34" s="51"/>
      <c r="E34" s="51"/>
      <c r="F34" s="51"/>
      <c r="G34" s="51"/>
      <c r="H34" s="51"/>
      <c r="I34" s="51"/>
      <c r="J34" s="51"/>
      <c r="K34" s="20"/>
      <c r="L34" s="20"/>
      <c r="M34" s="20"/>
      <c r="N34" s="20"/>
      <c r="O34" s="20"/>
      <c r="P34" s="20"/>
      <c r="Q34" s="20"/>
    </row>
    <row r="35" spans="1:17" ht="21">
      <c r="A35" s="20"/>
      <c r="B35" s="20"/>
      <c r="C35" s="20"/>
      <c r="D35" s="20"/>
      <c r="E35" s="20"/>
      <c r="F35" s="20"/>
      <c r="G35" s="20"/>
      <c r="H35" s="20"/>
      <c r="I35" s="20"/>
      <c r="J35" s="20"/>
      <c r="K35" s="20"/>
      <c r="L35" s="20"/>
      <c r="M35" s="20"/>
      <c r="N35" s="20"/>
      <c r="O35" s="20"/>
      <c r="P35" s="20"/>
      <c r="Q35" s="20"/>
    </row>
    <row r="36" spans="1:17" ht="21">
      <c r="A36" s="20"/>
      <c r="B36" s="20"/>
      <c r="C36" s="20"/>
      <c r="D36" s="20"/>
      <c r="E36" s="20"/>
      <c r="F36" s="20"/>
      <c r="G36" s="20"/>
      <c r="H36" s="20"/>
      <c r="I36" s="20"/>
      <c r="J36" s="20"/>
    </row>
    <row r="37" spans="1:17" ht="21">
      <c r="A37" s="20"/>
      <c r="B37" s="20"/>
      <c r="C37" s="20"/>
      <c r="D37" s="20"/>
      <c r="E37" s="20"/>
      <c r="F37" s="20"/>
      <c r="G37" s="20"/>
      <c r="H37" s="20"/>
      <c r="I37" s="20"/>
      <c r="J37" s="20"/>
    </row>
    <row r="38" spans="1:17" ht="21">
      <c r="A38" s="20"/>
      <c r="B38" s="20"/>
      <c r="C38" s="20"/>
      <c r="D38" s="20"/>
      <c r="E38" s="20"/>
      <c r="F38" s="29"/>
      <c r="G38" s="20"/>
      <c r="H38" s="20"/>
      <c r="I38" s="20"/>
      <c r="J38" s="20"/>
    </row>
    <row r="39" spans="1:17" ht="21">
      <c r="A39" s="20"/>
      <c r="B39" s="20"/>
      <c r="C39" s="20"/>
      <c r="D39" s="20"/>
      <c r="E39" s="20"/>
      <c r="F39" s="20"/>
      <c r="G39" s="20"/>
      <c r="H39" s="20"/>
      <c r="I39" s="20"/>
      <c r="J39" s="20"/>
    </row>
    <row r="40" spans="1:17" ht="21">
      <c r="A40" s="20"/>
      <c r="B40" s="20"/>
      <c r="C40" s="20"/>
      <c r="D40" s="20"/>
      <c r="E40" s="20"/>
      <c r="F40" s="20"/>
      <c r="G40" s="20"/>
      <c r="H40" s="20"/>
      <c r="I40" s="20"/>
      <c r="J40" s="20"/>
    </row>
  </sheetData>
  <mergeCells count="3">
    <mergeCell ref="A7:J7"/>
    <mergeCell ref="A34:J34"/>
    <mergeCell ref="I9:O9"/>
  </mergeCells>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Qs</vt:lpstr>
      <vt:lpstr>Sol2</vt:lpstr>
      <vt:lpstr>Sol 3</vt:lpstr>
      <vt:lpstr>Sol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Ct</dc:creator>
  <cp:lastModifiedBy>User Ct</cp:lastModifiedBy>
  <dcterms:created xsi:type="dcterms:W3CDTF">2021-04-29T08:21:44Z</dcterms:created>
  <dcterms:modified xsi:type="dcterms:W3CDTF">2021-05-24T08:37:51Z</dcterms:modified>
</cp:coreProperties>
</file>