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0" windowWidth="19155" windowHeight="8505" activeTab="5"/>
  </bookViews>
  <sheets>
    <sheet name="All Qs" sheetId="1" r:id="rId1"/>
    <sheet name="Sol4" sheetId="4" r:id="rId2"/>
    <sheet name="Sol 5" sheetId="2" r:id="rId3"/>
    <sheet name="Sol 6" sheetId="3" r:id="rId4"/>
    <sheet name="Sol7" sheetId="5" r:id="rId5"/>
    <sheet name="Sol8" sheetId="6" r:id="rId6"/>
  </sheets>
  <calcPr calcId="125725"/>
</workbook>
</file>

<file path=xl/calcChain.xml><?xml version="1.0" encoding="utf-8"?>
<calcChain xmlns="http://schemas.openxmlformats.org/spreadsheetml/2006/main">
  <c r="D4" i="6"/>
  <c r="K15"/>
  <c r="L14"/>
  <c r="L7"/>
  <c r="K7"/>
  <c r="R5"/>
  <c r="P5"/>
  <c r="L5"/>
  <c r="F15" i="5"/>
  <c r="E15"/>
  <c r="D13"/>
  <c r="E4" i="6"/>
  <c r="F4" s="1"/>
  <c r="B5" s="1"/>
  <c r="H4" i="5"/>
  <c r="C9"/>
  <c r="D7"/>
  <c r="F14" i="3"/>
  <c r="E12"/>
  <c r="H10" i="4"/>
  <c r="G10"/>
  <c r="D9" i="3"/>
  <c r="D7"/>
  <c r="D14" i="2"/>
  <c r="D12"/>
  <c r="D10"/>
  <c r="D8"/>
  <c r="D5" i="6" l="1"/>
  <c r="E5" s="1"/>
  <c r="F5" s="1"/>
  <c r="B6" s="1"/>
  <c r="D6" l="1"/>
  <c r="E6" s="1"/>
  <c r="F6" s="1"/>
  <c r="B7" s="1"/>
  <c r="D7" l="1"/>
  <c r="E7" s="1"/>
  <c r="F7" s="1"/>
  <c r="B8" s="1"/>
  <c r="D8" l="1"/>
  <c r="E8" s="1"/>
  <c r="F8" s="1"/>
  <c r="B9" s="1"/>
  <c r="D9" l="1"/>
  <c r="E9" s="1"/>
  <c r="F9" s="1"/>
  <c r="B10" s="1"/>
  <c r="D10" l="1"/>
  <c r="E10" s="1"/>
  <c r="F10" s="1"/>
  <c r="B11" s="1"/>
  <c r="D11" l="1"/>
  <c r="E11" s="1"/>
  <c r="F11" s="1"/>
  <c r="B12" s="1"/>
  <c r="D12" l="1"/>
  <c r="E12" s="1"/>
  <c r="F12" s="1"/>
  <c r="B13" s="1"/>
  <c r="D13" l="1"/>
  <c r="E13" s="1"/>
  <c r="F13" s="1"/>
  <c r="B14" s="1"/>
  <c r="D14" l="1"/>
  <c r="E14" s="1"/>
  <c r="F14" s="1"/>
  <c r="B15" s="1"/>
  <c r="D15" l="1"/>
  <c r="E15" s="1"/>
  <c r="F15" s="1"/>
  <c r="B16" s="1"/>
  <c r="D16" l="1"/>
  <c r="E16" s="1"/>
  <c r="F16" s="1"/>
  <c r="B17" s="1"/>
  <c r="D17" s="1"/>
  <c r="E17" s="1"/>
  <c r="F17" s="1"/>
  <c r="B18" s="1"/>
  <c r="D18" l="1"/>
  <c r="E18" s="1"/>
  <c r="F18" s="1"/>
  <c r="B19" s="1"/>
  <c r="D19" l="1"/>
  <c r="E19" s="1"/>
  <c r="F19" s="1"/>
  <c r="B20" s="1"/>
  <c r="D20" l="1"/>
  <c r="E20" s="1"/>
  <c r="F20" s="1"/>
  <c r="B21" s="1"/>
  <c r="D21" l="1"/>
  <c r="E21" s="1"/>
  <c r="F21" s="1"/>
  <c r="B22" s="1"/>
  <c r="F22" l="1"/>
  <c r="B23" s="1"/>
  <c r="D22"/>
  <c r="E22" s="1"/>
  <c r="F23" l="1"/>
  <c r="D23"/>
  <c r="E23" s="1"/>
</calcChain>
</file>

<file path=xl/sharedStrings.xml><?xml version="1.0" encoding="utf-8"?>
<sst xmlns="http://schemas.openxmlformats.org/spreadsheetml/2006/main" count="70" uniqueCount="59">
  <si>
    <t>TIME VALUE OF MONEY</t>
  </si>
  <si>
    <r>
      <t>Q1.</t>
    </r>
    <r>
      <rPr>
        <sz val="12"/>
        <color theme="1"/>
        <rFont val="Times New Roman"/>
        <family val="1"/>
      </rPr>
      <t xml:space="preserve"> Using an interest rate of 10 per cent, determine the present value of the following cash flow series:</t>
    </r>
  </si>
  <si>
    <t>End of period</t>
  </si>
  <si>
    <t>Cash Flow (Rs)</t>
  </si>
  <si>
    <t>1-6(each period)</t>
  </si>
  <si>
    <t xml:space="preserve">     </t>
  </si>
  <si>
    <t xml:space="preserve">      </t>
  </si>
  <si>
    <t>9-12 (each period)</t>
  </si>
  <si>
    <r>
      <t>Q2.</t>
    </r>
    <r>
      <rPr>
        <sz val="12"/>
        <color theme="1"/>
        <rFont val="Times New Roman"/>
        <family val="1"/>
      </rPr>
      <t xml:space="preserve"> Determine the present value of the cash inflows of Rs 3000 at the end of each year for the next 4 years and Rs 7000 and 1000 respectively at the end of years 5 and 6. The appropriate discount rate is 14 per cent.</t>
    </r>
  </si>
  <si>
    <r>
      <t>Q3.</t>
    </r>
    <r>
      <rPr>
        <sz val="12"/>
        <color theme="1"/>
        <rFont val="Times New Roman"/>
        <family val="1"/>
      </rPr>
      <t xml:space="preserve"> Assume that you are given a choice between incurring an immediate outlay of Rs 10000 and having to pay Rs 2310 a year for 5 years ( first payment due one year from now); the discount rate is 11 per cent. What would be your choice? Will your answer change if Rs 2310 is paid in the beginning of each year for 5 years?</t>
    </r>
  </si>
  <si>
    <r>
      <t>Q4.</t>
    </r>
    <r>
      <rPr>
        <sz val="12"/>
        <color theme="1"/>
        <rFont val="Times New Roman"/>
        <family val="1"/>
      </rPr>
      <t xml:space="preserve"> The Madura Bank pays 12% interest and compounds it quarterly. If one puts Rs1000 initially into a fixed deposit account, how much will it have grown in 7.5 years?</t>
    </r>
  </si>
  <si>
    <r>
      <t>Q5.</t>
    </r>
    <r>
      <rPr>
        <sz val="12"/>
        <color theme="1"/>
        <rFont val="Times New Roman"/>
        <family val="1"/>
      </rPr>
      <t xml:space="preserve"> If the nominal rate of interest is 12 per cent per annum, calculate the effective rate of interest when a sum is compounded a) annually b) semi-annually c) quarterly, and d) monthly.</t>
    </r>
  </si>
  <si>
    <r>
      <t>Q6.</t>
    </r>
    <r>
      <rPr>
        <sz val="12"/>
        <color theme="1"/>
        <rFont val="Times New Roman"/>
        <family val="1"/>
      </rPr>
      <t xml:space="preserve"> Your grandfather is 75 years old. He has a total savings of Rs 80000.He expects that he will live for another 10 years, and will like to spend his savings by then. He places his savings into a bank account earning 10 per cent annually. He will draw equal amount each year, the first withdrawal occurring one year from now, in such a way that his account balance becomes zero at the end of 10 years. How much will be his annual withdrawal?</t>
    </r>
  </si>
  <si>
    <r>
      <t>Q7.</t>
    </r>
    <r>
      <rPr>
        <sz val="12"/>
        <color theme="1"/>
        <rFont val="Times New Roman"/>
        <family val="1"/>
      </rPr>
      <t xml:space="preserve"> AB ltd. is creating a sinking fund to redeem its preference capital of Rs 5 lakh issued on 6 April 2004 and maturing on 5 April 2015. The first annual payment will be made on 6 April 2004. The company will make equal annual payments and expects that the fund will earn 12 per cent per year. How much will be the amount of sinking fund payment?</t>
    </r>
  </si>
  <si>
    <t>a)</t>
  </si>
  <si>
    <t>EIR=</t>
  </si>
  <si>
    <r>
      <t>(1+r/m)</t>
    </r>
    <r>
      <rPr>
        <vertAlign val="superscript"/>
        <sz val="11"/>
        <color theme="1"/>
        <rFont val="Calibri"/>
        <family val="2"/>
        <scheme val="minor"/>
      </rPr>
      <t>m</t>
    </r>
    <r>
      <rPr>
        <sz val="11"/>
        <color theme="1"/>
        <rFont val="Calibri"/>
        <family val="2"/>
        <scheme val="minor"/>
      </rPr>
      <t>-1</t>
    </r>
  </si>
  <si>
    <t>b)</t>
  </si>
  <si>
    <t>c)</t>
  </si>
  <si>
    <t>d)</t>
  </si>
  <si>
    <r>
      <t>80000=A*PVIFA</t>
    </r>
    <r>
      <rPr>
        <vertAlign val="subscript"/>
        <sz val="11"/>
        <color theme="1"/>
        <rFont val="Calibri"/>
        <family val="2"/>
        <scheme val="minor"/>
      </rPr>
      <t>10%,10</t>
    </r>
  </si>
  <si>
    <t>A= 80000/</t>
  </si>
  <si>
    <r>
      <t>PVIFA</t>
    </r>
    <r>
      <rPr>
        <vertAlign val="subscript"/>
        <sz val="11"/>
        <color theme="1"/>
        <rFont val="Calibri"/>
        <family val="2"/>
        <scheme val="minor"/>
      </rPr>
      <t>10%,10</t>
    </r>
  </si>
  <si>
    <t>PVIFA10%,10=</t>
  </si>
  <si>
    <t>A=80000/6.14=</t>
  </si>
  <si>
    <t>FV of Rs1000= 1000*</t>
  </si>
  <si>
    <r>
      <t>FVIF</t>
    </r>
    <r>
      <rPr>
        <vertAlign val="subscript"/>
        <sz val="11"/>
        <color theme="1"/>
        <rFont val="Calibri"/>
        <family val="2"/>
        <scheme val="minor"/>
      </rPr>
      <t>12%,7.5</t>
    </r>
  </si>
  <si>
    <t>FVIF12%,7.5=</t>
  </si>
  <si>
    <t xml:space="preserve">FVIF12%,7.5 compounded quarterly = </t>
  </si>
  <si>
    <t>FVIF3%,30</t>
  </si>
  <si>
    <t>FVIF3%,30=</t>
  </si>
  <si>
    <t>FV of Rs1000=1000*2.43=2430</t>
  </si>
  <si>
    <t>80000=A*PVIFA10%,10</t>
  </si>
  <si>
    <t xml:space="preserve">PVIFA10%,10 = </t>
  </si>
  <si>
    <t>A= 80000/PVIFA10%,10=</t>
  </si>
  <si>
    <t>A= 500000/PVIFA12%,11*1.12</t>
  </si>
  <si>
    <t>PVIFA12%,11=</t>
  </si>
  <si>
    <t xml:space="preserve">A = </t>
  </si>
  <si>
    <t>500000=A*(1+.12)*FVIFA12%, 11</t>
  </si>
  <si>
    <r>
      <t>Q8.</t>
    </r>
    <r>
      <rPr>
        <sz val="12"/>
        <color theme="1"/>
        <rFont val="Times New Roman"/>
        <family val="1"/>
      </rPr>
      <t xml:space="preserve"> You buy a house for 5 lakh and immediately make cash payment of Rs 1 lakh. You finance the balance amount at 12% for 20 years with equal annual instalments. How much is the annual instalment? How much of each payment goes towards reduction of the principal?</t>
    </r>
  </si>
  <si>
    <t>400000=A*PVIFA12%,20</t>
  </si>
  <si>
    <t>PVIFA=</t>
  </si>
  <si>
    <t>A=</t>
  </si>
  <si>
    <t>Calculating EMI in this case:</t>
  </si>
  <si>
    <t>400000=A*PVIFA1%,240</t>
  </si>
  <si>
    <t>PVIFA1%,240=</t>
  </si>
  <si>
    <t>LOAN AMORTISATION SCHEDULE</t>
  </si>
  <si>
    <t>EAI</t>
  </si>
  <si>
    <t>Interest</t>
  </si>
  <si>
    <t>Principal Repaid</t>
  </si>
  <si>
    <t>Principal Outstanding</t>
  </si>
  <si>
    <t>PRINCIPAL outstanding</t>
  </si>
  <si>
    <t>S. No.</t>
  </si>
  <si>
    <t>500000= A*FVIFA12%,11*(1+.12)</t>
  </si>
  <si>
    <t>FVIFA12%,11=</t>
  </si>
  <si>
    <t>A=500000/20.65*1.12=</t>
  </si>
  <si>
    <t>Calculating Equated Annual Instalment</t>
  </si>
  <si>
    <r>
      <t>0</t>
    </r>
    <r>
      <rPr>
        <sz val="7"/>
        <color theme="1"/>
        <rFont val="Times New Roman"/>
        <family val="1"/>
      </rPr>
      <t>                                     </t>
    </r>
  </si>
  <si>
    <t>(1+0.12/4)^7.5*4</t>
  </si>
</sst>
</file>

<file path=xl/styles.xml><?xml version="1.0" encoding="utf-8"?>
<styleSheet xmlns="http://schemas.openxmlformats.org/spreadsheetml/2006/main">
  <fonts count="8">
    <font>
      <sz val="11"/>
      <color theme="1"/>
      <name val="Calibri"/>
      <family val="2"/>
      <scheme val="minor"/>
    </font>
    <font>
      <sz val="12"/>
      <color theme="1"/>
      <name val="Times New Roman"/>
      <family val="1"/>
    </font>
    <font>
      <b/>
      <sz val="12"/>
      <color theme="1"/>
      <name val="Times New Roman"/>
      <family val="1"/>
    </font>
    <font>
      <b/>
      <u/>
      <sz val="12"/>
      <color theme="1"/>
      <name val="Times New Roman"/>
      <family val="1"/>
    </font>
    <font>
      <sz val="7"/>
      <color theme="1"/>
      <name val="Times New Roman"/>
      <family val="1"/>
    </font>
    <font>
      <vertAlign val="superscript"/>
      <sz val="11"/>
      <color theme="1"/>
      <name val="Calibri"/>
      <family val="2"/>
      <scheme val="minor"/>
    </font>
    <font>
      <vertAlign val="subscrip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xf>
    <xf numFmtId="0" fontId="2" fillId="0" borderId="0" xfId="0" applyFont="1"/>
    <xf numFmtId="0" fontId="1" fillId="0" borderId="0" xfId="0" applyFont="1" applyAlignment="1">
      <alignment horizontal="left" indent="2"/>
    </xf>
    <xf numFmtId="0" fontId="0" fillId="0" borderId="1" xfId="0" applyBorder="1"/>
    <xf numFmtId="0" fontId="7" fillId="0" borderId="0" xfId="0" applyFont="1"/>
    <xf numFmtId="0" fontId="7" fillId="0" borderId="1" xfId="0" applyFont="1" applyBorder="1"/>
    <xf numFmtId="0" fontId="7" fillId="0" borderId="0" xfId="0" applyFont="1" applyAlignment="1">
      <alignment wrapText="1"/>
    </xf>
    <xf numFmtId="1" fontId="0" fillId="0" borderId="1" xfId="0" applyNumberFormat="1" applyBorder="1"/>
    <xf numFmtId="0" fontId="3" fillId="0" borderId="1" xfId="0" applyFont="1" applyBorder="1"/>
    <xf numFmtId="0" fontId="1" fillId="0" borderId="1" xfId="0" applyFont="1" applyBorder="1" applyAlignment="1">
      <alignment horizontal="left" indent="2"/>
    </xf>
    <xf numFmtId="0" fontId="1" fillId="0" borderId="1" xfId="0" applyFont="1" applyBorder="1" applyAlignment="1">
      <alignment horizontal="left"/>
    </xf>
    <xf numFmtId="0" fontId="0" fillId="0" borderId="1" xfId="0" applyBorder="1" applyAlignment="1"/>
    <xf numFmtId="0" fontId="3" fillId="0" borderId="0" xfId="0" applyFont="1" applyAlignment="1">
      <alignment horizontal="center" wrapText="1"/>
    </xf>
    <xf numFmtId="0" fontId="0" fillId="0" borderId="0" xfId="0" applyAlignment="1">
      <alignment wrapText="1"/>
    </xf>
    <xf numFmtId="0" fontId="2" fillId="0" borderId="0" xfId="0" applyFont="1" applyAlignment="1">
      <alignment wrapText="1"/>
    </xf>
    <xf numFmtId="0" fontId="2" fillId="0" borderId="0" xfId="0" applyFont="1" applyAlignment="1"/>
    <xf numFmtId="0" fontId="0" fillId="0" borderId="0" xfId="0" applyAlignment="1"/>
    <xf numFmtId="0" fontId="7" fillId="0" borderId="2" xfId="0" applyFont="1" applyBorder="1" applyAlignment="1">
      <alignment horizontal="center" wrapText="1"/>
    </xf>
    <xf numFmtId="0" fontId="0" fillId="0" borderId="2" xfId="0"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P24"/>
  <sheetViews>
    <sheetView workbookViewId="0">
      <selection activeCell="A24" sqref="A24:P24"/>
    </sheetView>
  </sheetViews>
  <sheetFormatPr defaultRowHeight="15"/>
  <cols>
    <col min="1" max="1" width="21.5703125" customWidth="1"/>
  </cols>
  <sheetData>
    <row r="1" spans="1:16">
      <c r="A1" s="14" t="s">
        <v>0</v>
      </c>
      <c r="B1" s="15"/>
      <c r="C1" s="15"/>
      <c r="D1" s="15"/>
      <c r="E1" s="15"/>
      <c r="F1" s="15"/>
      <c r="G1" s="15"/>
      <c r="H1" s="15"/>
      <c r="I1" s="15"/>
      <c r="J1" s="15"/>
      <c r="K1" s="15"/>
      <c r="L1" s="15"/>
      <c r="M1" s="15"/>
      <c r="N1" s="15"/>
      <c r="O1" s="15"/>
      <c r="P1" s="15"/>
    </row>
    <row r="2" spans="1:16" ht="15.75">
      <c r="A2" s="2"/>
    </row>
    <row r="3" spans="1:16" ht="15.75">
      <c r="A3" s="3" t="s">
        <v>1</v>
      </c>
    </row>
    <row r="4" spans="1:16" ht="15.75">
      <c r="A4" s="10" t="s">
        <v>2</v>
      </c>
      <c r="B4" s="5"/>
      <c r="C4" s="5"/>
      <c r="D4" s="5"/>
      <c r="E4" s="5"/>
      <c r="F4" s="5"/>
      <c r="G4" s="10" t="s">
        <v>3</v>
      </c>
      <c r="H4" s="5"/>
      <c r="I4" s="5"/>
    </row>
    <row r="5" spans="1:16" ht="15.75">
      <c r="A5" s="12" t="s">
        <v>57</v>
      </c>
      <c r="B5" s="13"/>
      <c r="C5" s="13"/>
      <c r="D5" s="13"/>
      <c r="E5" s="13"/>
      <c r="F5" s="13"/>
      <c r="G5" s="13">
        <v>-10000</v>
      </c>
      <c r="H5" s="13"/>
      <c r="I5" s="13"/>
    </row>
    <row r="6" spans="1:16" ht="15.75">
      <c r="A6" s="11" t="s">
        <v>4</v>
      </c>
      <c r="B6" s="5"/>
      <c r="C6" s="5"/>
      <c r="D6" s="5"/>
      <c r="E6" s="5"/>
      <c r="F6" s="11" t="s">
        <v>5</v>
      </c>
      <c r="G6" s="11">
        <v>2000</v>
      </c>
      <c r="H6" s="5"/>
      <c r="I6" s="5"/>
    </row>
    <row r="7" spans="1:16" ht="15.75">
      <c r="A7" s="11">
        <v>7</v>
      </c>
      <c r="B7" s="5"/>
      <c r="C7" s="5"/>
      <c r="D7" s="5"/>
      <c r="E7" s="5"/>
      <c r="F7" s="5"/>
      <c r="G7" s="11">
        <v>-1500</v>
      </c>
      <c r="H7" s="11" t="s">
        <v>6</v>
      </c>
      <c r="I7" s="5"/>
    </row>
    <row r="8" spans="1:16" ht="15.75">
      <c r="A8" s="11">
        <v>8</v>
      </c>
      <c r="B8" s="5"/>
      <c r="C8" s="5"/>
      <c r="D8" s="5"/>
      <c r="E8" s="5"/>
      <c r="F8" s="5"/>
      <c r="G8" s="11">
        <v>1600</v>
      </c>
      <c r="H8" s="11" t="s">
        <v>6</v>
      </c>
      <c r="I8" s="5"/>
    </row>
    <row r="9" spans="1:16" ht="15.75">
      <c r="A9" s="11" t="s">
        <v>7</v>
      </c>
      <c r="B9" s="5"/>
      <c r="C9" s="5"/>
      <c r="D9" s="5"/>
      <c r="E9" s="11" t="s">
        <v>6</v>
      </c>
      <c r="F9" s="11" t="s">
        <v>6</v>
      </c>
      <c r="G9" s="11">
        <v>2500</v>
      </c>
      <c r="H9" s="5"/>
      <c r="I9" s="5"/>
    </row>
    <row r="10" spans="1:16" ht="15.75">
      <c r="A10" s="1"/>
    </row>
    <row r="11" spans="1:16" ht="31.5" customHeight="1">
      <c r="A11" s="16" t="s">
        <v>8</v>
      </c>
      <c r="B11" s="15"/>
      <c r="C11" s="15"/>
      <c r="D11" s="15"/>
      <c r="E11" s="15"/>
      <c r="F11" s="15"/>
      <c r="G11" s="15"/>
      <c r="H11" s="15"/>
      <c r="I11" s="15"/>
      <c r="J11" s="15"/>
      <c r="K11" s="15"/>
      <c r="L11" s="15"/>
      <c r="M11" s="15"/>
      <c r="N11" s="15"/>
      <c r="O11" s="15"/>
      <c r="P11" s="15"/>
    </row>
    <row r="12" spans="1:16" ht="15.75">
      <c r="A12" s="1"/>
    </row>
    <row r="13" spans="1:16" ht="32.25" customHeight="1">
      <c r="A13" s="16" t="s">
        <v>9</v>
      </c>
      <c r="B13" s="15"/>
      <c r="C13" s="15"/>
      <c r="D13" s="15"/>
      <c r="E13" s="15"/>
      <c r="F13" s="15"/>
      <c r="G13" s="15"/>
      <c r="H13" s="15"/>
      <c r="I13" s="15"/>
      <c r="J13" s="15"/>
      <c r="K13" s="15"/>
      <c r="L13" s="15"/>
      <c r="M13" s="15"/>
      <c r="N13" s="15"/>
      <c r="O13" s="15"/>
      <c r="P13" s="15"/>
    </row>
    <row r="14" spans="1:16" ht="15.75">
      <c r="A14" s="1"/>
    </row>
    <row r="15" spans="1:16" ht="15.75">
      <c r="A15" s="3" t="s">
        <v>10</v>
      </c>
    </row>
    <row r="16" spans="1:16" ht="15.75">
      <c r="A16" s="1"/>
    </row>
    <row r="17" spans="1:16" ht="15.75">
      <c r="A17" s="4"/>
    </row>
    <row r="18" spans="1:16" ht="15.75">
      <c r="A18" s="3" t="s">
        <v>11</v>
      </c>
    </row>
    <row r="19" spans="1:16" ht="15.75">
      <c r="A19" s="1"/>
    </row>
    <row r="20" spans="1:16" ht="47.25" customHeight="1">
      <c r="A20" s="16" t="s">
        <v>12</v>
      </c>
      <c r="B20" s="15"/>
      <c r="C20" s="15"/>
      <c r="D20" s="15"/>
      <c r="E20" s="15"/>
      <c r="F20" s="15"/>
      <c r="G20" s="15"/>
      <c r="H20" s="15"/>
      <c r="I20" s="15"/>
      <c r="J20" s="15"/>
      <c r="K20" s="15"/>
      <c r="L20" s="15"/>
      <c r="M20" s="15"/>
      <c r="N20" s="15"/>
      <c r="O20" s="15"/>
      <c r="P20" s="15"/>
    </row>
    <row r="21" spans="1:16" ht="15.75">
      <c r="A21" s="1"/>
    </row>
    <row r="22" spans="1:16" ht="33" customHeight="1">
      <c r="A22" s="16" t="s">
        <v>13</v>
      </c>
      <c r="B22" s="15"/>
      <c r="C22" s="15"/>
      <c r="D22" s="15"/>
      <c r="E22" s="15"/>
      <c r="F22" s="15"/>
      <c r="G22" s="15"/>
      <c r="H22" s="15"/>
      <c r="I22" s="15"/>
      <c r="J22" s="15"/>
      <c r="K22" s="15"/>
      <c r="L22" s="15"/>
      <c r="M22" s="15"/>
      <c r="N22" s="15"/>
      <c r="O22" s="15"/>
      <c r="P22" s="15"/>
    </row>
    <row r="23" spans="1:16" ht="15.75">
      <c r="A23" s="1"/>
    </row>
    <row r="24" spans="1:16" ht="38.25" customHeight="1">
      <c r="A24" s="16" t="s">
        <v>39</v>
      </c>
      <c r="B24" s="15"/>
      <c r="C24" s="15"/>
      <c r="D24" s="15"/>
      <c r="E24" s="15"/>
      <c r="F24" s="15"/>
      <c r="G24" s="15"/>
      <c r="H24" s="15"/>
      <c r="I24" s="15"/>
      <c r="J24" s="15"/>
      <c r="K24" s="15"/>
      <c r="L24" s="15"/>
      <c r="M24" s="15"/>
      <c r="N24" s="15"/>
      <c r="O24" s="15"/>
      <c r="P24" s="15"/>
    </row>
  </sheetData>
  <mergeCells count="6">
    <mergeCell ref="A24:P24"/>
    <mergeCell ref="A1:P1"/>
    <mergeCell ref="A11:P11"/>
    <mergeCell ref="A13:P13"/>
    <mergeCell ref="A20:P20"/>
    <mergeCell ref="A22:P22"/>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dimension ref="A1:P13"/>
  <sheetViews>
    <sheetView workbookViewId="0">
      <selection activeCell="J17" sqref="J17"/>
    </sheetView>
  </sheetViews>
  <sheetFormatPr defaultRowHeight="15"/>
  <sheetData>
    <row r="1" spans="1:16" ht="39.75" customHeight="1">
      <c r="A1" s="17" t="s">
        <v>10</v>
      </c>
      <c r="B1" s="18"/>
      <c r="C1" s="18"/>
      <c r="D1" s="18"/>
      <c r="E1" s="18"/>
      <c r="F1" s="18"/>
      <c r="G1" s="18"/>
      <c r="H1" s="18"/>
      <c r="I1" s="18"/>
      <c r="J1" s="18"/>
      <c r="K1" s="18"/>
      <c r="L1" s="18"/>
      <c r="M1" s="18"/>
      <c r="N1" s="18"/>
      <c r="O1" s="18"/>
      <c r="P1" s="18"/>
    </row>
    <row r="3" spans="1:16" ht="18">
      <c r="E3" t="s">
        <v>25</v>
      </c>
      <c r="G3" t="s">
        <v>26</v>
      </c>
    </row>
    <row r="5" spans="1:16">
      <c r="E5" t="s">
        <v>27</v>
      </c>
      <c r="G5" t="s">
        <v>58</v>
      </c>
    </row>
    <row r="8" spans="1:16">
      <c r="E8" t="s">
        <v>28</v>
      </c>
      <c r="I8" t="s">
        <v>29</v>
      </c>
    </row>
    <row r="10" spans="1:16">
      <c r="E10" t="s">
        <v>30</v>
      </c>
      <c r="G10">
        <f>(1.03)^30</f>
        <v>2.4272624711896591</v>
      </c>
      <c r="H10">
        <f>2.43</f>
        <v>2.4300000000000002</v>
      </c>
    </row>
    <row r="13" spans="1:16">
      <c r="E13" t="s">
        <v>31</v>
      </c>
    </row>
  </sheetData>
  <mergeCells count="1">
    <mergeCell ref="A1:P1"/>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dimension ref="A1:P14"/>
  <sheetViews>
    <sheetView workbookViewId="0">
      <selection activeCell="M21" sqref="M21"/>
    </sheetView>
  </sheetViews>
  <sheetFormatPr defaultRowHeight="15"/>
  <cols>
    <col min="3" max="3" width="14.42578125" customWidth="1"/>
  </cols>
  <sheetData>
    <row r="1" spans="1:16" ht="15.75">
      <c r="A1" s="16"/>
      <c r="B1" s="15"/>
      <c r="C1" s="15"/>
      <c r="D1" s="15"/>
      <c r="E1" s="15"/>
      <c r="F1" s="15"/>
      <c r="G1" s="15"/>
      <c r="H1" s="15"/>
      <c r="I1" s="15"/>
      <c r="J1" s="15"/>
      <c r="K1" s="15"/>
      <c r="L1" s="15"/>
      <c r="M1" s="15"/>
      <c r="N1" s="15"/>
      <c r="O1" s="15"/>
      <c r="P1" s="15"/>
    </row>
    <row r="6" spans="1:16" ht="15.75">
      <c r="A6" s="3" t="s">
        <v>11</v>
      </c>
    </row>
    <row r="8" spans="1:16" ht="17.25">
      <c r="A8" t="s">
        <v>14</v>
      </c>
      <c r="B8" t="s">
        <v>15</v>
      </c>
      <c r="C8" t="s">
        <v>16</v>
      </c>
      <c r="D8">
        <f>((1+0.12/1)^1-1)</f>
        <v>0.12000000000000011</v>
      </c>
    </row>
    <row r="10" spans="1:16">
      <c r="A10" t="s">
        <v>17</v>
      </c>
      <c r="B10" t="s">
        <v>15</v>
      </c>
      <c r="D10">
        <f>((1+0.12/2)^2-1)</f>
        <v>0.12360000000000015</v>
      </c>
    </row>
    <row r="12" spans="1:16">
      <c r="A12" t="s">
        <v>18</v>
      </c>
      <c r="B12" t="s">
        <v>15</v>
      </c>
      <c r="D12">
        <f>((1+0.12/4)^4-1)</f>
        <v>0.12550880999999992</v>
      </c>
    </row>
    <row r="14" spans="1:16">
      <c r="A14" t="s">
        <v>19</v>
      </c>
      <c r="B14" t="s">
        <v>15</v>
      </c>
      <c r="D14">
        <f>((1+0.12/12)^12-1)</f>
        <v>0.12682503013196977</v>
      </c>
    </row>
  </sheetData>
  <mergeCells count="1">
    <mergeCell ref="A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14"/>
  <sheetViews>
    <sheetView workbookViewId="0">
      <selection activeCell="N22" sqref="N22"/>
    </sheetView>
  </sheetViews>
  <sheetFormatPr defaultRowHeight="15"/>
  <sheetData>
    <row r="1" spans="1:16" ht="66" customHeight="1">
      <c r="A1" s="16" t="s">
        <v>12</v>
      </c>
      <c r="B1" s="15"/>
      <c r="C1" s="15"/>
      <c r="D1" s="15"/>
      <c r="E1" s="15"/>
      <c r="F1" s="15"/>
      <c r="G1" s="15"/>
      <c r="H1" s="15"/>
      <c r="I1" s="15"/>
      <c r="J1" s="15"/>
      <c r="K1" s="15"/>
      <c r="L1" s="15"/>
      <c r="M1" s="15"/>
      <c r="N1" s="15"/>
      <c r="O1" s="15"/>
      <c r="P1" s="15"/>
    </row>
    <row r="2" spans="1:16" ht="10.5" customHeight="1"/>
    <row r="3" spans="1:16" ht="18" hidden="1">
      <c r="B3" t="s">
        <v>20</v>
      </c>
    </row>
    <row r="4" spans="1:16" hidden="1"/>
    <row r="5" spans="1:16" ht="18" hidden="1">
      <c r="B5" t="s">
        <v>21</v>
      </c>
      <c r="C5" t="s">
        <v>22</v>
      </c>
    </row>
    <row r="6" spans="1:16" hidden="1"/>
    <row r="7" spans="1:16" hidden="1">
      <c r="B7" t="s">
        <v>23</v>
      </c>
      <c r="D7">
        <f>((1+0.1)^10-1)/((1+0.1)^10*0.1)</f>
        <v>6.1445671057046853</v>
      </c>
    </row>
    <row r="8" spans="1:16" hidden="1"/>
    <row r="9" spans="1:16" hidden="1">
      <c r="B9" t="s">
        <v>24</v>
      </c>
      <c r="D9">
        <f>80000/6.14</f>
        <v>13029.315960912052</v>
      </c>
    </row>
    <row r="10" spans="1:16">
      <c r="C10" t="s">
        <v>32</v>
      </c>
    </row>
    <row r="12" spans="1:16">
      <c r="C12" t="s">
        <v>33</v>
      </c>
      <c r="E12">
        <f>((1+0.1)^10-1)/((1+0.1)^10*0.1)</f>
        <v>6.1445671057046853</v>
      </c>
    </row>
    <row r="14" spans="1:16">
      <c r="C14" t="s">
        <v>34</v>
      </c>
      <c r="F14">
        <f>80000/6.145</f>
        <v>13018.714401952808</v>
      </c>
    </row>
  </sheetData>
  <mergeCells count="1">
    <mergeCell ref="A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15"/>
  <sheetViews>
    <sheetView workbookViewId="0">
      <selection activeCell="J26" sqref="J26"/>
    </sheetView>
  </sheetViews>
  <sheetFormatPr defaultRowHeight="15"/>
  <sheetData>
    <row r="1" spans="1:16" ht="54" customHeight="1">
      <c r="A1" s="16" t="s">
        <v>13</v>
      </c>
      <c r="B1" s="15"/>
      <c r="C1" s="15"/>
      <c r="D1" s="15"/>
      <c r="E1" s="15"/>
      <c r="F1" s="15"/>
      <c r="G1" s="15"/>
      <c r="H1" s="15"/>
      <c r="I1" s="15"/>
      <c r="J1" s="15"/>
      <c r="K1" s="15"/>
      <c r="L1" s="15"/>
      <c r="M1" s="15"/>
      <c r="N1" s="15"/>
      <c r="O1" s="15"/>
      <c r="P1" s="15"/>
    </row>
    <row r="3" spans="1:16" ht="0.75" customHeight="1">
      <c r="B3" t="s">
        <v>38</v>
      </c>
    </row>
    <row r="4" spans="1:16" hidden="1">
      <c r="H4">
        <f>500000/11</f>
        <v>45454.545454545456</v>
      </c>
    </row>
    <row r="5" spans="1:16" hidden="1">
      <c r="B5" t="s">
        <v>35</v>
      </c>
    </row>
    <row r="6" spans="1:16" hidden="1"/>
    <row r="7" spans="1:16" hidden="1">
      <c r="B7" t="s">
        <v>36</v>
      </c>
      <c r="D7">
        <f>((1.12)^11-1)/(0.12)</f>
        <v>20.654583277879311</v>
      </c>
    </row>
    <row r="8" spans="1:16" hidden="1"/>
    <row r="9" spans="1:16" hidden="1">
      <c r="B9" t="s">
        <v>37</v>
      </c>
      <c r="C9">
        <f>(500000)/(20.654*1.12)</f>
        <v>21614.630165032024</v>
      </c>
    </row>
    <row r="11" spans="1:16">
      <c r="B11" t="s">
        <v>53</v>
      </c>
    </row>
    <row r="13" spans="1:16">
      <c r="B13" t="s">
        <v>54</v>
      </c>
      <c r="D13">
        <f>((1+0.12)^11-1)/0.12</f>
        <v>20.654583277879311</v>
      </c>
    </row>
    <row r="15" spans="1:16">
      <c r="B15" t="s">
        <v>55</v>
      </c>
      <c r="E15">
        <f>500000/(20.65*1.12)</f>
        <v>21618.817018332757</v>
      </c>
      <c r="F15">
        <f>21619</f>
        <v>21619</v>
      </c>
    </row>
  </sheetData>
  <mergeCells count="1">
    <mergeCell ref="A1:P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R23"/>
  <sheetViews>
    <sheetView tabSelected="1" workbookViewId="0">
      <selection activeCell="R5" sqref="R5"/>
    </sheetView>
  </sheetViews>
  <sheetFormatPr defaultRowHeight="15"/>
  <cols>
    <col min="1" max="1" width="6.140625" customWidth="1"/>
    <col min="2" max="2" width="20.7109375" customWidth="1"/>
    <col min="3" max="3" width="16.5703125" customWidth="1"/>
    <col min="4" max="4" width="18.140625" customWidth="1"/>
    <col min="5" max="5" width="17" customWidth="1"/>
    <col min="6" max="6" width="22.28515625" customWidth="1"/>
  </cols>
  <sheetData>
    <row r="2" spans="1:18">
      <c r="A2" s="19" t="s">
        <v>46</v>
      </c>
      <c r="B2" s="20"/>
      <c r="C2" s="20"/>
      <c r="D2" s="20"/>
      <c r="E2" s="20"/>
      <c r="F2" s="20"/>
      <c r="G2" s="8"/>
      <c r="H2" s="8"/>
    </row>
    <row r="3" spans="1:18">
      <c r="A3" s="7" t="s">
        <v>52</v>
      </c>
      <c r="B3" s="7" t="s">
        <v>51</v>
      </c>
      <c r="C3" s="7" t="s">
        <v>47</v>
      </c>
      <c r="D3" s="7" t="s">
        <v>48</v>
      </c>
      <c r="E3" s="7" t="s">
        <v>49</v>
      </c>
      <c r="F3" s="7" t="s">
        <v>50</v>
      </c>
      <c r="G3" s="6"/>
      <c r="J3" s="6" t="s">
        <v>56</v>
      </c>
      <c r="K3" s="6"/>
      <c r="L3" s="6"/>
      <c r="M3" s="6"/>
    </row>
    <row r="4" spans="1:18">
      <c r="A4" s="5">
        <v>1</v>
      </c>
      <c r="B4" s="9">
        <v>400000</v>
      </c>
      <c r="C4" s="9">
        <v>53548</v>
      </c>
      <c r="D4" s="9">
        <f>0.12*B4</f>
        <v>48000</v>
      </c>
      <c r="E4" s="9">
        <f t="shared" ref="E4:E23" si="0">C4-D4</f>
        <v>5548</v>
      </c>
      <c r="F4" s="9">
        <f t="shared" ref="F4:F23" si="1">B4-E4</f>
        <v>394452</v>
      </c>
      <c r="J4" t="s">
        <v>40</v>
      </c>
    </row>
    <row r="5" spans="1:18">
      <c r="A5" s="5">
        <v>2</v>
      </c>
      <c r="B5" s="9">
        <f>F4</f>
        <v>394452</v>
      </c>
      <c r="C5" s="9">
        <v>53548</v>
      </c>
      <c r="D5" s="9">
        <f t="shared" ref="D4:D23" si="2">0.12*B5</f>
        <v>47334.239999999998</v>
      </c>
      <c r="E5" s="9">
        <f t="shared" si="0"/>
        <v>6213.760000000002</v>
      </c>
      <c r="F5" s="9">
        <f t="shared" si="1"/>
        <v>388238.24</v>
      </c>
      <c r="J5" t="s">
        <v>41</v>
      </c>
      <c r="L5">
        <f>((1.12)^20-1)/((1.12)^20*0.12)</f>
        <v>7.4694436243275968</v>
      </c>
      <c r="P5">
        <f>53548*20</f>
        <v>1070960</v>
      </c>
      <c r="R5">
        <f>4404*240</f>
        <v>1056960</v>
      </c>
    </row>
    <row r="6" spans="1:18">
      <c r="A6" s="5">
        <v>3</v>
      </c>
      <c r="B6" s="9">
        <f t="shared" ref="B6:B23" si="3">F5</f>
        <v>388238.24</v>
      </c>
      <c r="C6" s="9">
        <v>53548</v>
      </c>
      <c r="D6" s="9">
        <f t="shared" si="2"/>
        <v>46588.588799999998</v>
      </c>
      <c r="E6" s="9">
        <f t="shared" si="0"/>
        <v>6959.4112000000023</v>
      </c>
      <c r="F6" s="9">
        <f t="shared" si="1"/>
        <v>381278.82880000002</v>
      </c>
    </row>
    <row r="7" spans="1:18">
      <c r="A7" s="5">
        <v>4</v>
      </c>
      <c r="B7" s="9">
        <f t="shared" si="3"/>
        <v>381278.82880000002</v>
      </c>
      <c r="C7" s="9">
        <v>53548</v>
      </c>
      <c r="D7" s="9">
        <f t="shared" si="2"/>
        <v>45753.459455999997</v>
      </c>
      <c r="E7" s="9">
        <f t="shared" si="0"/>
        <v>7794.5405440000031</v>
      </c>
      <c r="F7" s="9">
        <f t="shared" si="1"/>
        <v>373484.28825600003</v>
      </c>
      <c r="J7" t="s">
        <v>42</v>
      </c>
      <c r="K7">
        <f>400000/7.47</f>
        <v>53547.523427041502</v>
      </c>
      <c r="L7">
        <f>53548</f>
        <v>53548</v>
      </c>
    </row>
    <row r="8" spans="1:18">
      <c r="A8" s="5">
        <v>5</v>
      </c>
      <c r="B8" s="9">
        <f t="shared" si="3"/>
        <v>373484.28825600003</v>
      </c>
      <c r="C8" s="9">
        <v>53548</v>
      </c>
      <c r="D8" s="9">
        <f t="shared" si="2"/>
        <v>44818.114590720004</v>
      </c>
      <c r="E8" s="9">
        <f t="shared" si="0"/>
        <v>8729.8854092799957</v>
      </c>
      <c r="F8" s="9">
        <f t="shared" si="1"/>
        <v>364754.40284672001</v>
      </c>
    </row>
    <row r="9" spans="1:18">
      <c r="A9" s="5">
        <v>6</v>
      </c>
      <c r="B9" s="9">
        <f t="shared" si="3"/>
        <v>364754.40284672001</v>
      </c>
      <c r="C9" s="9">
        <v>53548</v>
      </c>
      <c r="D9" s="9">
        <f t="shared" si="2"/>
        <v>43770.528341606398</v>
      </c>
      <c r="E9" s="9">
        <f t="shared" si="0"/>
        <v>9777.4716583936024</v>
      </c>
      <c r="F9" s="9">
        <f t="shared" si="1"/>
        <v>354976.93118832639</v>
      </c>
    </row>
    <row r="10" spans="1:18">
      <c r="A10" s="5">
        <v>7</v>
      </c>
      <c r="B10" s="9">
        <f t="shared" si="3"/>
        <v>354976.93118832639</v>
      </c>
      <c r="C10" s="9">
        <v>53548</v>
      </c>
      <c r="D10" s="9">
        <f t="shared" si="2"/>
        <v>42597.231742599164</v>
      </c>
      <c r="E10" s="9">
        <f t="shared" si="0"/>
        <v>10950.768257400836</v>
      </c>
      <c r="F10" s="9">
        <f t="shared" si="1"/>
        <v>344026.16293092555</v>
      </c>
      <c r="J10" s="6" t="s">
        <v>43</v>
      </c>
      <c r="K10" s="6"/>
      <c r="L10" s="6"/>
    </row>
    <row r="11" spans="1:18">
      <c r="A11" s="5">
        <v>8</v>
      </c>
      <c r="B11" s="9">
        <f t="shared" si="3"/>
        <v>344026.16293092555</v>
      </c>
      <c r="C11" s="9">
        <v>53548</v>
      </c>
      <c r="D11" s="9">
        <f t="shared" si="2"/>
        <v>41283.139551711065</v>
      </c>
      <c r="E11" s="9">
        <f t="shared" si="0"/>
        <v>12264.860448288935</v>
      </c>
      <c r="F11" s="9">
        <f t="shared" si="1"/>
        <v>331761.30248263665</v>
      </c>
    </row>
    <row r="12" spans="1:18">
      <c r="A12" s="5">
        <v>9</v>
      </c>
      <c r="B12" s="9">
        <f t="shared" si="3"/>
        <v>331761.30248263665</v>
      </c>
      <c r="C12" s="9">
        <v>53548</v>
      </c>
      <c r="D12" s="9">
        <f t="shared" si="2"/>
        <v>39811.356297916398</v>
      </c>
      <c r="E12" s="9">
        <f t="shared" si="0"/>
        <v>13736.643702083602</v>
      </c>
      <c r="F12" s="9">
        <f t="shared" si="1"/>
        <v>318024.65878055303</v>
      </c>
      <c r="J12" t="s">
        <v>44</v>
      </c>
    </row>
    <row r="13" spans="1:18">
      <c r="A13" s="5">
        <v>10</v>
      </c>
      <c r="B13" s="9">
        <f t="shared" si="3"/>
        <v>318024.65878055303</v>
      </c>
      <c r="C13" s="9">
        <v>53548</v>
      </c>
      <c r="D13" s="9">
        <f t="shared" si="2"/>
        <v>38162.95905366636</v>
      </c>
      <c r="E13" s="9">
        <f t="shared" si="0"/>
        <v>15385.04094633364</v>
      </c>
      <c r="F13" s="9">
        <f t="shared" si="1"/>
        <v>302639.61783421936</v>
      </c>
    </row>
    <row r="14" spans="1:18">
      <c r="A14" s="5">
        <v>11</v>
      </c>
      <c r="B14" s="9">
        <f t="shared" si="3"/>
        <v>302639.61783421936</v>
      </c>
      <c r="C14" s="9">
        <v>53548</v>
      </c>
      <c r="D14" s="9">
        <f t="shared" si="2"/>
        <v>36316.754140106321</v>
      </c>
      <c r="E14" s="9">
        <f t="shared" si="0"/>
        <v>17231.245859893679</v>
      </c>
      <c r="F14" s="9">
        <f t="shared" si="1"/>
        <v>285408.37197432568</v>
      </c>
      <c r="J14" t="s">
        <v>45</v>
      </c>
      <c r="L14">
        <f>((1.01)^240-1)/((1.01)^240*0.01)</f>
        <v>90.819416348301587</v>
      </c>
    </row>
    <row r="15" spans="1:18">
      <c r="A15" s="5">
        <v>12</v>
      </c>
      <c r="B15" s="9">
        <f t="shared" si="3"/>
        <v>285408.37197432568</v>
      </c>
      <c r="C15" s="9">
        <v>53548</v>
      </c>
      <c r="D15" s="9">
        <f t="shared" si="2"/>
        <v>34249.004636919082</v>
      </c>
      <c r="E15" s="9">
        <f t="shared" si="0"/>
        <v>19298.995363080918</v>
      </c>
      <c r="F15" s="9">
        <f t="shared" si="1"/>
        <v>266109.37661124475</v>
      </c>
      <c r="J15" t="s">
        <v>42</v>
      </c>
      <c r="K15">
        <f>400000/90.82</f>
        <v>4404.3162299053074</v>
      </c>
    </row>
    <row r="16" spans="1:18">
      <c r="A16" s="5">
        <v>13</v>
      </c>
      <c r="B16" s="9">
        <f t="shared" si="3"/>
        <v>266109.37661124475</v>
      </c>
      <c r="C16" s="9">
        <v>53548</v>
      </c>
      <c r="D16" s="9">
        <f t="shared" si="2"/>
        <v>31933.12519334937</v>
      </c>
      <c r="E16" s="9">
        <f t="shared" si="0"/>
        <v>21614.87480665063</v>
      </c>
      <c r="F16" s="9">
        <f t="shared" si="1"/>
        <v>244494.50180459413</v>
      </c>
    </row>
    <row r="17" spans="1:6">
      <c r="A17" s="5">
        <v>14</v>
      </c>
      <c r="B17" s="9">
        <f t="shared" si="3"/>
        <v>244494.50180459413</v>
      </c>
      <c r="C17" s="9">
        <v>53548</v>
      </c>
      <c r="D17" s="9">
        <f t="shared" si="2"/>
        <v>29339.340216551293</v>
      </c>
      <c r="E17" s="9">
        <f t="shared" si="0"/>
        <v>24208.659783448707</v>
      </c>
      <c r="F17" s="9">
        <f t="shared" si="1"/>
        <v>220285.84202114542</v>
      </c>
    </row>
    <row r="18" spans="1:6">
      <c r="A18" s="5">
        <v>15</v>
      </c>
      <c r="B18" s="9">
        <f t="shared" si="3"/>
        <v>220285.84202114542</v>
      </c>
      <c r="C18" s="9">
        <v>53548</v>
      </c>
      <c r="D18" s="9">
        <f t="shared" si="2"/>
        <v>26434.301042537449</v>
      </c>
      <c r="E18" s="9">
        <f t="shared" si="0"/>
        <v>27113.698957462551</v>
      </c>
      <c r="F18" s="9">
        <f t="shared" si="1"/>
        <v>193172.14306368286</v>
      </c>
    </row>
    <row r="19" spans="1:6">
      <c r="A19" s="5">
        <v>16</v>
      </c>
      <c r="B19" s="9">
        <f t="shared" si="3"/>
        <v>193172.14306368286</v>
      </c>
      <c r="C19" s="9">
        <v>53548</v>
      </c>
      <c r="D19" s="9">
        <f t="shared" si="2"/>
        <v>23180.657167641941</v>
      </c>
      <c r="E19" s="9">
        <f t="shared" si="0"/>
        <v>30367.342832358059</v>
      </c>
      <c r="F19" s="9">
        <f t="shared" si="1"/>
        <v>162804.8002313248</v>
      </c>
    </row>
    <row r="20" spans="1:6">
      <c r="A20" s="5">
        <v>17</v>
      </c>
      <c r="B20" s="9">
        <f t="shared" si="3"/>
        <v>162804.8002313248</v>
      </c>
      <c r="C20" s="9">
        <v>53548</v>
      </c>
      <c r="D20" s="9">
        <f t="shared" si="2"/>
        <v>19536.576027758976</v>
      </c>
      <c r="E20" s="9">
        <f t="shared" si="0"/>
        <v>34011.423972241028</v>
      </c>
      <c r="F20" s="9">
        <f t="shared" si="1"/>
        <v>128793.37625908377</v>
      </c>
    </row>
    <row r="21" spans="1:6">
      <c r="A21" s="5">
        <v>18</v>
      </c>
      <c r="B21" s="9">
        <f t="shared" si="3"/>
        <v>128793.37625908377</v>
      </c>
      <c r="C21" s="9">
        <v>53548</v>
      </c>
      <c r="D21" s="9">
        <f t="shared" si="2"/>
        <v>15455.205151090053</v>
      </c>
      <c r="E21" s="9">
        <f t="shared" si="0"/>
        <v>38092.794848909951</v>
      </c>
      <c r="F21" s="9">
        <f t="shared" si="1"/>
        <v>90700.581410173821</v>
      </c>
    </row>
    <row r="22" spans="1:6">
      <c r="A22" s="5">
        <v>19</v>
      </c>
      <c r="B22" s="9">
        <f t="shared" si="3"/>
        <v>90700.581410173821</v>
      </c>
      <c r="C22" s="9">
        <v>53548</v>
      </c>
      <c r="D22" s="9">
        <f t="shared" si="2"/>
        <v>10884.069769220858</v>
      </c>
      <c r="E22" s="9">
        <f t="shared" si="0"/>
        <v>42663.930230779144</v>
      </c>
      <c r="F22" s="9">
        <f t="shared" si="1"/>
        <v>48036.651179394677</v>
      </c>
    </row>
    <row r="23" spans="1:6">
      <c r="A23" s="5">
        <v>20</v>
      </c>
      <c r="B23" s="9">
        <f t="shared" si="3"/>
        <v>48036.651179394677</v>
      </c>
      <c r="C23" s="9">
        <v>53801</v>
      </c>
      <c r="D23" s="9">
        <f t="shared" si="2"/>
        <v>5764.3981415273611</v>
      </c>
      <c r="E23" s="9">
        <f t="shared" si="0"/>
        <v>48036.601858472641</v>
      </c>
      <c r="F23" s="9">
        <f t="shared" si="1"/>
        <v>4.9320922036713455E-2</v>
      </c>
    </row>
  </sheetData>
  <mergeCells count="1">
    <mergeCell ref="A2:F2"/>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Qs</vt:lpstr>
      <vt:lpstr>Sol4</vt:lpstr>
      <vt:lpstr>Sol 5</vt:lpstr>
      <vt:lpstr>Sol 6</vt:lpstr>
      <vt:lpstr>Sol7</vt:lpstr>
      <vt:lpstr>Sol8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Ct</dc:creator>
  <cp:lastModifiedBy>triambica.gautam</cp:lastModifiedBy>
  <dcterms:created xsi:type="dcterms:W3CDTF">2021-04-24T04:53:31Z</dcterms:created>
  <dcterms:modified xsi:type="dcterms:W3CDTF">2023-04-12T10:54:00Z</dcterms:modified>
</cp:coreProperties>
</file>