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ck0620/Desktop/"/>
    </mc:Choice>
  </mc:AlternateContent>
  <xr:revisionPtr revIDLastSave="0" documentId="13_ncr:1_{84E18799-761D-0445-8C4C-DA704EAFB42E}" xr6:coauthVersionLast="47" xr6:coauthVersionMax="47" xr10:uidLastSave="{00000000-0000-0000-0000-000000000000}"/>
  <bookViews>
    <workbookView xWindow="1640" yWindow="500" windowWidth="21240" windowHeight="16120" xr2:uid="{00000000-000D-0000-FFFF-FFFF00000000}"/>
  </bookViews>
  <sheets>
    <sheet name="Boeing IS" sheetId="1" r:id="rId1"/>
    <sheet name="Boeing BS" sheetId="2" r:id="rId2"/>
    <sheet name="Boeing C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2" l="1"/>
  <c r="E54" i="2"/>
  <c r="F50" i="2"/>
  <c r="E50" i="2"/>
  <c r="F46" i="2"/>
  <c r="E46" i="2"/>
  <c r="H42" i="2"/>
  <c r="G42" i="2"/>
  <c r="F42" i="2"/>
  <c r="E42" i="2"/>
  <c r="D42" i="2"/>
  <c r="C42" i="2"/>
  <c r="H41" i="2"/>
  <c r="G41" i="2"/>
  <c r="F41" i="2"/>
  <c r="E41" i="2"/>
  <c r="H40" i="2"/>
  <c r="G40" i="2"/>
  <c r="F40" i="2"/>
  <c r="E40" i="2"/>
  <c r="D40" i="2"/>
  <c r="C40" i="2"/>
  <c r="H39" i="2"/>
  <c r="G39" i="2"/>
  <c r="F39" i="2"/>
  <c r="E39" i="2"/>
  <c r="D39" i="2"/>
  <c r="C39" i="2"/>
  <c r="H37" i="2"/>
  <c r="G37" i="2"/>
  <c r="F37" i="2"/>
  <c r="E37" i="2"/>
  <c r="D37" i="2"/>
  <c r="C37" i="2"/>
  <c r="H36" i="2"/>
  <c r="G36" i="2"/>
  <c r="F36" i="2"/>
  <c r="E36" i="2"/>
  <c r="D36" i="2"/>
  <c r="C36" i="2"/>
  <c r="H35" i="2"/>
  <c r="G35" i="2"/>
  <c r="F35" i="2"/>
  <c r="E35" i="2"/>
  <c r="D35" i="2"/>
  <c r="C35" i="2"/>
  <c r="H34" i="2"/>
  <c r="G34" i="2"/>
  <c r="F34" i="2"/>
  <c r="E34" i="2"/>
  <c r="D34" i="2"/>
  <c r="C34" i="2"/>
  <c r="H33" i="2"/>
  <c r="G33" i="2"/>
  <c r="F33" i="2"/>
  <c r="E33" i="2"/>
  <c r="D33" i="2"/>
  <c r="C33" i="2"/>
  <c r="F29" i="2"/>
  <c r="F55" i="2" s="1"/>
  <c r="E29" i="2"/>
  <c r="E55" i="2" s="1"/>
  <c r="D29" i="2"/>
  <c r="D50" i="2" s="1"/>
  <c r="C29" i="2"/>
  <c r="C50" i="2" s="1"/>
  <c r="F27" i="2"/>
  <c r="E27" i="2"/>
  <c r="D27" i="2"/>
  <c r="D54" i="2" s="1"/>
  <c r="C27" i="2"/>
  <c r="C54" i="2" s="1"/>
  <c r="H26" i="2"/>
  <c r="H27" i="2" s="1"/>
  <c r="G26" i="2"/>
  <c r="G27" i="2" s="1"/>
  <c r="F26" i="2"/>
  <c r="E26" i="2"/>
  <c r="D26" i="2"/>
  <c r="C26" i="2"/>
  <c r="H25" i="2"/>
  <c r="G25" i="2"/>
  <c r="H24" i="2"/>
  <c r="G24" i="2"/>
  <c r="F24" i="2"/>
  <c r="F51" i="2" s="1"/>
  <c r="E24" i="2"/>
  <c r="E51" i="2" s="1"/>
  <c r="D24" i="2"/>
  <c r="D51" i="2" s="1"/>
  <c r="C24" i="2"/>
  <c r="C51" i="2" s="1"/>
  <c r="H21" i="2"/>
  <c r="G21" i="2"/>
  <c r="F21" i="2"/>
  <c r="F48" i="2" s="1"/>
  <c r="E21" i="2"/>
  <c r="E48" i="2" s="1"/>
  <c r="D21" i="2"/>
  <c r="C21" i="2"/>
  <c r="H16" i="2"/>
  <c r="H43" i="2" s="1"/>
  <c r="G16" i="2"/>
  <c r="G43" i="2" s="1"/>
  <c r="F16" i="2"/>
  <c r="F43" i="2" s="1"/>
  <c r="E16" i="2"/>
  <c r="E43" i="2" s="1"/>
  <c r="D16" i="2"/>
  <c r="D43" i="2" s="1"/>
  <c r="C16" i="2"/>
  <c r="C43" i="2" s="1"/>
  <c r="H14" i="2"/>
  <c r="G14" i="2"/>
  <c r="F14" i="2"/>
  <c r="E14" i="2"/>
  <c r="D14" i="2"/>
  <c r="D41" i="2" s="1"/>
  <c r="C14" i="2"/>
  <c r="C41" i="2" s="1"/>
  <c r="H11" i="2"/>
  <c r="H38" i="2" s="1"/>
  <c r="G11" i="2"/>
  <c r="G38" i="2" s="1"/>
  <c r="F11" i="2"/>
  <c r="F38" i="2" s="1"/>
  <c r="E11" i="2"/>
  <c r="E38" i="2" s="1"/>
  <c r="D11" i="2"/>
  <c r="D38" i="2" s="1"/>
  <c r="C11" i="2"/>
  <c r="C38" i="2" s="1"/>
  <c r="G54" i="2" l="1"/>
  <c r="H48" i="2"/>
  <c r="H52" i="2"/>
  <c r="D45" i="2"/>
  <c r="E45" i="2"/>
  <c r="E49" i="2"/>
  <c r="C56" i="2"/>
  <c r="F49" i="2"/>
  <c r="D52" i="2"/>
  <c r="F53" i="2"/>
  <c r="D56" i="2"/>
  <c r="C47" i="2"/>
  <c r="E56" i="2"/>
  <c r="C45" i="2"/>
  <c r="C49" i="2"/>
  <c r="C53" i="2"/>
  <c r="D49" i="2"/>
  <c r="D53" i="2"/>
  <c r="C48" i="2"/>
  <c r="C52" i="2"/>
  <c r="E53" i="2"/>
  <c r="F45" i="2"/>
  <c r="D48" i="2"/>
  <c r="G29" i="2"/>
  <c r="E52" i="2"/>
  <c r="G53" i="2"/>
  <c r="C55" i="2"/>
  <c r="H29" i="2"/>
  <c r="H54" i="2" s="1"/>
  <c r="D47" i="2"/>
  <c r="F52" i="2"/>
  <c r="H53" i="2"/>
  <c r="D55" i="2"/>
  <c r="F56" i="2"/>
  <c r="C46" i="2"/>
  <c r="E47" i="2"/>
  <c r="D46" i="2"/>
  <c r="F47" i="2"/>
  <c r="G49" i="2" l="1"/>
  <c r="G45" i="2"/>
  <c r="G50" i="2"/>
  <c r="G46" i="2"/>
  <c r="G55" i="2"/>
  <c r="G56" i="2"/>
  <c r="G47" i="2"/>
  <c r="G48" i="2"/>
  <c r="G51" i="2"/>
  <c r="G52" i="2"/>
  <c r="H56" i="2"/>
  <c r="H49" i="2"/>
  <c r="H45" i="2"/>
  <c r="H50" i="2"/>
  <c r="H46" i="2"/>
  <c r="H55" i="2"/>
  <c r="H47" i="2"/>
  <c r="H51" i="2"/>
  <c r="C27" i="1" l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D26" i="1"/>
  <c r="E26" i="1"/>
  <c r="F26" i="1"/>
  <c r="G26" i="1"/>
  <c r="H26" i="1"/>
  <c r="C26" i="1"/>
  <c r="C24" i="1"/>
  <c r="D24" i="1"/>
  <c r="E24" i="1"/>
  <c r="F24" i="1"/>
  <c r="G24" i="1"/>
  <c r="H24" i="1"/>
  <c r="D23" i="1"/>
  <c r="E23" i="1"/>
  <c r="F23" i="1"/>
  <c r="G23" i="1"/>
  <c r="H23" i="1"/>
  <c r="C23" i="1"/>
</calcChain>
</file>

<file path=xl/sharedStrings.xml><?xml version="1.0" encoding="utf-8"?>
<sst xmlns="http://schemas.openxmlformats.org/spreadsheetml/2006/main" count="94" uniqueCount="51">
  <si>
    <t>Boeing Co. (The) (NYS: BA)</t>
  </si>
  <si>
    <t>Sales of products</t>
  </si>
  <si>
    <t>Sales of services</t>
  </si>
  <si>
    <t>Total revenues</t>
  </si>
  <si>
    <t>Cost of products</t>
  </si>
  <si>
    <t>Cost of services</t>
  </si>
  <si>
    <t>Boeing Capital interest expense</t>
  </si>
  <si>
    <t>Gross profit</t>
  </si>
  <si>
    <t>General &amp; administrative expense</t>
  </si>
  <si>
    <t>(in thousands)</t>
  </si>
  <si>
    <t>Operating income</t>
  </si>
  <si>
    <t>Net income</t>
  </si>
  <si>
    <t>Tax expense (benefit)</t>
  </si>
  <si>
    <t>Other expense (income)</t>
  </si>
  <si>
    <t>Other operating expenses</t>
  </si>
  <si>
    <t>Research &amp; development expense</t>
  </si>
  <si>
    <t>Cash &amp; cash equivalents</t>
  </si>
  <si>
    <t>Short-term investments</t>
  </si>
  <si>
    <t>Accounts receivable</t>
  </si>
  <si>
    <t>Unbilled receivables</t>
  </si>
  <si>
    <t>Inventories</t>
  </si>
  <si>
    <t>Other current assets</t>
  </si>
  <si>
    <t>Total current assets</t>
  </si>
  <si>
    <t>Property, plant &amp; equipment</t>
  </si>
  <si>
    <t>Goodwill &amp; other intangible assets</t>
  </si>
  <si>
    <t>Investments</t>
  </si>
  <si>
    <t>Other non-current assets</t>
  </si>
  <si>
    <t>Total assets</t>
  </si>
  <si>
    <t>Accounts payable</t>
  </si>
  <si>
    <t>Progress billings</t>
  </si>
  <si>
    <t>Short-term debt</t>
  </si>
  <si>
    <t>Other current liabilities</t>
  </si>
  <si>
    <t>Total current liabilities</t>
  </si>
  <si>
    <t>Long-term debt</t>
  </si>
  <si>
    <t>Other long-term liabilities</t>
  </si>
  <si>
    <t>Total liabilities</t>
  </si>
  <si>
    <t>Contributed capital</t>
  </si>
  <si>
    <t>Retained earnings and other equity</t>
  </si>
  <si>
    <t>Total shareholders' equity</t>
  </si>
  <si>
    <t>Total liabilities &amp; equity</t>
  </si>
  <si>
    <t>Net cash flows from operating activities</t>
  </si>
  <si>
    <t>Cash paid to acquire property, plant &amp; equipment</t>
  </si>
  <si>
    <t>Cash paid for acquisitions</t>
  </si>
  <si>
    <t>Net cash received from (paid for) investments</t>
  </si>
  <si>
    <t>Other investing activities</t>
  </si>
  <si>
    <t>Net cash flows from investing activities</t>
  </si>
  <si>
    <t>Net cash received from taking on (paid down on) debt</t>
  </si>
  <si>
    <t>Cash paid to repurchase shares</t>
  </si>
  <si>
    <t>Cash dividends paid to shareholders</t>
  </si>
  <si>
    <t>Other financing activities</t>
  </si>
  <si>
    <t>Net cash flows from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</si>
</sst>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7" formatCode="_(* #,##0_);_(* \(#,##0\);_(* &quot;-&quot;??_);_(@_)"/>
    <numFmt numFmtId="168" formatCode="0.0%"/>
  </numFmts>
  <fonts count="6" x14ac:knownFonts="1">
    <font>
      <sz val="10"/>
      <color rgb="FF000000"/>
      <name val="Arial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7" fontId="0" fillId="0" borderId="0" xfId="0" applyNumberFormat="1"/>
    <xf numFmtId="0" fontId="4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left"/>
    </xf>
    <xf numFmtId="167" fontId="5" fillId="0" borderId="0" xfId="1" applyNumberFormat="1" applyFont="1" applyBorder="1"/>
    <xf numFmtId="167" fontId="5" fillId="0" borderId="5" xfId="1" applyNumberFormat="1" applyFont="1" applyBorder="1"/>
    <xf numFmtId="0" fontId="4" fillId="0" borderId="4" xfId="0" applyFont="1" applyBorder="1" applyAlignment="1">
      <alignment horizontal="left"/>
    </xf>
    <xf numFmtId="167" fontId="4" fillId="0" borderId="0" xfId="1" applyNumberFormat="1" applyFont="1" applyBorder="1"/>
    <xf numFmtId="167" fontId="4" fillId="0" borderId="5" xfId="1" applyNumberFormat="1" applyFont="1" applyBorder="1"/>
    <xf numFmtId="167" fontId="5" fillId="0" borderId="0" xfId="1" applyNumberFormat="1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167" fontId="4" fillId="0" borderId="7" xfId="1" applyNumberFormat="1" applyFont="1" applyBorder="1"/>
    <xf numFmtId="167" fontId="4" fillId="0" borderId="8" xfId="1" applyNumberFormat="1" applyFont="1" applyBorder="1"/>
    <xf numFmtId="0" fontId="5" fillId="0" borderId="1" xfId="0" applyFont="1" applyBorder="1"/>
    <xf numFmtId="168" fontId="5" fillId="0" borderId="0" xfId="2" applyNumberFormat="1" applyFont="1" applyBorder="1"/>
    <xf numFmtId="168" fontId="5" fillId="0" borderId="5" xfId="2" applyNumberFormat="1" applyFont="1" applyBorder="1"/>
    <xf numFmtId="9" fontId="4" fillId="0" borderId="0" xfId="0" applyNumberFormat="1" applyFont="1" applyBorder="1"/>
    <xf numFmtId="9" fontId="4" fillId="0" borderId="5" xfId="0" applyNumberFormat="1" applyFont="1" applyBorder="1"/>
    <xf numFmtId="168" fontId="4" fillId="0" borderId="0" xfId="2" applyNumberFormat="1" applyFont="1" applyBorder="1"/>
    <xf numFmtId="168" fontId="4" fillId="0" borderId="5" xfId="2" applyNumberFormat="1" applyFont="1" applyBorder="1"/>
    <xf numFmtId="168" fontId="4" fillId="0" borderId="7" xfId="2" applyNumberFormat="1" applyFont="1" applyBorder="1"/>
    <xf numFmtId="168" fontId="4" fillId="0" borderId="8" xfId="2" applyNumberFormat="1" applyFont="1" applyBorder="1"/>
    <xf numFmtId="168" fontId="0" fillId="0" borderId="0" xfId="0" applyNumberFormat="1"/>
    <xf numFmtId="0" fontId="1" fillId="0" borderId="0" xfId="3" applyFont="1" applyAlignment="1">
      <alignment horizontal="left"/>
    </xf>
    <xf numFmtId="0" fontId="5" fillId="0" borderId="0" xfId="3" applyFont="1"/>
    <xf numFmtId="0" fontId="3" fillId="0" borderId="0" xfId="3"/>
    <xf numFmtId="0" fontId="4" fillId="0" borderId="1" xfId="3" applyFont="1" applyBorder="1" applyAlignment="1">
      <alignment horizontal="left" vertical="top"/>
    </xf>
    <xf numFmtId="0" fontId="4" fillId="2" borderId="2" xfId="3" applyFont="1" applyFill="1" applyBorder="1" applyAlignment="1">
      <alignment horizontal="center" vertical="top" wrapText="1"/>
    </xf>
    <xf numFmtId="0" fontId="2" fillId="0" borderId="0" xfId="3" applyFont="1" applyAlignment="1">
      <alignment horizontal="left" vertical="top"/>
    </xf>
    <xf numFmtId="0" fontId="5" fillId="0" borderId="4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0" fontId="4" fillId="0" borderId="9" xfId="3" applyFont="1" applyBorder="1" applyAlignment="1">
      <alignment horizontal="left"/>
    </xf>
    <xf numFmtId="167" fontId="4" fillId="0" borderId="10" xfId="1" applyNumberFormat="1" applyFont="1" applyBorder="1"/>
    <xf numFmtId="0" fontId="4" fillId="2" borderId="3" xfId="3" applyFont="1" applyFill="1" applyBorder="1" applyAlignment="1">
      <alignment horizontal="center" vertical="top" wrapText="1"/>
    </xf>
    <xf numFmtId="9" fontId="4" fillId="0" borderId="10" xfId="2" applyFont="1" applyBorder="1"/>
    <xf numFmtId="9" fontId="4" fillId="0" borderId="11" xfId="2" applyFont="1" applyBorder="1"/>
    <xf numFmtId="0" fontId="4" fillId="0" borderId="12" xfId="3" applyFont="1" applyBorder="1" applyAlignment="1">
      <alignment horizontal="left"/>
    </xf>
    <xf numFmtId="9" fontId="4" fillId="0" borderId="13" xfId="2" applyFont="1" applyBorder="1"/>
    <xf numFmtId="9" fontId="4" fillId="0" borderId="14" xfId="2" applyFont="1" applyBorder="1"/>
    <xf numFmtId="167" fontId="4" fillId="0" borderId="11" xfId="1" applyNumberFormat="1" applyFont="1" applyBorder="1"/>
    <xf numFmtId="167" fontId="4" fillId="0" borderId="13" xfId="1" applyNumberFormat="1" applyFont="1" applyBorder="1"/>
    <xf numFmtId="167" fontId="4" fillId="0" borderId="14" xfId="1" applyNumberFormat="1" applyFont="1" applyBorder="1"/>
    <xf numFmtId="0" fontId="2" fillId="0" borderId="0" xfId="3" applyFont="1"/>
    <xf numFmtId="0" fontId="2" fillId="0" borderId="0" xfId="3" applyFont="1" applyAlignment="1">
      <alignment horizontal="left"/>
    </xf>
    <xf numFmtId="0" fontId="3" fillId="0" borderId="0" xfId="3" applyAlignment="1">
      <alignment horizontal="left"/>
    </xf>
    <xf numFmtId="0" fontId="4" fillId="0" borderId="6" xfId="3" applyFont="1" applyBorder="1" applyAlignment="1">
      <alignment horizontal="left"/>
    </xf>
  </cellXfs>
  <cellStyles count="4">
    <cellStyle name="Comma" xfId="1" builtinId="3"/>
    <cellStyle name="Normal" xfId="0" builtinId="0"/>
    <cellStyle name="Normal 2" xfId="3" xr:uid="{A3AABBCD-8443-FE4A-874A-8BFDDB8D470E}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CF5A94C-C7A8-074A-9B85-8CE1A8199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0"/>
          <a:ext cx="476250" cy="4762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31957B61-1DB3-D949-A89A-1A7E0FF44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9"/>
  <sheetViews>
    <sheetView tabSelected="1" topLeftCell="A8" workbookViewId="0">
      <selection activeCell="G21" sqref="G21"/>
    </sheetView>
  </sheetViews>
  <sheetFormatPr baseColWidth="10" defaultColWidth="8.83203125" defaultRowHeight="13" x14ac:dyDescent="0.15"/>
  <cols>
    <col min="1" max="1" width="3.5" customWidth="1"/>
    <col min="2" max="2" width="35.6640625" customWidth="1"/>
    <col min="3" max="7" width="12" customWidth="1"/>
    <col min="8" max="8" width="13.1640625" customWidth="1"/>
    <col min="9" max="194" width="12" customWidth="1"/>
  </cols>
  <sheetData>
    <row r="4" spans="2:9" ht="20" x14ac:dyDescent="0.2">
      <c r="B4" s="1" t="s">
        <v>0</v>
      </c>
    </row>
    <row r="6" spans="2:9" ht="16" x14ac:dyDescent="0.15">
      <c r="B6" s="7" t="s">
        <v>9</v>
      </c>
      <c r="C6" s="8">
        <v>2023</v>
      </c>
      <c r="D6" s="8">
        <v>2022</v>
      </c>
      <c r="E6" s="8">
        <v>2021</v>
      </c>
      <c r="F6" s="8">
        <v>2020</v>
      </c>
      <c r="G6" s="8">
        <v>2019</v>
      </c>
      <c r="H6" s="9">
        <v>2018</v>
      </c>
      <c r="I6" s="2"/>
    </row>
    <row r="7" spans="2:9" ht="16" x14ac:dyDescent="0.2">
      <c r="B7" s="10" t="s">
        <v>1</v>
      </c>
      <c r="C7" s="11">
        <v>65581000</v>
      </c>
      <c r="D7" s="11">
        <v>55893000</v>
      </c>
      <c r="E7" s="11">
        <v>51386000</v>
      </c>
      <c r="F7" s="11">
        <v>47142000</v>
      </c>
      <c r="G7" s="11">
        <v>66094000</v>
      </c>
      <c r="H7" s="12">
        <v>90229000</v>
      </c>
      <c r="I7" s="3"/>
    </row>
    <row r="8" spans="2:9" ht="16" x14ac:dyDescent="0.2">
      <c r="B8" s="10" t="s">
        <v>2</v>
      </c>
      <c r="C8" s="11">
        <v>12213000</v>
      </c>
      <c r="D8" s="11">
        <v>10715000</v>
      </c>
      <c r="E8" s="11">
        <v>10900000</v>
      </c>
      <c r="F8" s="11">
        <v>11016000</v>
      </c>
      <c r="G8" s="11">
        <v>10465000</v>
      </c>
      <c r="H8" s="12">
        <v>10898000</v>
      </c>
      <c r="I8" s="3"/>
    </row>
    <row r="9" spans="2:9" s="4" customFormat="1" ht="16" x14ac:dyDescent="0.2">
      <c r="B9" s="13" t="s">
        <v>3</v>
      </c>
      <c r="C9" s="14">
        <v>77794000</v>
      </c>
      <c r="D9" s="14">
        <v>66608000</v>
      </c>
      <c r="E9" s="14">
        <v>62286000</v>
      </c>
      <c r="F9" s="14">
        <v>58158000</v>
      </c>
      <c r="G9" s="14">
        <v>76559000</v>
      </c>
      <c r="H9" s="15">
        <v>101127000</v>
      </c>
      <c r="I9" s="5"/>
    </row>
    <row r="10" spans="2:9" ht="16" x14ac:dyDescent="0.2">
      <c r="B10" s="10" t="s">
        <v>4</v>
      </c>
      <c r="C10" s="11">
        <v>59864000</v>
      </c>
      <c r="D10" s="11">
        <v>53969000</v>
      </c>
      <c r="E10" s="11">
        <v>49954000</v>
      </c>
      <c r="F10" s="11">
        <v>54568000</v>
      </c>
      <c r="G10" s="11">
        <v>62877000</v>
      </c>
      <c r="H10" s="12">
        <v>72922000</v>
      </c>
      <c r="I10" s="3"/>
    </row>
    <row r="11" spans="2:9" ht="16" x14ac:dyDescent="0.2">
      <c r="B11" s="10" t="s">
        <v>5</v>
      </c>
      <c r="C11" s="11">
        <v>10206000</v>
      </c>
      <c r="D11" s="11">
        <v>9109000</v>
      </c>
      <c r="E11" s="11">
        <v>9283000</v>
      </c>
      <c r="F11" s="11">
        <v>9232000</v>
      </c>
      <c r="G11" s="11">
        <v>9154000</v>
      </c>
      <c r="H11" s="12">
        <v>8499000</v>
      </c>
      <c r="I11" s="3"/>
    </row>
    <row r="12" spans="2:9" ht="16" x14ac:dyDescent="0.2">
      <c r="B12" s="10" t="s">
        <v>6</v>
      </c>
      <c r="C12" s="16">
        <v>0</v>
      </c>
      <c r="D12" s="11">
        <v>28000</v>
      </c>
      <c r="E12" s="11">
        <v>32000</v>
      </c>
      <c r="F12" s="11">
        <v>43000</v>
      </c>
      <c r="G12" s="11">
        <v>62000</v>
      </c>
      <c r="H12" s="12">
        <v>69000</v>
      </c>
      <c r="I12" s="3"/>
    </row>
    <row r="13" spans="2:9" s="4" customFormat="1" ht="16" x14ac:dyDescent="0.2">
      <c r="B13" s="13" t="s">
        <v>7</v>
      </c>
      <c r="C13" s="14">
        <v>7724000</v>
      </c>
      <c r="D13" s="14">
        <v>3502000</v>
      </c>
      <c r="E13" s="14">
        <v>3017000</v>
      </c>
      <c r="F13" s="14">
        <v>-5685000</v>
      </c>
      <c r="G13" s="14">
        <v>4466000</v>
      </c>
      <c r="H13" s="15">
        <v>19637000</v>
      </c>
      <c r="I13" s="5"/>
    </row>
    <row r="14" spans="2:9" ht="16" x14ac:dyDescent="0.2">
      <c r="B14" s="10" t="s">
        <v>8</v>
      </c>
      <c r="C14" s="11">
        <v>5168000</v>
      </c>
      <c r="D14" s="11">
        <v>4187000</v>
      </c>
      <c r="E14" s="11">
        <v>4157000</v>
      </c>
      <c r="F14" s="11">
        <v>4817000</v>
      </c>
      <c r="G14" s="11">
        <v>3909000</v>
      </c>
      <c r="H14" s="12">
        <v>4567000</v>
      </c>
      <c r="I14" s="3"/>
    </row>
    <row r="15" spans="2:9" ht="16" x14ac:dyDescent="0.2">
      <c r="B15" s="10" t="s">
        <v>15</v>
      </c>
      <c r="C15" s="11">
        <v>3377000</v>
      </c>
      <c r="D15" s="11">
        <v>2852000</v>
      </c>
      <c r="E15" s="11">
        <v>2249000</v>
      </c>
      <c r="F15" s="11">
        <v>2476000</v>
      </c>
      <c r="G15" s="11">
        <v>3219000</v>
      </c>
      <c r="H15" s="12">
        <v>3269000</v>
      </c>
      <c r="I15" s="3"/>
    </row>
    <row r="16" spans="2:9" ht="16" x14ac:dyDescent="0.2">
      <c r="B16" s="10" t="s">
        <v>14</v>
      </c>
      <c r="C16" s="11">
        <v>-48000</v>
      </c>
      <c r="D16" s="11">
        <v>10000</v>
      </c>
      <c r="E16" s="11">
        <v>-487000</v>
      </c>
      <c r="F16" s="11">
        <v>-211000</v>
      </c>
      <c r="G16" s="11">
        <v>-687000</v>
      </c>
      <c r="H16" s="12">
        <v>-186000</v>
      </c>
      <c r="I16" s="3"/>
    </row>
    <row r="17" spans="2:9" s="4" customFormat="1" ht="16" x14ac:dyDescent="0.2">
      <c r="B17" s="13" t="s">
        <v>10</v>
      </c>
      <c r="C17" s="14">
        <v>-773000</v>
      </c>
      <c r="D17" s="14">
        <v>-3547000</v>
      </c>
      <c r="E17" s="14">
        <v>-2902000</v>
      </c>
      <c r="F17" s="14">
        <v>-12767000</v>
      </c>
      <c r="G17" s="14">
        <v>-1975000</v>
      </c>
      <c r="H17" s="15">
        <v>11987000</v>
      </c>
      <c r="I17" s="5"/>
    </row>
    <row r="18" spans="2:9" ht="16" x14ac:dyDescent="0.2">
      <c r="B18" s="10" t="s">
        <v>13</v>
      </c>
      <c r="C18" s="11">
        <v>1232000</v>
      </c>
      <c r="D18" s="11">
        <v>1475000</v>
      </c>
      <c r="E18" s="11">
        <v>2131000</v>
      </c>
      <c r="F18" s="11">
        <v>1709000</v>
      </c>
      <c r="G18" s="11">
        <v>284000</v>
      </c>
      <c r="H18" s="12">
        <v>383000</v>
      </c>
      <c r="I18" s="3"/>
    </row>
    <row r="19" spans="2:9" ht="16" x14ac:dyDescent="0.2">
      <c r="B19" s="10" t="s">
        <v>12</v>
      </c>
      <c r="C19" s="11">
        <v>237000</v>
      </c>
      <c r="D19" s="11">
        <v>31000</v>
      </c>
      <c r="E19" s="11">
        <v>-743000</v>
      </c>
      <c r="F19" s="11">
        <v>-2535000</v>
      </c>
      <c r="G19" s="11">
        <v>-1623000</v>
      </c>
      <c r="H19" s="12">
        <v>1144000</v>
      </c>
      <c r="I19" s="3"/>
    </row>
    <row r="20" spans="2:9" ht="16" x14ac:dyDescent="0.2">
      <c r="B20" s="17" t="s">
        <v>11</v>
      </c>
      <c r="C20" s="18">
        <v>-2242000</v>
      </c>
      <c r="D20" s="18">
        <v>-5053000</v>
      </c>
      <c r="E20" s="18">
        <v>-4290000</v>
      </c>
      <c r="F20" s="18">
        <v>-11941000</v>
      </c>
      <c r="G20" s="18">
        <v>-636000</v>
      </c>
      <c r="H20" s="19">
        <v>10460000</v>
      </c>
      <c r="I20" s="3"/>
    </row>
    <row r="21" spans="2:9" x14ac:dyDescent="0.15">
      <c r="C21" s="6"/>
      <c r="D21" s="6"/>
      <c r="E21" s="6"/>
      <c r="F21" s="6"/>
      <c r="G21" s="6"/>
      <c r="H21" s="6"/>
    </row>
    <row r="22" spans="2:9" ht="16" x14ac:dyDescent="0.2">
      <c r="B22" s="20"/>
      <c r="C22" s="8">
        <v>2023</v>
      </c>
      <c r="D22" s="8">
        <v>2022</v>
      </c>
      <c r="E22" s="8">
        <v>2021</v>
      </c>
      <c r="F22" s="8">
        <v>2020</v>
      </c>
      <c r="G22" s="8">
        <v>2019</v>
      </c>
      <c r="H22" s="9">
        <v>2018</v>
      </c>
    </row>
    <row r="23" spans="2:9" ht="16" x14ac:dyDescent="0.2">
      <c r="B23" s="10" t="s">
        <v>1</v>
      </c>
      <c r="C23" s="21">
        <f>C7/C$9</f>
        <v>0.84300845823585369</v>
      </c>
      <c r="D23" s="21">
        <f t="shared" ref="D23:H24" si="0">D7/D$9</f>
        <v>0.83913343742493396</v>
      </c>
      <c r="E23" s="21">
        <f t="shared" si="0"/>
        <v>0.82500080274861121</v>
      </c>
      <c r="F23" s="21">
        <f t="shared" si="0"/>
        <v>0.81058495821727017</v>
      </c>
      <c r="G23" s="21">
        <f t="shared" si="0"/>
        <v>0.86330803693883151</v>
      </c>
      <c r="H23" s="22">
        <f t="shared" si="0"/>
        <v>0.89223451699348344</v>
      </c>
    </row>
    <row r="24" spans="2:9" ht="16" x14ac:dyDescent="0.2">
      <c r="B24" s="10" t="s">
        <v>2</v>
      </c>
      <c r="C24" s="21">
        <f>C8/C$9</f>
        <v>0.15699154176414634</v>
      </c>
      <c r="D24" s="21">
        <f t="shared" si="0"/>
        <v>0.16086656257506607</v>
      </c>
      <c r="E24" s="21">
        <f t="shared" si="0"/>
        <v>0.17499919725138877</v>
      </c>
      <c r="F24" s="21">
        <f t="shared" si="0"/>
        <v>0.1894150417827298</v>
      </c>
      <c r="G24" s="21">
        <f t="shared" si="0"/>
        <v>0.13669196306116851</v>
      </c>
      <c r="H24" s="22">
        <f t="shared" si="0"/>
        <v>0.10776548300651656</v>
      </c>
    </row>
    <row r="25" spans="2:9" ht="16" x14ac:dyDescent="0.2">
      <c r="B25" s="13" t="s">
        <v>3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4">
        <v>1</v>
      </c>
    </row>
    <row r="26" spans="2:9" ht="16" x14ac:dyDescent="0.2">
      <c r="B26" s="10" t="s">
        <v>4</v>
      </c>
      <c r="C26" s="21">
        <f>C10/C$9</f>
        <v>0.76951950021852589</v>
      </c>
      <c r="D26" s="21">
        <f t="shared" ref="D26:H26" si="1">D10/D$9</f>
        <v>0.81024801825606529</v>
      </c>
      <c r="E26" s="21">
        <f t="shared" si="1"/>
        <v>0.80201008252255723</v>
      </c>
      <c r="F26" s="21">
        <f t="shared" si="1"/>
        <v>0.93827160493827155</v>
      </c>
      <c r="G26" s="21">
        <f t="shared" si="1"/>
        <v>0.82128815684635381</v>
      </c>
      <c r="H26" s="22">
        <f t="shared" si="1"/>
        <v>0.72109327874850437</v>
      </c>
    </row>
    <row r="27" spans="2:9" ht="16" x14ac:dyDescent="0.2">
      <c r="B27" s="10" t="s">
        <v>5</v>
      </c>
      <c r="C27" s="21">
        <f t="shared" ref="C27:H27" si="2">C11/C$9</f>
        <v>0.13119263696429032</v>
      </c>
      <c r="D27" s="21">
        <f t="shared" si="2"/>
        <v>0.13675534470333894</v>
      </c>
      <c r="E27" s="21">
        <f t="shared" si="2"/>
        <v>0.14903830716372859</v>
      </c>
      <c r="F27" s="21">
        <f t="shared" si="2"/>
        <v>0.15873998418102411</v>
      </c>
      <c r="G27" s="21">
        <f t="shared" si="2"/>
        <v>0.11956791494141773</v>
      </c>
      <c r="H27" s="22">
        <f t="shared" si="2"/>
        <v>8.404283722448011E-2</v>
      </c>
    </row>
    <row r="28" spans="2:9" ht="16" x14ac:dyDescent="0.2">
      <c r="B28" s="10" t="s">
        <v>6</v>
      </c>
      <c r="C28" s="21">
        <f t="shared" ref="C28:H28" si="3">C12/C$9</f>
        <v>0</v>
      </c>
      <c r="D28" s="21">
        <f t="shared" si="3"/>
        <v>4.2036992553447033E-4</v>
      </c>
      <c r="E28" s="21">
        <f t="shared" si="3"/>
        <v>5.1375911119673761E-4</v>
      </c>
      <c r="F28" s="21">
        <f t="shared" si="3"/>
        <v>7.3936517761958806E-4</v>
      </c>
      <c r="G28" s="21">
        <f t="shared" si="3"/>
        <v>8.0983293930171499E-4</v>
      </c>
      <c r="H28" s="22">
        <f t="shared" si="3"/>
        <v>6.8231036221780533E-4</v>
      </c>
    </row>
    <row r="29" spans="2:9" ht="16" x14ac:dyDescent="0.2">
      <c r="B29" s="13" t="s">
        <v>7</v>
      </c>
      <c r="C29" s="25">
        <f t="shared" ref="C29:H29" si="4">C13/C$9</f>
        <v>9.9287862817183839E-2</v>
      </c>
      <c r="D29" s="25">
        <f t="shared" si="4"/>
        <v>5.2576267115061255E-2</v>
      </c>
      <c r="E29" s="25">
        <f t="shared" si="4"/>
        <v>4.8437851202517417E-2</v>
      </c>
      <c r="F29" s="25">
        <f t="shared" si="4"/>
        <v>-9.7750954296915299E-2</v>
      </c>
      <c r="G29" s="25">
        <f t="shared" si="4"/>
        <v>5.833409527292676E-2</v>
      </c>
      <c r="H29" s="26">
        <f t="shared" si="4"/>
        <v>0.19418157366479774</v>
      </c>
    </row>
    <row r="30" spans="2:9" ht="16" x14ac:dyDescent="0.2">
      <c r="B30" s="10" t="s">
        <v>8</v>
      </c>
      <c r="C30" s="21">
        <f t="shared" ref="C30:H30" si="5">C14/C$9</f>
        <v>6.6431858498084681E-2</v>
      </c>
      <c r="D30" s="21">
        <f t="shared" si="5"/>
        <v>6.2860317079029546E-2</v>
      </c>
      <c r="E30" s="21">
        <f t="shared" si="5"/>
        <v>6.67405195389012E-2</v>
      </c>
      <c r="F30" s="21">
        <f t="shared" si="5"/>
        <v>8.2826094432408265E-2</v>
      </c>
      <c r="G30" s="21">
        <f t="shared" si="5"/>
        <v>5.1058660640812971E-2</v>
      </c>
      <c r="H30" s="22">
        <f t="shared" si="5"/>
        <v>4.5161035134039379E-2</v>
      </c>
    </row>
    <row r="31" spans="2:9" ht="16" x14ac:dyDescent="0.2">
      <c r="B31" s="10" t="s">
        <v>15</v>
      </c>
      <c r="C31" s="21">
        <f t="shared" ref="C31:H31" si="6">C15/C$9</f>
        <v>4.3409517443504637E-2</v>
      </c>
      <c r="D31" s="21">
        <f t="shared" si="6"/>
        <v>4.2817679558011051E-2</v>
      </c>
      <c r="E31" s="21">
        <f t="shared" si="6"/>
        <v>3.6107632533795717E-2</v>
      </c>
      <c r="F31" s="21">
        <f t="shared" si="6"/>
        <v>4.2573678599676743E-2</v>
      </c>
      <c r="G31" s="21">
        <f t="shared" si="6"/>
        <v>4.204600373568098E-2</v>
      </c>
      <c r="H31" s="22">
        <f t="shared" si="6"/>
        <v>3.2325689479565302E-2</v>
      </c>
    </row>
    <row r="32" spans="2:9" ht="16" x14ac:dyDescent="0.2">
      <c r="B32" s="10" t="s">
        <v>14</v>
      </c>
      <c r="C32" s="21">
        <f t="shared" ref="C32:H32" si="7">C16/C$9</f>
        <v>-6.1701416561688559E-4</v>
      </c>
      <c r="D32" s="21">
        <f t="shared" si="7"/>
        <v>1.5013211626231085E-4</v>
      </c>
      <c r="E32" s="21">
        <f t="shared" si="7"/>
        <v>-7.8187714735253513E-3</v>
      </c>
      <c r="F32" s="21">
        <f t="shared" si="7"/>
        <v>-3.6280477320403039E-3</v>
      </c>
      <c r="G32" s="21">
        <f t="shared" si="7"/>
        <v>-8.9734714403270684E-3</v>
      </c>
      <c r="H32" s="22">
        <f t="shared" si="7"/>
        <v>-1.839271411195823E-3</v>
      </c>
    </row>
    <row r="33" spans="2:8" ht="16" x14ac:dyDescent="0.2">
      <c r="B33" s="13" t="s">
        <v>10</v>
      </c>
      <c r="C33" s="25">
        <f t="shared" ref="C33:H33" si="8">C17/C$9</f>
        <v>-9.9364989587885956E-3</v>
      </c>
      <c r="D33" s="25">
        <f t="shared" si="8"/>
        <v>-5.3251861638241652E-2</v>
      </c>
      <c r="E33" s="25">
        <f t="shared" si="8"/>
        <v>-4.6591529396654147E-2</v>
      </c>
      <c r="F33" s="25">
        <f t="shared" si="8"/>
        <v>-0.21952267959696001</v>
      </c>
      <c r="G33" s="25">
        <f t="shared" si="8"/>
        <v>-2.5797097663240117E-2</v>
      </c>
      <c r="H33" s="26">
        <f t="shared" si="8"/>
        <v>0.11853412046238888</v>
      </c>
    </row>
    <row r="34" spans="2:8" ht="16" x14ac:dyDescent="0.2">
      <c r="B34" s="10" t="s">
        <v>13</v>
      </c>
      <c r="C34" s="21">
        <f t="shared" ref="C34:H34" si="9">C18/C$9</f>
        <v>1.5836696917500063E-2</v>
      </c>
      <c r="D34" s="21">
        <f t="shared" si="9"/>
        <v>2.2144487148690849E-2</v>
      </c>
      <c r="E34" s="21">
        <f t="shared" si="9"/>
        <v>3.4213145811257749E-2</v>
      </c>
      <c r="F34" s="21">
        <f t="shared" si="9"/>
        <v>2.938546717562502E-2</v>
      </c>
      <c r="G34" s="21">
        <f t="shared" si="9"/>
        <v>3.7095573348659202E-3</v>
      </c>
      <c r="H34" s="22">
        <f t="shared" si="9"/>
        <v>3.7873169381075281E-3</v>
      </c>
    </row>
    <row r="35" spans="2:8" ht="16" x14ac:dyDescent="0.2">
      <c r="B35" s="10" t="s">
        <v>12</v>
      </c>
      <c r="C35" s="21">
        <f t="shared" ref="C35:H35" si="10">C19/C$9</f>
        <v>3.0465074427333729E-3</v>
      </c>
      <c r="D35" s="21">
        <f t="shared" si="10"/>
        <v>4.6540956041316359E-4</v>
      </c>
      <c r="E35" s="21">
        <f t="shared" si="10"/>
        <v>-1.1928844363099251E-2</v>
      </c>
      <c r="F35" s="21">
        <f t="shared" si="10"/>
        <v>-4.3588156401526877E-2</v>
      </c>
      <c r="G35" s="21">
        <f t="shared" si="10"/>
        <v>-2.1199336459462637E-2</v>
      </c>
      <c r="H35" s="22">
        <f t="shared" si="10"/>
        <v>1.1312508034451729E-2</v>
      </c>
    </row>
    <row r="36" spans="2:8" ht="16" x14ac:dyDescent="0.2">
      <c r="B36" s="17" t="s">
        <v>11</v>
      </c>
      <c r="C36" s="27">
        <f t="shared" ref="C36:H36" si="11">C20/C$9</f>
        <v>-2.8819703319022033E-2</v>
      </c>
      <c r="D36" s="27">
        <f t="shared" si="11"/>
        <v>-7.5861758347345667E-2</v>
      </c>
      <c r="E36" s="27">
        <f t="shared" si="11"/>
        <v>-6.8875830844812636E-2</v>
      </c>
      <c r="F36" s="27">
        <f t="shared" si="11"/>
        <v>-0.20531999037105816</v>
      </c>
      <c r="G36" s="27">
        <f t="shared" si="11"/>
        <v>-8.3073185386434E-3</v>
      </c>
      <c r="H36" s="28">
        <f t="shared" si="11"/>
        <v>0.10343429548982962</v>
      </c>
    </row>
    <row r="38" spans="2:8" ht="16" x14ac:dyDescent="0.2">
      <c r="C38" s="21"/>
      <c r="D38" s="21"/>
      <c r="E38" s="21"/>
      <c r="F38" s="21"/>
      <c r="G38" s="21"/>
      <c r="H38" s="21"/>
    </row>
    <row r="39" spans="2:8" x14ac:dyDescent="0.15">
      <c r="C39" s="29"/>
      <c r="D39" s="29"/>
      <c r="E39" s="29"/>
      <c r="F39" s="29"/>
      <c r="G39" s="29"/>
      <c r="H39" s="2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E7D4-F608-E64F-80C2-1000B742A27C}">
  <dimension ref="B4:I56"/>
  <sheetViews>
    <sheetView topLeftCell="A26" zoomScale="90" zoomScaleNormal="90" workbookViewId="0">
      <selection activeCell="H54" sqref="C53:H54"/>
    </sheetView>
  </sheetViews>
  <sheetFormatPr baseColWidth="10" defaultColWidth="8.83203125" defaultRowHeight="13" x14ac:dyDescent="0.15"/>
  <cols>
    <col min="1" max="1" width="2.83203125" style="32" customWidth="1"/>
    <col min="2" max="2" width="39" style="32" customWidth="1"/>
    <col min="3" max="194" width="12" style="32" customWidth="1"/>
    <col min="195" max="16384" width="8.83203125" style="32"/>
  </cols>
  <sheetData>
    <row r="4" spans="2:9" ht="20" x14ac:dyDescent="0.2">
      <c r="B4" s="30" t="s">
        <v>0</v>
      </c>
      <c r="C4" s="31"/>
      <c r="D4" s="31"/>
      <c r="E4" s="31"/>
      <c r="F4" s="31"/>
      <c r="G4" s="31"/>
      <c r="H4" s="31"/>
    </row>
    <row r="5" spans="2:9" ht="16" x14ac:dyDescent="0.15">
      <c r="B5" s="33" t="s">
        <v>9</v>
      </c>
      <c r="C5" s="34">
        <v>2023</v>
      </c>
      <c r="D5" s="34">
        <v>2022</v>
      </c>
      <c r="E5" s="34">
        <v>2021</v>
      </c>
      <c r="F5" s="34">
        <v>2020</v>
      </c>
      <c r="G5" s="34">
        <v>2019</v>
      </c>
      <c r="H5" s="40">
        <v>2018</v>
      </c>
      <c r="I5" s="35"/>
    </row>
    <row r="6" spans="2:9" ht="16" x14ac:dyDescent="0.2">
      <c r="B6" s="36" t="s">
        <v>16</v>
      </c>
      <c r="C6" s="11">
        <v>12691</v>
      </c>
      <c r="D6" s="11">
        <v>14614</v>
      </c>
      <c r="E6" s="11">
        <v>8052</v>
      </c>
      <c r="F6" s="11">
        <v>7752</v>
      </c>
      <c r="G6" s="11">
        <v>9485</v>
      </c>
      <c r="H6" s="12">
        <v>6737</v>
      </c>
    </row>
    <row r="7" spans="2:9" ht="16" x14ac:dyDescent="0.2">
      <c r="B7" s="36" t="s">
        <v>17</v>
      </c>
      <c r="C7" s="11">
        <v>3274</v>
      </c>
      <c r="D7" s="11">
        <v>2606</v>
      </c>
      <c r="E7" s="11">
        <v>8192</v>
      </c>
      <c r="F7" s="11">
        <v>17838</v>
      </c>
      <c r="G7" s="11">
        <v>545</v>
      </c>
      <c r="H7" s="12">
        <v>927</v>
      </c>
    </row>
    <row r="8" spans="2:9" ht="16" x14ac:dyDescent="0.2">
      <c r="B8" s="36" t="s">
        <v>18</v>
      </c>
      <c r="C8" s="11">
        <v>2649</v>
      </c>
      <c r="D8" s="11">
        <v>2517</v>
      </c>
      <c r="E8" s="11">
        <v>2641</v>
      </c>
      <c r="F8" s="11">
        <v>1955</v>
      </c>
      <c r="G8" s="11">
        <v>3266</v>
      </c>
      <c r="H8" s="12">
        <v>3879</v>
      </c>
    </row>
    <row r="9" spans="2:9" ht="16" x14ac:dyDescent="0.2">
      <c r="B9" s="36" t="s">
        <v>19</v>
      </c>
      <c r="C9" s="11">
        <v>8317</v>
      </c>
      <c r="D9" s="11">
        <v>8634</v>
      </c>
      <c r="E9" s="11">
        <v>8620</v>
      </c>
      <c r="F9" s="11">
        <v>7995</v>
      </c>
      <c r="G9" s="11">
        <v>9043</v>
      </c>
      <c r="H9" s="12">
        <v>10025</v>
      </c>
    </row>
    <row r="10" spans="2:9" ht="16" x14ac:dyDescent="0.2">
      <c r="B10" s="36" t="s">
        <v>20</v>
      </c>
      <c r="C10" s="11">
        <v>79741</v>
      </c>
      <c r="D10" s="11">
        <v>78151</v>
      </c>
      <c r="E10" s="11">
        <v>78823</v>
      </c>
      <c r="F10" s="11">
        <v>81715</v>
      </c>
      <c r="G10" s="11">
        <v>76622</v>
      </c>
      <c r="H10" s="12">
        <v>62567</v>
      </c>
    </row>
    <row r="11" spans="2:9" ht="16" x14ac:dyDescent="0.2">
      <c r="B11" s="36" t="s">
        <v>21</v>
      </c>
      <c r="C11" s="11">
        <f>C12-C10-C9-C8-C7-C6</f>
        <v>2603</v>
      </c>
      <c r="D11" s="11">
        <f t="shared" ref="D11:H11" si="0">D12-D10-D9-D8-D7-D6</f>
        <v>3001</v>
      </c>
      <c r="E11" s="11">
        <f t="shared" si="0"/>
        <v>2338</v>
      </c>
      <c r="F11" s="11">
        <f t="shared" si="0"/>
        <v>4387</v>
      </c>
      <c r="G11" s="11">
        <f t="shared" si="0"/>
        <v>3268</v>
      </c>
      <c r="H11" s="12">
        <f t="shared" si="0"/>
        <v>3695</v>
      </c>
    </row>
    <row r="12" spans="2:9" ht="16" x14ac:dyDescent="0.2">
      <c r="B12" s="37" t="s">
        <v>22</v>
      </c>
      <c r="C12" s="14">
        <v>109275</v>
      </c>
      <c r="D12" s="14">
        <v>109523</v>
      </c>
      <c r="E12" s="14">
        <v>108666</v>
      </c>
      <c r="F12" s="14">
        <v>121642</v>
      </c>
      <c r="G12" s="14">
        <v>102229</v>
      </c>
      <c r="H12" s="15">
        <v>87830</v>
      </c>
    </row>
    <row r="13" spans="2:9" ht="16" x14ac:dyDescent="0.2">
      <c r="B13" s="36" t="s">
        <v>23</v>
      </c>
      <c r="C13" s="11">
        <v>10661</v>
      </c>
      <c r="D13" s="11">
        <v>10550</v>
      </c>
      <c r="E13" s="11">
        <v>10918</v>
      </c>
      <c r="F13" s="11">
        <v>11820</v>
      </c>
      <c r="G13" s="11">
        <v>12502</v>
      </c>
      <c r="H13" s="12">
        <v>12645</v>
      </c>
    </row>
    <row r="14" spans="2:9" ht="16" x14ac:dyDescent="0.2">
      <c r="B14" s="36" t="s">
        <v>24</v>
      </c>
      <c r="C14" s="11">
        <f>8093+2094</f>
        <v>10187</v>
      </c>
      <c r="D14" s="11">
        <f>8057+2311</f>
        <v>10368</v>
      </c>
      <c r="E14" s="11">
        <f>8068+2562</f>
        <v>10630</v>
      </c>
      <c r="F14" s="11">
        <f>8081+2843</f>
        <v>10924</v>
      </c>
      <c r="G14" s="11">
        <f>8060+3338</f>
        <v>11398</v>
      </c>
      <c r="H14" s="12">
        <f>7840+3429</f>
        <v>11269</v>
      </c>
    </row>
    <row r="15" spans="2:9" ht="16" x14ac:dyDescent="0.2">
      <c r="B15" s="36" t="s">
        <v>25</v>
      </c>
      <c r="C15" s="11">
        <v>1035</v>
      </c>
      <c r="D15" s="11">
        <v>983</v>
      </c>
      <c r="E15" s="11">
        <v>975</v>
      </c>
      <c r="F15" s="11">
        <v>1016</v>
      </c>
      <c r="G15" s="11">
        <v>1092</v>
      </c>
      <c r="H15" s="12">
        <v>1087</v>
      </c>
    </row>
    <row r="16" spans="2:9" ht="16" x14ac:dyDescent="0.2">
      <c r="B16" s="36" t="s">
        <v>26</v>
      </c>
      <c r="C16" s="11">
        <f>C17-C15-C14-C13-C12</f>
        <v>5854</v>
      </c>
      <c r="D16" s="11">
        <f t="shared" ref="D16:H16" si="1">D17-D15-D14-D13-D12</f>
        <v>5676</v>
      </c>
      <c r="E16" s="11">
        <f t="shared" si="1"/>
        <v>7363</v>
      </c>
      <c r="F16" s="11">
        <f t="shared" si="1"/>
        <v>6734</v>
      </c>
      <c r="G16" s="11">
        <f t="shared" si="1"/>
        <v>6404</v>
      </c>
      <c r="H16" s="12">
        <f t="shared" si="1"/>
        <v>4528</v>
      </c>
    </row>
    <row r="17" spans="2:8" ht="17" thickBot="1" x14ac:dyDescent="0.25">
      <c r="B17" s="38" t="s">
        <v>27</v>
      </c>
      <c r="C17" s="39">
        <v>137012</v>
      </c>
      <c r="D17" s="39">
        <v>137100</v>
      </c>
      <c r="E17" s="39">
        <v>138552</v>
      </c>
      <c r="F17" s="39">
        <v>152136</v>
      </c>
      <c r="G17" s="39">
        <v>133625</v>
      </c>
      <c r="H17" s="46">
        <v>117359</v>
      </c>
    </row>
    <row r="18" spans="2:8" ht="17" thickTop="1" x14ac:dyDescent="0.2">
      <c r="B18" s="36" t="s">
        <v>28</v>
      </c>
      <c r="C18" s="11">
        <v>11964</v>
      </c>
      <c r="D18" s="11">
        <v>10200</v>
      </c>
      <c r="E18" s="11">
        <v>9261</v>
      </c>
      <c r="F18" s="11">
        <v>12928</v>
      </c>
      <c r="G18" s="11">
        <v>15553</v>
      </c>
      <c r="H18" s="12">
        <v>12916</v>
      </c>
    </row>
    <row r="19" spans="2:8" ht="16" x14ac:dyDescent="0.2">
      <c r="B19" s="36" t="s">
        <v>29</v>
      </c>
      <c r="C19" s="11">
        <v>56328</v>
      </c>
      <c r="D19" s="11">
        <v>53081</v>
      </c>
      <c r="E19" s="11">
        <v>52980</v>
      </c>
      <c r="F19" s="11">
        <v>50488</v>
      </c>
      <c r="G19" s="11">
        <v>51551</v>
      </c>
      <c r="H19" s="12">
        <v>50676</v>
      </c>
    </row>
    <row r="20" spans="2:8" ht="16" x14ac:dyDescent="0.2">
      <c r="B20" s="36" t="s">
        <v>30</v>
      </c>
      <c r="C20" s="11">
        <v>5204</v>
      </c>
      <c r="D20" s="11">
        <v>5190</v>
      </c>
      <c r="E20" s="11">
        <v>1296</v>
      </c>
      <c r="F20" s="11">
        <v>1693</v>
      </c>
      <c r="G20" s="11">
        <v>7340</v>
      </c>
      <c r="H20" s="12">
        <v>3190</v>
      </c>
    </row>
    <row r="21" spans="2:8" ht="16" x14ac:dyDescent="0.2">
      <c r="B21" s="36" t="s">
        <v>31</v>
      </c>
      <c r="C21" s="11">
        <f>C22-C20-C19-C18</f>
        <v>22331</v>
      </c>
      <c r="D21" s="11">
        <f t="shared" ref="D21:H21" si="2">D22-D20-D19-D18</f>
        <v>21581</v>
      </c>
      <c r="E21" s="11">
        <f t="shared" si="2"/>
        <v>18455</v>
      </c>
      <c r="F21" s="11">
        <f t="shared" si="2"/>
        <v>22171</v>
      </c>
      <c r="G21" s="11">
        <f t="shared" si="2"/>
        <v>22868</v>
      </c>
      <c r="H21" s="12">
        <f t="shared" si="2"/>
        <v>14808</v>
      </c>
    </row>
    <row r="22" spans="2:8" ht="16" x14ac:dyDescent="0.2">
      <c r="B22" s="37" t="s">
        <v>32</v>
      </c>
      <c r="C22" s="14">
        <v>95827</v>
      </c>
      <c r="D22" s="14">
        <v>90052</v>
      </c>
      <c r="E22" s="14">
        <v>81992</v>
      </c>
      <c r="F22" s="14">
        <v>87280</v>
      </c>
      <c r="G22" s="14">
        <v>97312</v>
      </c>
      <c r="H22" s="15">
        <v>81590</v>
      </c>
    </row>
    <row r="23" spans="2:8" ht="16" x14ac:dyDescent="0.2">
      <c r="B23" s="36" t="s">
        <v>33</v>
      </c>
      <c r="C23" s="11">
        <v>47103</v>
      </c>
      <c r="D23" s="11">
        <v>51811</v>
      </c>
      <c r="E23" s="11">
        <v>56806</v>
      </c>
      <c r="F23" s="11">
        <v>61890</v>
      </c>
      <c r="G23" s="11">
        <v>19962</v>
      </c>
      <c r="H23" s="12">
        <v>10657</v>
      </c>
    </row>
    <row r="24" spans="2:8" ht="16" x14ac:dyDescent="0.2">
      <c r="B24" s="36" t="s">
        <v>34</v>
      </c>
      <c r="C24" s="11">
        <f>C25-C23-C22</f>
        <v>11310</v>
      </c>
      <c r="D24" s="11">
        <f t="shared" ref="D24:H24" si="3">D25-D23-D22</f>
        <v>11085</v>
      </c>
      <c r="E24" s="11">
        <f t="shared" si="3"/>
        <v>14600</v>
      </c>
      <c r="F24" s="11">
        <f t="shared" si="3"/>
        <v>21041</v>
      </c>
      <c r="G24" s="11">
        <f t="shared" si="3"/>
        <v>24651</v>
      </c>
      <c r="H24" s="12">
        <f t="shared" si="3"/>
        <v>24702</v>
      </c>
    </row>
    <row r="25" spans="2:8" ht="16" x14ac:dyDescent="0.2">
      <c r="B25" s="37" t="s">
        <v>35</v>
      </c>
      <c r="C25" s="14">
        <v>154240</v>
      </c>
      <c r="D25" s="14">
        <v>152948</v>
      </c>
      <c r="E25" s="14">
        <v>153398</v>
      </c>
      <c r="F25" s="14">
        <v>170211</v>
      </c>
      <c r="G25" s="14">
        <f>G17-G28</f>
        <v>141925</v>
      </c>
      <c r="H25" s="15">
        <f>H17-H28</f>
        <v>116949</v>
      </c>
    </row>
    <row r="26" spans="2:8" ht="16" x14ac:dyDescent="0.2">
      <c r="B26" s="36" t="s">
        <v>36</v>
      </c>
      <c r="C26" s="11">
        <f>5061+10309</f>
        <v>15370</v>
      </c>
      <c r="D26" s="11">
        <f>9947+5061</f>
        <v>15008</v>
      </c>
      <c r="E26" s="11">
        <f>5061+9052</f>
        <v>14113</v>
      </c>
      <c r="F26" s="11">
        <f>5061+7787</f>
        <v>12848</v>
      </c>
      <c r="G26" s="11">
        <f>5061+6745</f>
        <v>11806</v>
      </c>
      <c r="H26" s="12">
        <f>5061+6768</f>
        <v>11829</v>
      </c>
    </row>
    <row r="27" spans="2:8" ht="16" x14ac:dyDescent="0.2">
      <c r="B27" s="36" t="s">
        <v>37</v>
      </c>
      <c r="C27" s="11">
        <f>C28-C26</f>
        <v>-32598</v>
      </c>
      <c r="D27" s="11">
        <f t="shared" ref="D27:H27" si="4">D28-D26</f>
        <v>-30856</v>
      </c>
      <c r="E27" s="11">
        <f t="shared" si="4"/>
        <v>-28959</v>
      </c>
      <c r="F27" s="11">
        <f t="shared" si="4"/>
        <v>-30923</v>
      </c>
      <c r="G27" s="11">
        <f t="shared" si="4"/>
        <v>-20106</v>
      </c>
      <c r="H27" s="12">
        <f t="shared" si="4"/>
        <v>-11419</v>
      </c>
    </row>
    <row r="28" spans="2:8" ht="16" x14ac:dyDescent="0.2">
      <c r="B28" s="37" t="s">
        <v>38</v>
      </c>
      <c r="C28" s="14">
        <v>-17228</v>
      </c>
      <c r="D28" s="14">
        <v>-15848</v>
      </c>
      <c r="E28" s="14">
        <v>-14846</v>
      </c>
      <c r="F28" s="14">
        <v>-18075</v>
      </c>
      <c r="G28" s="14">
        <v>-8300</v>
      </c>
      <c r="H28" s="15">
        <v>410</v>
      </c>
    </row>
    <row r="29" spans="2:8" ht="16" x14ac:dyDescent="0.2">
      <c r="B29" s="43" t="s">
        <v>39</v>
      </c>
      <c r="C29" s="47">
        <f>C25+C28</f>
        <v>137012</v>
      </c>
      <c r="D29" s="47">
        <f t="shared" ref="D29:H29" si="5">D25+D28</f>
        <v>137100</v>
      </c>
      <c r="E29" s="47">
        <f t="shared" si="5"/>
        <v>138552</v>
      </c>
      <c r="F29" s="47">
        <f t="shared" si="5"/>
        <v>152136</v>
      </c>
      <c r="G29" s="47">
        <f t="shared" si="5"/>
        <v>133625</v>
      </c>
      <c r="H29" s="48">
        <f t="shared" si="5"/>
        <v>117359</v>
      </c>
    </row>
    <row r="32" spans="2:8" ht="16" x14ac:dyDescent="0.15">
      <c r="B32" s="33" t="s">
        <v>9</v>
      </c>
      <c r="C32" s="34">
        <v>2023</v>
      </c>
      <c r="D32" s="34">
        <v>2022</v>
      </c>
      <c r="E32" s="34">
        <v>2021</v>
      </c>
      <c r="F32" s="34">
        <v>2020</v>
      </c>
      <c r="G32" s="34">
        <v>2019</v>
      </c>
      <c r="H32" s="40">
        <v>2018</v>
      </c>
    </row>
    <row r="33" spans="2:8" ht="16" x14ac:dyDescent="0.2">
      <c r="B33" s="36" t="s">
        <v>16</v>
      </c>
      <c r="C33" s="21">
        <f>C6/C$17</f>
        <v>9.2626923189209703E-2</v>
      </c>
      <c r="D33" s="21">
        <f t="shared" ref="D33:H33" si="6">D6/D$17</f>
        <v>0.10659372720641867</v>
      </c>
      <c r="E33" s="21">
        <f t="shared" si="6"/>
        <v>5.8115364628442752E-2</v>
      </c>
      <c r="F33" s="21">
        <f t="shared" si="6"/>
        <v>5.0954409212809589E-2</v>
      </c>
      <c r="G33" s="21">
        <f t="shared" si="6"/>
        <v>7.0982226379794205E-2</v>
      </c>
      <c r="H33" s="22">
        <f t="shared" si="6"/>
        <v>5.7405056280302319E-2</v>
      </c>
    </row>
    <row r="34" spans="2:8" ht="16" x14ac:dyDescent="0.2">
      <c r="B34" s="36" t="s">
        <v>17</v>
      </c>
      <c r="C34" s="21">
        <f t="shared" ref="C34:H43" si="7">C7/C$17</f>
        <v>2.3895717163460135E-2</v>
      </c>
      <c r="D34" s="21">
        <f t="shared" si="7"/>
        <v>1.9008023340627279E-2</v>
      </c>
      <c r="E34" s="21">
        <f t="shared" si="7"/>
        <v>5.9125815578266641E-2</v>
      </c>
      <c r="F34" s="21">
        <f t="shared" si="7"/>
        <v>0.11725035494557501</v>
      </c>
      <c r="G34" s="21">
        <f t="shared" si="7"/>
        <v>4.0785781103835359E-3</v>
      </c>
      <c r="H34" s="22">
        <f t="shared" si="7"/>
        <v>7.8988403105002599E-3</v>
      </c>
    </row>
    <row r="35" spans="2:8" ht="16" x14ac:dyDescent="0.2">
      <c r="B35" s="36" t="s">
        <v>18</v>
      </c>
      <c r="C35" s="21">
        <f t="shared" si="7"/>
        <v>1.9334072927918722E-2</v>
      </c>
      <c r="D35" s="21">
        <f t="shared" si="7"/>
        <v>1.8358862144420132E-2</v>
      </c>
      <c r="E35" s="21">
        <f t="shared" si="7"/>
        <v>1.9061435417749292E-2</v>
      </c>
      <c r="F35" s="21">
        <f t="shared" si="7"/>
        <v>1.2850344428669086E-2</v>
      </c>
      <c r="G35" s="21">
        <f t="shared" si="7"/>
        <v>2.4441534144059869E-2</v>
      </c>
      <c r="H35" s="22">
        <f t="shared" si="7"/>
        <v>3.3052428872093323E-2</v>
      </c>
    </row>
    <row r="36" spans="2:8" ht="16" x14ac:dyDescent="0.2">
      <c r="B36" s="36" t="s">
        <v>19</v>
      </c>
      <c r="C36" s="21">
        <f t="shared" si="7"/>
        <v>6.0702712171196681E-2</v>
      </c>
      <c r="D36" s="21">
        <f t="shared" si="7"/>
        <v>6.2975929978118156E-2</v>
      </c>
      <c r="E36" s="21">
        <f t="shared" si="7"/>
        <v>6.221490848201397E-2</v>
      </c>
      <c r="F36" s="21">
        <f t="shared" si="7"/>
        <v>5.2551664300362837E-2</v>
      </c>
      <c r="G36" s="21">
        <f t="shared" si="7"/>
        <v>6.7674462114125353E-2</v>
      </c>
      <c r="H36" s="22">
        <f t="shared" si="7"/>
        <v>8.5421654922076706E-2</v>
      </c>
    </row>
    <row r="37" spans="2:8" ht="16" x14ac:dyDescent="0.2">
      <c r="B37" s="36" t="s">
        <v>20</v>
      </c>
      <c r="C37" s="21">
        <f t="shared" si="7"/>
        <v>0.58200011677809238</v>
      </c>
      <c r="D37" s="21">
        <f t="shared" si="7"/>
        <v>0.57002917578409917</v>
      </c>
      <c r="E37" s="21">
        <f t="shared" si="7"/>
        <v>0.56890553727120508</v>
      </c>
      <c r="F37" s="21">
        <f t="shared" si="7"/>
        <v>0.53711810485355205</v>
      </c>
      <c r="G37" s="21">
        <f t="shared" si="7"/>
        <v>0.5734106641721235</v>
      </c>
      <c r="H37" s="22">
        <f t="shared" si="7"/>
        <v>0.53312485621043126</v>
      </c>
    </row>
    <row r="38" spans="2:8" ht="16" x14ac:dyDescent="0.2">
      <c r="B38" s="36" t="s">
        <v>21</v>
      </c>
      <c r="C38" s="21">
        <f t="shared" si="7"/>
        <v>1.8998335912182876E-2</v>
      </c>
      <c r="D38" s="21">
        <f t="shared" si="7"/>
        <v>2.1889132020423047E-2</v>
      </c>
      <c r="E38" s="21">
        <f t="shared" si="7"/>
        <v>1.687453086205901E-2</v>
      </c>
      <c r="F38" s="21">
        <f t="shared" si="7"/>
        <v>2.8836041436609349E-2</v>
      </c>
      <c r="G38" s="21">
        <f t="shared" si="7"/>
        <v>2.4456501403180543E-2</v>
      </c>
      <c r="H38" s="22">
        <f t="shared" si="7"/>
        <v>3.1484590018660691E-2</v>
      </c>
    </row>
    <row r="39" spans="2:8" ht="16" x14ac:dyDescent="0.2">
      <c r="B39" s="37" t="s">
        <v>22</v>
      </c>
      <c r="C39" s="25">
        <f t="shared" si="7"/>
        <v>0.79755787814206058</v>
      </c>
      <c r="D39" s="25">
        <f t="shared" si="7"/>
        <v>0.79885485047410654</v>
      </c>
      <c r="E39" s="25">
        <f t="shared" si="7"/>
        <v>0.78429759223973672</v>
      </c>
      <c r="F39" s="25">
        <f t="shared" si="7"/>
        <v>0.79956091917757799</v>
      </c>
      <c r="G39" s="25">
        <f t="shared" si="7"/>
        <v>0.765043966323667</v>
      </c>
      <c r="H39" s="26">
        <f t="shared" si="7"/>
        <v>0.74838742661406454</v>
      </c>
    </row>
    <row r="40" spans="2:8" ht="16" x14ac:dyDescent="0.2">
      <c r="B40" s="36" t="s">
        <v>23</v>
      </c>
      <c r="C40" s="21">
        <f t="shared" si="7"/>
        <v>7.7810702712171192E-2</v>
      </c>
      <c r="D40" s="21">
        <f t="shared" si="7"/>
        <v>7.6951130561633843E-2</v>
      </c>
      <c r="E40" s="21">
        <f t="shared" si="7"/>
        <v>7.8800739072694734E-2</v>
      </c>
      <c r="F40" s="21">
        <f t="shared" si="7"/>
        <v>7.7693642530367563E-2</v>
      </c>
      <c r="G40" s="21">
        <f t="shared" si="7"/>
        <v>9.3560336763330212E-2</v>
      </c>
      <c r="H40" s="22">
        <f t="shared" si="7"/>
        <v>0.10774631685682394</v>
      </c>
    </row>
    <row r="41" spans="2:8" ht="16" x14ac:dyDescent="0.2">
      <c r="B41" s="36" t="s">
        <v>24</v>
      </c>
      <c r="C41" s="21">
        <f t="shared" si="7"/>
        <v>7.4351151723936595E-2</v>
      </c>
      <c r="D41" s="21">
        <f t="shared" si="7"/>
        <v>7.5623632385120348E-2</v>
      </c>
      <c r="E41" s="21">
        <f t="shared" si="7"/>
        <v>7.6722097118771287E-2</v>
      </c>
      <c r="F41" s="21">
        <f t="shared" si="7"/>
        <v>7.1804175211652735E-2</v>
      </c>
      <c r="G41" s="21">
        <f t="shared" si="7"/>
        <v>8.5298409728718425E-2</v>
      </c>
      <c r="H41" s="22">
        <f t="shared" si="7"/>
        <v>9.6021608909414705E-2</v>
      </c>
    </row>
    <row r="42" spans="2:8" ht="16" x14ac:dyDescent="0.2">
      <c r="B42" s="36" t="s">
        <v>25</v>
      </c>
      <c r="C42" s="21">
        <f t="shared" si="7"/>
        <v>7.5540828540565791E-3</v>
      </c>
      <c r="D42" s="21">
        <f t="shared" si="7"/>
        <v>7.1699489423778266E-3</v>
      </c>
      <c r="E42" s="21">
        <f t="shared" si="7"/>
        <v>7.0370691148449677E-3</v>
      </c>
      <c r="F42" s="21">
        <f t="shared" si="7"/>
        <v>6.6782352631855708E-3</v>
      </c>
      <c r="G42" s="21">
        <f t="shared" si="7"/>
        <v>8.1721234798877457E-3</v>
      </c>
      <c r="H42" s="22">
        <f t="shared" si="7"/>
        <v>9.2621784439199384E-3</v>
      </c>
    </row>
    <row r="43" spans="2:8" ht="16" x14ac:dyDescent="0.2">
      <c r="B43" s="36" t="s">
        <v>26</v>
      </c>
      <c r="C43" s="21">
        <f t="shared" si="7"/>
        <v>4.2726184567775084E-2</v>
      </c>
      <c r="D43" s="21">
        <f t="shared" si="7"/>
        <v>4.1400437636761489E-2</v>
      </c>
      <c r="E43" s="21">
        <f t="shared" si="7"/>
        <v>5.3142502453952307E-2</v>
      </c>
      <c r="F43" s="21">
        <f t="shared" si="7"/>
        <v>4.4263027817216173E-2</v>
      </c>
      <c r="G43" s="21">
        <f t="shared" si="7"/>
        <v>4.7925163704396631E-2</v>
      </c>
      <c r="H43" s="22">
        <f t="shared" si="7"/>
        <v>3.8582469175776887E-2</v>
      </c>
    </row>
    <row r="44" spans="2:8" ht="17" thickBot="1" x14ac:dyDescent="0.25">
      <c r="B44" s="38" t="s">
        <v>27</v>
      </c>
      <c r="C44" s="41">
        <v>1</v>
      </c>
      <c r="D44" s="41">
        <v>1</v>
      </c>
      <c r="E44" s="41">
        <v>1</v>
      </c>
      <c r="F44" s="41">
        <v>1</v>
      </c>
      <c r="G44" s="41">
        <v>1</v>
      </c>
      <c r="H44" s="42">
        <v>1</v>
      </c>
    </row>
    <row r="45" spans="2:8" ht="17" thickTop="1" x14ac:dyDescent="0.2">
      <c r="B45" s="36" t="s">
        <v>28</v>
      </c>
      <c r="C45" s="21">
        <f>C18/C$29</f>
        <v>8.7320818614427934E-2</v>
      </c>
      <c r="D45" s="21">
        <f t="shared" ref="D45:H45" si="8">D18/D$29</f>
        <v>7.4398249452954049E-2</v>
      </c>
      <c r="E45" s="21">
        <f t="shared" si="8"/>
        <v>6.6841330330850504E-2</v>
      </c>
      <c r="F45" s="21">
        <f t="shared" si="8"/>
        <v>8.4976599884314039E-2</v>
      </c>
      <c r="G45" s="21">
        <f t="shared" si="8"/>
        <v>0.11639289055191768</v>
      </c>
      <c r="H45" s="22">
        <f t="shared" si="8"/>
        <v>0.11005547082030351</v>
      </c>
    </row>
    <row r="46" spans="2:8" ht="16" x14ac:dyDescent="0.2">
      <c r="B46" s="36" t="s">
        <v>29</v>
      </c>
      <c r="C46" s="21">
        <f t="shared" ref="C46:H56" si="9">C19/C$29</f>
        <v>0.41111727439932266</v>
      </c>
      <c r="D46" s="21">
        <f t="shared" si="9"/>
        <v>0.38716994894237783</v>
      </c>
      <c r="E46" s="21">
        <f t="shared" si="9"/>
        <v>0.38238350944049887</v>
      </c>
      <c r="F46" s="21">
        <f t="shared" si="9"/>
        <v>0.3318609665036546</v>
      </c>
      <c r="G46" s="21">
        <f t="shared" si="9"/>
        <v>0.38578858746492051</v>
      </c>
      <c r="H46" s="22">
        <f t="shared" si="9"/>
        <v>0.43180327030734755</v>
      </c>
    </row>
    <row r="47" spans="2:8" ht="16" x14ac:dyDescent="0.2">
      <c r="B47" s="36" t="s">
        <v>30</v>
      </c>
      <c r="C47" s="21">
        <f t="shared" si="9"/>
        <v>3.7982074562812017E-2</v>
      </c>
      <c r="D47" s="21">
        <f t="shared" si="9"/>
        <v>3.7855579868708973E-2</v>
      </c>
      <c r="E47" s="21">
        <f t="shared" si="9"/>
        <v>9.353888792655465E-3</v>
      </c>
      <c r="F47" s="21">
        <f t="shared" si="9"/>
        <v>1.112820108324131E-2</v>
      </c>
      <c r="G47" s="21">
        <f t="shared" si="9"/>
        <v>5.4929840972871846E-2</v>
      </c>
      <c r="H47" s="22">
        <f t="shared" si="9"/>
        <v>2.7181554035054831E-2</v>
      </c>
    </row>
    <row r="48" spans="2:8" ht="16" x14ac:dyDescent="0.2">
      <c r="B48" s="36" t="s">
        <v>31</v>
      </c>
      <c r="C48" s="21">
        <f t="shared" si="9"/>
        <v>0.16298572387820046</v>
      </c>
      <c r="D48" s="21">
        <f t="shared" si="9"/>
        <v>0.15741064916119621</v>
      </c>
      <c r="E48" s="21">
        <f t="shared" si="9"/>
        <v>0.13319908770714245</v>
      </c>
      <c r="F48" s="21">
        <f t="shared" si="9"/>
        <v>0.14573145080717254</v>
      </c>
      <c r="G48" s="21">
        <f t="shared" si="9"/>
        <v>0.17113564078578111</v>
      </c>
      <c r="H48" s="22">
        <f t="shared" si="9"/>
        <v>0.1261769442479912</v>
      </c>
    </row>
    <row r="49" spans="2:8" ht="16" x14ac:dyDescent="0.2">
      <c r="B49" s="37" t="s">
        <v>32</v>
      </c>
      <c r="C49" s="25">
        <f t="shared" si="9"/>
        <v>0.69940589145476306</v>
      </c>
      <c r="D49" s="25">
        <f t="shared" si="9"/>
        <v>0.65683442742523701</v>
      </c>
      <c r="E49" s="25">
        <f t="shared" si="9"/>
        <v>0.59177781627114734</v>
      </c>
      <c r="F49" s="25">
        <f t="shared" si="9"/>
        <v>0.57369721827838249</v>
      </c>
      <c r="G49" s="25">
        <f t="shared" si="9"/>
        <v>0.72824695977549114</v>
      </c>
      <c r="H49" s="26">
        <f t="shared" si="9"/>
        <v>0.69521723941069713</v>
      </c>
    </row>
    <row r="50" spans="2:8" ht="16" x14ac:dyDescent="0.2">
      <c r="B50" s="36" t="s">
        <v>33</v>
      </c>
      <c r="C50" s="21">
        <f t="shared" si="9"/>
        <v>0.34378740548273146</v>
      </c>
      <c r="D50" s="21">
        <f t="shared" si="9"/>
        <v>0.37790663749088255</v>
      </c>
      <c r="E50" s="21">
        <f t="shared" si="9"/>
        <v>0.40999769039782896</v>
      </c>
      <c r="F50" s="21">
        <f t="shared" si="9"/>
        <v>0.40680706736078248</v>
      </c>
      <c r="G50" s="21">
        <f t="shared" si="9"/>
        <v>0.14938821328344246</v>
      </c>
      <c r="H50" s="22">
        <f t="shared" si="9"/>
        <v>9.080684054908443E-2</v>
      </c>
    </row>
    <row r="51" spans="2:8" ht="16" x14ac:dyDescent="0.2">
      <c r="B51" s="36" t="s">
        <v>34</v>
      </c>
      <c r="C51" s="21">
        <f t="shared" si="9"/>
        <v>8.2547514086357396E-2</v>
      </c>
      <c r="D51" s="21">
        <f t="shared" si="9"/>
        <v>8.0853391684901535E-2</v>
      </c>
      <c r="E51" s="21">
        <f t="shared" si="9"/>
        <v>0.10537559905306311</v>
      </c>
      <c r="F51" s="21">
        <f t="shared" si="9"/>
        <v>0.13830388599673976</v>
      </c>
      <c r="G51" s="21">
        <f t="shared" si="9"/>
        <v>0.18447895229186156</v>
      </c>
      <c r="H51" s="22">
        <f t="shared" si="9"/>
        <v>0.21048236607333054</v>
      </c>
    </row>
    <row r="52" spans="2:8" ht="16" x14ac:dyDescent="0.2">
      <c r="B52" s="37" t="s">
        <v>35</v>
      </c>
      <c r="C52" s="25">
        <f t="shared" si="9"/>
        <v>1.1257408110238518</v>
      </c>
      <c r="D52" s="25">
        <f t="shared" si="9"/>
        <v>1.1155944566010212</v>
      </c>
      <c r="E52" s="25">
        <f t="shared" si="9"/>
        <v>1.1071511057220393</v>
      </c>
      <c r="F52" s="25">
        <f t="shared" si="9"/>
        <v>1.1188081716359046</v>
      </c>
      <c r="G52" s="25">
        <f t="shared" si="9"/>
        <v>1.0621141253507951</v>
      </c>
      <c r="H52" s="26">
        <f t="shared" si="9"/>
        <v>0.99650644603311211</v>
      </c>
    </row>
    <row r="53" spans="2:8" ht="16" x14ac:dyDescent="0.2">
      <c r="B53" s="36" t="s">
        <v>36</v>
      </c>
      <c r="C53" s="21">
        <f t="shared" si="9"/>
        <v>0.11217995504043442</v>
      </c>
      <c r="D53" s="21">
        <f t="shared" si="9"/>
        <v>0.10946754194018964</v>
      </c>
      <c r="E53" s="21">
        <f t="shared" si="9"/>
        <v>0.10186067324903285</v>
      </c>
      <c r="F53" s="21">
        <f t="shared" si="9"/>
        <v>8.4450754588000207E-2</v>
      </c>
      <c r="G53" s="21">
        <f t="shared" si="9"/>
        <v>8.8351730589335833E-2</v>
      </c>
      <c r="H53" s="22">
        <f t="shared" si="9"/>
        <v>0.10079329237638357</v>
      </c>
    </row>
    <row r="54" spans="2:8" ht="16" x14ac:dyDescent="0.2">
      <c r="B54" s="36" t="s">
        <v>37</v>
      </c>
      <c r="C54" s="21">
        <f t="shared" si="9"/>
        <v>-0.23792076606428633</v>
      </c>
      <c r="D54" s="21">
        <f t="shared" si="9"/>
        <v>-0.22506199854121078</v>
      </c>
      <c r="E54" s="21">
        <f t="shared" si="9"/>
        <v>-0.20901177897107223</v>
      </c>
      <c r="F54" s="21">
        <f t="shared" si="9"/>
        <v>-0.20325892622390493</v>
      </c>
      <c r="G54" s="21">
        <f t="shared" si="9"/>
        <v>-0.15046585594013095</v>
      </c>
      <c r="H54" s="22">
        <f t="shared" si="9"/>
        <v>-9.7299738409495656E-2</v>
      </c>
    </row>
    <row r="55" spans="2:8" ht="16" x14ac:dyDescent="0.2">
      <c r="B55" s="37" t="s">
        <v>38</v>
      </c>
      <c r="C55" s="25">
        <f t="shared" si="9"/>
        <v>-0.12574081102385193</v>
      </c>
      <c r="D55" s="25">
        <f t="shared" si="9"/>
        <v>-0.11559445660102115</v>
      </c>
      <c r="E55" s="25">
        <f t="shared" si="9"/>
        <v>-0.10715110572203938</v>
      </c>
      <c r="F55" s="25">
        <f t="shared" si="9"/>
        <v>-0.11880817163590472</v>
      </c>
      <c r="G55" s="25">
        <f t="shared" si="9"/>
        <v>-6.2114125350795135E-2</v>
      </c>
      <c r="H55" s="26">
        <f t="shared" si="9"/>
        <v>3.4935539668879251E-3</v>
      </c>
    </row>
    <row r="56" spans="2:8" ht="16" x14ac:dyDescent="0.2">
      <c r="B56" s="43" t="s">
        <v>39</v>
      </c>
      <c r="C56" s="44">
        <f t="shared" si="9"/>
        <v>1</v>
      </c>
      <c r="D56" s="44">
        <f t="shared" si="9"/>
        <v>1</v>
      </c>
      <c r="E56" s="44">
        <f t="shared" si="9"/>
        <v>1</v>
      </c>
      <c r="F56" s="44">
        <f t="shared" si="9"/>
        <v>1</v>
      </c>
      <c r="G56" s="44">
        <f t="shared" si="9"/>
        <v>1</v>
      </c>
      <c r="H56" s="45">
        <f t="shared" si="9"/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C7C3-73EE-7A4B-BF8F-EE901A3829CC}">
  <dimension ref="B4:J16"/>
  <sheetViews>
    <sheetView workbookViewId="0">
      <selection activeCell="H16" sqref="C16:H16"/>
    </sheetView>
  </sheetViews>
  <sheetFormatPr baseColWidth="10" defaultColWidth="8.83203125" defaultRowHeight="13" x14ac:dyDescent="0.15"/>
  <cols>
    <col min="1" max="1" width="2.6640625" style="32" customWidth="1"/>
    <col min="2" max="2" width="50" style="32" customWidth="1"/>
    <col min="3" max="195" width="12" style="32" customWidth="1"/>
    <col min="196" max="16384" width="8.83203125" style="32"/>
  </cols>
  <sheetData>
    <row r="4" spans="2:10" ht="20" x14ac:dyDescent="0.2">
      <c r="B4" s="30" t="s">
        <v>0</v>
      </c>
    </row>
    <row r="5" spans="2:10" ht="16" x14ac:dyDescent="0.15">
      <c r="B5" s="33" t="s">
        <v>9</v>
      </c>
      <c r="C5" s="34">
        <v>2023</v>
      </c>
      <c r="D5" s="34">
        <v>2022</v>
      </c>
      <c r="E5" s="34">
        <v>2021</v>
      </c>
      <c r="F5" s="34">
        <v>2020</v>
      </c>
      <c r="G5" s="34">
        <v>2019</v>
      </c>
      <c r="H5" s="40">
        <v>2018</v>
      </c>
      <c r="I5" s="35"/>
      <c r="J5" s="35"/>
    </row>
    <row r="6" spans="2:10" s="49" customFormat="1" ht="16" x14ac:dyDescent="0.2">
      <c r="B6" s="37" t="s">
        <v>40</v>
      </c>
      <c r="C6" s="14">
        <v>5960000</v>
      </c>
      <c r="D6" s="14">
        <v>3512000</v>
      </c>
      <c r="E6" s="14">
        <v>-3416000</v>
      </c>
      <c r="F6" s="14">
        <v>-18410000</v>
      </c>
      <c r="G6" s="14">
        <v>-2446000</v>
      </c>
      <c r="H6" s="15">
        <v>15322000</v>
      </c>
      <c r="I6" s="50"/>
      <c r="J6" s="50"/>
    </row>
    <row r="7" spans="2:10" ht="16" x14ac:dyDescent="0.2">
      <c r="B7" s="36" t="s">
        <v>41</v>
      </c>
      <c r="C7" s="11">
        <v>-1527000</v>
      </c>
      <c r="D7" s="11">
        <v>-1222000</v>
      </c>
      <c r="E7" s="11">
        <v>-980000</v>
      </c>
      <c r="F7" s="11">
        <v>-1303000</v>
      </c>
      <c r="G7" s="11">
        <v>-1834000</v>
      </c>
      <c r="H7" s="12">
        <v>-1722000</v>
      </c>
      <c r="I7" s="51"/>
      <c r="J7" s="51"/>
    </row>
    <row r="8" spans="2:10" ht="16" x14ac:dyDescent="0.2">
      <c r="B8" s="36" t="s">
        <v>42</v>
      </c>
      <c r="C8" s="11">
        <v>-70000</v>
      </c>
      <c r="D8" s="16">
        <v>0</v>
      </c>
      <c r="E8" s="11">
        <v>-6000</v>
      </c>
      <c r="F8" s="16">
        <v>0</v>
      </c>
      <c r="G8" s="11">
        <v>-455000</v>
      </c>
      <c r="H8" s="12">
        <v>-3230000</v>
      </c>
      <c r="I8" s="51"/>
      <c r="J8" s="51"/>
    </row>
    <row r="9" spans="2:10" ht="16" x14ac:dyDescent="0.2">
      <c r="B9" s="36" t="s">
        <v>43</v>
      </c>
      <c r="C9" s="11">
        <v>-709000</v>
      </c>
      <c r="D9" s="11">
        <v>5568000</v>
      </c>
      <c r="E9" s="11">
        <v>9776000</v>
      </c>
      <c r="F9" s="11">
        <v>-17341000</v>
      </c>
      <c r="G9" s="11">
        <v>101000</v>
      </c>
      <c r="H9" s="12">
        <v>291000</v>
      </c>
      <c r="I9" s="51"/>
      <c r="J9" s="51"/>
    </row>
    <row r="10" spans="2:10" ht="16" x14ac:dyDescent="0.2">
      <c r="B10" s="36" t="s">
        <v>44</v>
      </c>
      <c r="C10" s="11">
        <v>-131000</v>
      </c>
      <c r="D10" s="11">
        <v>24000</v>
      </c>
      <c r="E10" s="11">
        <v>534000</v>
      </c>
      <c r="F10" s="11">
        <v>278000</v>
      </c>
      <c r="G10" s="11">
        <v>658000</v>
      </c>
      <c r="H10" s="12">
        <v>40000</v>
      </c>
      <c r="I10" s="51"/>
      <c r="J10" s="51"/>
    </row>
    <row r="11" spans="2:10" s="49" customFormat="1" ht="16" x14ac:dyDescent="0.2">
      <c r="B11" s="37" t="s">
        <v>45</v>
      </c>
      <c r="C11" s="14">
        <v>-2437000</v>
      </c>
      <c r="D11" s="14">
        <v>4370000</v>
      </c>
      <c r="E11" s="14">
        <v>9324000</v>
      </c>
      <c r="F11" s="14">
        <v>-18366000</v>
      </c>
      <c r="G11" s="14">
        <v>-1530000</v>
      </c>
      <c r="H11" s="15">
        <v>-4621000</v>
      </c>
      <c r="I11" s="50"/>
      <c r="J11" s="50"/>
    </row>
    <row r="12" spans="2:10" ht="16" x14ac:dyDescent="0.2">
      <c r="B12" s="36" t="s">
        <v>46</v>
      </c>
      <c r="C12" s="11">
        <v>-5141000</v>
      </c>
      <c r="D12" s="11">
        <v>-1276000</v>
      </c>
      <c r="E12" s="11">
        <v>-5576000</v>
      </c>
      <c r="F12" s="11">
        <v>36250000</v>
      </c>
      <c r="G12" s="11">
        <v>13218000</v>
      </c>
      <c r="H12" s="12">
        <v>1365000</v>
      </c>
      <c r="I12" s="51"/>
      <c r="J12" s="51"/>
    </row>
    <row r="13" spans="2:10" ht="16" x14ac:dyDescent="0.2">
      <c r="B13" s="36" t="s">
        <v>47</v>
      </c>
      <c r="C13" s="16">
        <v>0</v>
      </c>
      <c r="D13" s="16">
        <v>0</v>
      </c>
      <c r="E13" s="16">
        <v>0</v>
      </c>
      <c r="F13" s="16">
        <v>0</v>
      </c>
      <c r="G13" s="11">
        <v>-2651000</v>
      </c>
      <c r="H13" s="12">
        <v>-9000000</v>
      </c>
      <c r="I13" s="51"/>
      <c r="J13" s="51"/>
    </row>
    <row r="14" spans="2:10" ht="16" x14ac:dyDescent="0.2">
      <c r="B14" s="36" t="s">
        <v>48</v>
      </c>
      <c r="C14" s="16">
        <v>0</v>
      </c>
      <c r="D14" s="16">
        <v>0</v>
      </c>
      <c r="E14" s="16">
        <v>0</v>
      </c>
      <c r="F14" s="11">
        <v>-1158000</v>
      </c>
      <c r="G14" s="11">
        <v>-4630000</v>
      </c>
      <c r="H14" s="12">
        <v>-3946000</v>
      </c>
      <c r="I14" s="51"/>
      <c r="J14" s="51"/>
    </row>
    <row r="15" spans="2:10" ht="16" x14ac:dyDescent="0.2">
      <c r="B15" s="36" t="s">
        <v>49</v>
      </c>
      <c r="C15" s="11">
        <v>-346000</v>
      </c>
      <c r="D15" s="11">
        <v>10000</v>
      </c>
      <c r="E15" s="11">
        <v>-24000</v>
      </c>
      <c r="F15" s="11">
        <v>-137000</v>
      </c>
      <c r="G15" s="11">
        <v>-198000</v>
      </c>
      <c r="H15" s="12">
        <v>-141000</v>
      </c>
      <c r="I15" s="51"/>
      <c r="J15" s="51"/>
    </row>
    <row r="16" spans="2:10" s="49" customFormat="1" ht="16" x14ac:dyDescent="0.2">
      <c r="B16" s="52" t="s">
        <v>50</v>
      </c>
      <c r="C16" s="18">
        <v>-5487000</v>
      </c>
      <c r="D16" s="18">
        <v>-1266000</v>
      </c>
      <c r="E16" s="18">
        <v>-5600000</v>
      </c>
      <c r="F16" s="18">
        <v>34955000</v>
      </c>
      <c r="G16" s="18">
        <v>5739000</v>
      </c>
      <c r="H16" s="19">
        <v>-11722000</v>
      </c>
      <c r="I16" s="50"/>
      <c r="J16" s="5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Boeing IS</vt:lpstr>
      <vt:lpstr>Boeing BS</vt:lpstr>
      <vt:lpstr>Boeing CF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Suppressed entry</cp:lastModifiedBy>
  <dcterms:created xsi:type="dcterms:W3CDTF">2024-10-09T11:45:33Z</dcterms:created>
  <dcterms:modified xsi:type="dcterms:W3CDTF">2024-10-09T12:23:53Z</dcterms:modified>
  <cp:category/>
</cp:coreProperties>
</file>