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700" yWindow="0" windowWidth="22620" windowHeight="14260" tabRatio="500"/>
  </bookViews>
  <sheets>
    <sheet name="cp2k Calc" sheetId="1" r:id="rId1"/>
    <sheet name="Literature Calc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1" l="1"/>
  <c r="D33" i="1"/>
  <c r="C32" i="1"/>
  <c r="C33" i="1"/>
  <c r="C62" i="1"/>
  <c r="D62" i="1"/>
  <c r="D28" i="1"/>
  <c r="C28" i="1"/>
  <c r="E13" i="1"/>
  <c r="D27" i="1"/>
  <c r="C27" i="1"/>
  <c r="C25" i="1"/>
  <c r="D25" i="1"/>
  <c r="D26" i="1"/>
  <c r="C26" i="1"/>
  <c r="E29" i="1"/>
  <c r="C29" i="1"/>
  <c r="D29" i="1"/>
  <c r="C22" i="1"/>
  <c r="D22" i="1"/>
  <c r="C30" i="1"/>
  <c r="C23" i="1"/>
  <c r="E30" i="1"/>
  <c r="C31" i="1"/>
  <c r="E31" i="1"/>
  <c r="D23" i="1"/>
  <c r="C24" i="1"/>
  <c r="D24" i="1"/>
  <c r="D30" i="1"/>
  <c r="D31" i="1"/>
  <c r="C20" i="1"/>
  <c r="E20" i="1"/>
  <c r="D20" i="1"/>
  <c r="C5" i="1"/>
  <c r="C3" i="1"/>
  <c r="C4" i="1"/>
  <c r="E10" i="1"/>
  <c r="F10" i="1"/>
  <c r="G10" i="1"/>
  <c r="C2" i="1"/>
  <c r="E5" i="1"/>
  <c r="F5" i="1"/>
  <c r="G5" i="1"/>
  <c r="D3" i="1"/>
  <c r="C18" i="1"/>
  <c r="C12" i="1"/>
  <c r="E18" i="1"/>
  <c r="D18" i="1"/>
  <c r="C16" i="1"/>
  <c r="E16" i="1"/>
  <c r="C17" i="1"/>
  <c r="E17" i="1"/>
  <c r="C19" i="1"/>
  <c r="E19" i="1"/>
  <c r="C15" i="1"/>
  <c r="E15" i="1"/>
  <c r="D19" i="1"/>
  <c r="D12" i="1"/>
  <c r="C13" i="1"/>
  <c r="D13" i="1"/>
  <c r="D15" i="1"/>
  <c r="D16" i="1"/>
  <c r="D17" i="1"/>
  <c r="C6" i="1"/>
  <c r="E6" i="1"/>
  <c r="F6" i="1"/>
  <c r="C7" i="1"/>
  <c r="E7" i="1"/>
  <c r="F7" i="1"/>
  <c r="C8" i="1"/>
  <c r="E8" i="1"/>
  <c r="F8" i="1"/>
  <c r="C9" i="1"/>
  <c r="E9" i="1"/>
  <c r="F9" i="1"/>
  <c r="D5" i="1"/>
  <c r="D6" i="1"/>
  <c r="D7" i="1"/>
  <c r="D8" i="1"/>
  <c r="D9" i="1"/>
  <c r="D4" i="1"/>
  <c r="D2" i="1"/>
</calcChain>
</file>

<file path=xl/sharedStrings.xml><?xml version="1.0" encoding="utf-8"?>
<sst xmlns="http://schemas.openxmlformats.org/spreadsheetml/2006/main" count="108" uniqueCount="82">
  <si>
    <t>I2 (gas)</t>
  </si>
  <si>
    <t>Model/Structure</t>
  </si>
  <si>
    <t>Total Energy (amu)</t>
  </si>
  <si>
    <t>Total Energy (ev)</t>
  </si>
  <si>
    <t>Total Energy (Kcal/mol)</t>
  </si>
  <si>
    <t>Adsorption energy of I atom (kcal/mol)</t>
  </si>
  <si>
    <t>Pt(993, clean)</t>
  </si>
  <si>
    <t>Pt(993, 1/3)</t>
  </si>
  <si>
    <t>Pt(993, 1/9)- atop</t>
  </si>
  <si>
    <t>Pt(993, 1/9)- bridge</t>
  </si>
  <si>
    <t>Pt(993, 1/9)- fcc</t>
  </si>
  <si>
    <t>Pt(993, 1/9)- hcp</t>
  </si>
  <si>
    <t>Pt(884, 1 atom), Fcc</t>
  </si>
  <si>
    <t>Pt(884, Clean)</t>
  </si>
  <si>
    <t>Pt(884, I2)- atop-fcc</t>
  </si>
  <si>
    <t xml:space="preserve">Note: [224] is repeated [4,4,1] times; hence [8 8 4] </t>
  </si>
  <si>
    <t>Pt(884, I2)- atop-hcp</t>
  </si>
  <si>
    <t>Pt(884, I2) -atop</t>
  </si>
  <si>
    <t>Pt(884, I2)- fcc</t>
  </si>
  <si>
    <t>Pt(884, I2)- Hcp</t>
  </si>
  <si>
    <t>Adsorption energy of I atom or I2 (ev)</t>
  </si>
  <si>
    <t>Adsorption energy is per I2</t>
  </si>
  <si>
    <t xml:space="preserve">Paper: </t>
  </si>
  <si>
    <t>Charge transfer and adsorption energies in the iodine-Pt(111) interaction</t>
  </si>
  <si>
    <t>Year</t>
  </si>
  <si>
    <t>Author</t>
  </si>
  <si>
    <t>Tkatchenko</t>
  </si>
  <si>
    <t>Data</t>
  </si>
  <si>
    <t>Model (2*2) I-Pt</t>
  </si>
  <si>
    <t>Adsorption Energy (Kcal/Mol)</t>
  </si>
  <si>
    <t>Atop</t>
  </si>
  <si>
    <t>bridge</t>
  </si>
  <si>
    <t>hcp</t>
  </si>
  <si>
    <t>fcc</t>
  </si>
  <si>
    <t>Model (3*3) I-Pt</t>
  </si>
  <si>
    <t>I atom Energy</t>
  </si>
  <si>
    <t>Adsorption energy of I atom (kJ/mol)</t>
  </si>
  <si>
    <t>Pt(993, 1/3)-I atom energy</t>
  </si>
  <si>
    <t>note: this is wrt to I atom; not wrt to I2 (g)</t>
  </si>
  <si>
    <t>Paper:</t>
  </si>
  <si>
    <t>Thermal Desorption study of iodine on Pt(111)</t>
  </si>
  <si>
    <t>Labayen et al</t>
  </si>
  <si>
    <t>Enthalpy of desorption</t>
  </si>
  <si>
    <t>model (sqrt(3)*sqrt(3)] R 30</t>
  </si>
  <si>
    <t>199-239 Kj/mol</t>
  </si>
  <si>
    <t>181-222 Kj/mol</t>
  </si>
  <si>
    <t>model (sqrt(7)*sqrt(7)] R19.1</t>
  </si>
  <si>
    <t>Pt(884, I2) -atop-atop</t>
  </si>
  <si>
    <t>Mo-Pt (884, clean)</t>
  </si>
  <si>
    <t>Mo-Pt (884, I atom) -Atop</t>
  </si>
  <si>
    <t>Mo-Pt (884, I atom) - Bridge</t>
  </si>
  <si>
    <t>Cu-Pt (884, clean)</t>
  </si>
  <si>
    <t>Note used I atom energy!</t>
  </si>
  <si>
    <t>Note used I atom energy</t>
  </si>
  <si>
    <t>Mo-Pt (884, I atom) - fcc</t>
  </si>
  <si>
    <t>Mo-Pt (884, I atom) - hcp</t>
  </si>
  <si>
    <t>Co-Pt (884, Clean)</t>
  </si>
  <si>
    <t>Cr-Pt (884, Clean</t>
  </si>
  <si>
    <t>Fe-Pt (884, clean)</t>
  </si>
  <si>
    <t>Ni-Pt (884, clean)</t>
  </si>
  <si>
    <t>Co-Pt (884,I atom)-atop</t>
  </si>
  <si>
    <t>Co-Pt (884,I atom)-bridge</t>
  </si>
  <si>
    <t>Co-Pt (884,I atom)-fcc</t>
  </si>
  <si>
    <t>Co-Pt (884,I atom)- hcp</t>
  </si>
  <si>
    <t>Cr-Pt (884,I atom)-atop</t>
  </si>
  <si>
    <t>Cr-Pt (884,I atom)-bridge</t>
  </si>
  <si>
    <t>Cr-Pt (884,I atom)-fcc</t>
  </si>
  <si>
    <t>Cr-Pt (884,I atom)- hcp</t>
  </si>
  <si>
    <t>Fe-Pt (884,I atom)-atop</t>
  </si>
  <si>
    <t>Fe-Pt (884,I atom)-bridge</t>
  </si>
  <si>
    <t>Fe-Pt (884,I atom)-fcc</t>
  </si>
  <si>
    <t>Fe-Pt (884,I atom)- hcp</t>
  </si>
  <si>
    <t>Note- I2 (g) energy is used</t>
  </si>
  <si>
    <t>Mo-Pt (993, 1/3)- fcc</t>
  </si>
  <si>
    <t>Cu-Pt (884,I atom)-atop</t>
  </si>
  <si>
    <t>Cu-Pt (884,I atom)-bridge</t>
  </si>
  <si>
    <t>Cu-Pt (884,I atom)-fcc</t>
  </si>
  <si>
    <t>Cu-Pt (884,I atom)- hcp</t>
  </si>
  <si>
    <t>Ni-Pt (884,I atom)-atop</t>
  </si>
  <si>
    <t>Ni-Pt (884,I atom)-bridge</t>
  </si>
  <si>
    <t>Ni-Pt (884,I atom)-fcc</t>
  </si>
  <si>
    <t>Ni-Pt (884,I atom)- hcp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</si>
</sst>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66FF"/>
      <name val="Calibri"/>
      <scheme val="minor"/>
    </font>
    <font>
      <b/>
      <sz val="12"/>
      <color rgb="FF3366FF"/>
      <name val="Calibri"/>
      <scheme val="minor"/>
    </font>
    <font>
      <sz val="12"/>
      <color rgb="FF0000FF"/>
      <name val="Calibri"/>
      <scheme val="minor"/>
    </font>
    <font>
      <sz val="16"/>
      <color rgb="FF3366FF"/>
      <name val="Calibri (Body)"/>
    </font>
    <font>
      <sz val="16"/>
      <color theme="1"/>
      <name val="Calibri (Body)"/>
    </font>
    <font>
      <sz val="16"/>
      <color rgb="FFFF0000"/>
      <name val="Calibri (Body)"/>
    </font>
    <font>
      <sz val="16"/>
      <color theme="9" tint="-0.499984740745262"/>
      <name val="Calibri (Body)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4" fillId="2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3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10" fillId="5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7" fillId="7" borderId="1" xfId="0" applyFont="1" applyFill="1" applyBorder="1" applyAlignment="1">
      <alignment horizontal="left" vertical="top" wrapText="1"/>
    </xf>
    <xf numFmtId="0" fontId="7" fillId="8" borderId="1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vertical="top" wrapText="1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635000</xdr:colOff>
      <xdr:row>0</xdr:row>
      <xdr:rowOff>215900</xdr:rowOff>
    </xdr:from>
    <xdr:to>
      <xdr:col>12</xdr:col>
      <xdr:colOff>275600</xdr:colOff>
      <xdr:row>10</xdr:row>
      <xdr:rowOff>88900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02000" y="215900"/>
          <a:ext cx="7895600" cy="25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609600</xdr:colOff>
      <xdr:row>20</xdr:row>
      <xdr:rowOff>174668</xdr:rowOff>
    </xdr:from>
    <xdr:to>
      <xdr:col>11</xdr:col>
      <xdr:colOff>660399</xdr:colOff>
      <xdr:row>32</xdr:row>
      <xdr:rowOff>12699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14800" y="4746668"/>
          <a:ext cx="7480299" cy="2505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topLeftCell="A54" zoomScale="75" zoomScaleNormal="75" zoomScalePageLayoutView="75" workbookViewId="0">
      <selection activeCell="C77" sqref="C77"/>
    </sheetView>
  </sheetViews>
  <sheetFormatPr baseColWidth="10" defaultRowHeight="21" x14ac:dyDescent="0"/>
  <cols>
    <col min="1" max="1" width="40" style="9" customWidth="1"/>
    <col min="2" max="2" width="26.83203125" style="9" customWidth="1"/>
    <col min="3" max="3" width="25.6640625" style="9" customWidth="1"/>
    <col min="4" max="4" width="26.1640625" style="9" customWidth="1"/>
    <col min="5" max="5" width="38.6640625" style="9" customWidth="1"/>
    <col min="6" max="6" width="44.33203125" style="9" customWidth="1"/>
    <col min="7" max="7" width="32" style="9" customWidth="1"/>
    <col min="8" max="8" width="45" style="9" customWidth="1"/>
    <col min="9" max="16384" width="10.83203125" style="9"/>
  </cols>
  <sheetData>
    <row r="1" spans="1:8" ht="42">
      <c r="A1" s="10" t="s">
        <v>1</v>
      </c>
      <c r="B1" s="10" t="s">
        <v>2</v>
      </c>
      <c r="C1" s="10" t="s">
        <v>3</v>
      </c>
      <c r="D1" s="10" t="s">
        <v>4</v>
      </c>
      <c r="E1" s="10" t="s">
        <v>20</v>
      </c>
      <c r="F1" s="10" t="s">
        <v>5</v>
      </c>
      <c r="G1" s="10" t="s">
        <v>36</v>
      </c>
    </row>
    <row r="2" spans="1:8">
      <c r="A2" s="11" t="s">
        <v>0</v>
      </c>
      <c r="B2" s="9">
        <v>-22.9162031969</v>
      </c>
      <c r="C2" s="9">
        <f>B2*27.211396132</f>
        <v>-623.58188303225074</v>
      </c>
      <c r="D2" s="9">
        <f>C2*23.0609</f>
        <v>-14380.359446418432</v>
      </c>
    </row>
    <row r="3" spans="1:8">
      <c r="A3" s="11" t="s">
        <v>35</v>
      </c>
      <c r="B3" s="9">
        <v>-11.4241272986</v>
      </c>
      <c r="C3" s="9">
        <f>B3*27.211396132</f>
        <v>-310.86645338459965</v>
      </c>
      <c r="D3" s="9">
        <f>C3*23.0609</f>
        <v>-7168.8601948569139</v>
      </c>
    </row>
    <row r="4" spans="1:8">
      <c r="A4" s="8" t="s">
        <v>6</v>
      </c>
      <c r="B4" s="9">
        <v>-29202.286252477901</v>
      </c>
      <c r="C4" s="9">
        <f t="shared" ref="C4:C9" si="0">B4*27.211396132</f>
        <v>-794634.97917623399</v>
      </c>
      <c r="D4" s="9">
        <f>C4*23.0609</f>
        <v>-18324997.791285213</v>
      </c>
    </row>
    <row r="5" spans="1:8">
      <c r="A5" s="12" t="s">
        <v>7</v>
      </c>
      <c r="B5" s="9">
        <v>-29513.0332179051</v>
      </c>
      <c r="C5" s="9">
        <f t="shared" si="0"/>
        <v>-803090.83794929041</v>
      </c>
      <c r="D5" s="9">
        <f t="shared" ref="D5:D9" si="1">C5*23.0609</f>
        <v>-18519997.50486479</v>
      </c>
      <c r="E5" s="9">
        <f>(C5-(((27/2)*$C$2)+$C$4))/27</f>
        <v>-1.3890130415179387</v>
      </c>
      <c r="F5" s="9">
        <f>E5*23.0609</f>
        <v>-32.031890849141035</v>
      </c>
      <c r="G5" s="9">
        <f>F5/4.2</f>
        <v>-7.626640678366913</v>
      </c>
    </row>
    <row r="6" spans="1:8">
      <c r="A6" s="13" t="s">
        <v>8</v>
      </c>
      <c r="B6" s="9">
        <v>-29305.790329650201</v>
      </c>
      <c r="C6" s="9">
        <f t="shared" si="0"/>
        <v>-797451.46962144645</v>
      </c>
      <c r="D6" s="9">
        <f t="shared" si="1"/>
        <v>-18389948.595793214</v>
      </c>
      <c r="E6" s="9">
        <f>(C6-(((9/2)*$C$2)+$C$4))/9</f>
        <v>-1.1524412852530885</v>
      </c>
      <c r="F6" s="9">
        <f t="shared" ref="F6:F10" si="2">E6*23.0609</f>
        <v>-26.57633323509295</v>
      </c>
    </row>
    <row r="7" spans="1:8">
      <c r="A7" s="13" t="s">
        <v>9</v>
      </c>
      <c r="B7" s="9">
        <v>-29305.936607063199</v>
      </c>
      <c r="C7" s="9">
        <f t="shared" si="0"/>
        <v>-797455.4500340767</v>
      </c>
      <c r="D7" s="9">
        <f t="shared" si="1"/>
        <v>-18390040.387690838</v>
      </c>
      <c r="E7" s="9">
        <f>(C7-(((9/2)*$C$2)+$C$4))/9</f>
        <v>-1.5947093552806311</v>
      </c>
      <c r="F7" s="9">
        <f t="shared" si="2"/>
        <v>-36.775432971191108</v>
      </c>
    </row>
    <row r="8" spans="1:8">
      <c r="A8" s="13" t="s">
        <v>10</v>
      </c>
      <c r="B8" s="9">
        <v>-29305.9375526765</v>
      </c>
      <c r="C8" s="9">
        <f t="shared" si="0"/>
        <v>-797455.47576553491</v>
      </c>
      <c r="D8" s="9">
        <f t="shared" si="1"/>
        <v>-18390040.981081422</v>
      </c>
      <c r="E8" s="9">
        <f>(C8-(((9/2)*$C$2)+$C$4))/9</f>
        <v>-1.5975684061931033</v>
      </c>
      <c r="F8" s="9">
        <f t="shared" si="2"/>
        <v>-36.841365258378538</v>
      </c>
    </row>
    <row r="9" spans="1:8">
      <c r="A9" s="13" t="s">
        <v>11</v>
      </c>
      <c r="B9" s="9">
        <v>-29305.937559593</v>
      </c>
      <c r="C9" s="9">
        <f t="shared" si="0"/>
        <v>-797455.47595374251</v>
      </c>
      <c r="D9" s="9">
        <f t="shared" si="1"/>
        <v>-18390040.985421661</v>
      </c>
      <c r="E9" s="9">
        <f>(C9-(((9/2)*$C$2)+$C$4))/9</f>
        <v>-1.5975893181489988</v>
      </c>
      <c r="F9" s="9">
        <f t="shared" si="2"/>
        <v>-36.841847506902248</v>
      </c>
    </row>
    <row r="10" spans="1:8" ht="42">
      <c r="A10" s="12" t="s">
        <v>37</v>
      </c>
      <c r="B10" s="14"/>
      <c r="C10" s="14"/>
      <c r="D10" s="14"/>
      <c r="E10" s="14">
        <f>(C5-((27*C3+C4)))/27</f>
        <v>-2.3135011730439685</v>
      </c>
      <c r="F10" s="14">
        <f t="shared" si="2"/>
        <v>-53.351419201449652</v>
      </c>
      <c r="G10" s="15">
        <f>F10*4.2</f>
        <v>-224.07596064608853</v>
      </c>
      <c r="H10" s="9" t="s">
        <v>38</v>
      </c>
    </row>
    <row r="12" spans="1:8">
      <c r="A12" s="11" t="s">
        <v>13</v>
      </c>
      <c r="B12" s="9">
        <v>-30765.529633169099</v>
      </c>
      <c r="C12" s="9">
        <f>B12*27.211396</f>
        <v>-837173.00999789906</v>
      </c>
      <c r="D12" s="9">
        <f>C12*23.0609</f>
        <v>-19305963.06626055</v>
      </c>
    </row>
    <row r="13" spans="1:8" ht="42">
      <c r="A13" s="13" t="s">
        <v>12</v>
      </c>
      <c r="B13" s="9">
        <v>-30777.048156102199</v>
      </c>
      <c r="C13" s="9">
        <f>B13*27.211396132</f>
        <v>-837486.44914933713</v>
      </c>
      <c r="D13" s="9">
        <f>C13*23.0609</f>
        <v>-19313191.255187947</v>
      </c>
      <c r="E13" s="15">
        <f>(C13-(C2)/2-C12)</f>
        <v>-1.6482099218992516</v>
      </c>
      <c r="G13" s="9" t="s">
        <v>72</v>
      </c>
    </row>
    <row r="14" spans="1:8">
      <c r="A14" s="13"/>
    </row>
    <row r="15" spans="1:8" ht="63">
      <c r="A15" s="13" t="s">
        <v>14</v>
      </c>
      <c r="B15" s="9">
        <v>-31133.1836217038</v>
      </c>
      <c r="C15" s="9">
        <f t="shared" ref="C15:C28" si="3">B15*27.211396132</f>
        <v>-847177.39238047658</v>
      </c>
      <c r="D15" s="9">
        <f t="shared" ref="D15:D28" si="4">C15*23.0609</f>
        <v>-19536673.127946932</v>
      </c>
      <c r="E15" s="9">
        <f t="shared" ref="E15:E20" si="5">(C15-(16*$C$2)-$C$12)/16</f>
        <v>-1.6920158788416302</v>
      </c>
      <c r="G15" s="9" t="s">
        <v>15</v>
      </c>
    </row>
    <row r="16" spans="1:8" ht="42">
      <c r="A16" s="13" t="s">
        <v>16</v>
      </c>
      <c r="B16" s="9">
        <v>-31133.138503438098</v>
      </c>
      <c r="C16" s="9">
        <f t="shared" si="3"/>
        <v>-847176.16464947572</v>
      </c>
      <c r="D16" s="9">
        <f t="shared" si="4"/>
        <v>-19536644.815365095</v>
      </c>
      <c r="E16" s="9">
        <f t="shared" si="5"/>
        <v>-1.6152826912875753</v>
      </c>
      <c r="G16" s="9" t="s">
        <v>21</v>
      </c>
    </row>
    <row r="17" spans="1:7">
      <c r="A17" s="13" t="s">
        <v>17</v>
      </c>
      <c r="B17" s="9">
        <v>-31132.6528061311</v>
      </c>
      <c r="C17" s="9">
        <f t="shared" si="3"/>
        <v>-847162.94814765477</v>
      </c>
      <c r="D17" s="9">
        <f t="shared" si="4"/>
        <v>-19536340.030938253</v>
      </c>
      <c r="E17" s="9">
        <f t="shared" si="5"/>
        <v>-0.78925132747826865</v>
      </c>
    </row>
    <row r="18" spans="1:7">
      <c r="A18" s="13" t="s">
        <v>18</v>
      </c>
      <c r="B18" s="9">
        <v>-31132.920078502299</v>
      </c>
      <c r="C18" s="9">
        <f t="shared" si="3"/>
        <v>-847170.22100202262</v>
      </c>
      <c r="D18" s="9">
        <f t="shared" si="4"/>
        <v>-19536507.749505542</v>
      </c>
      <c r="E18" s="9">
        <f t="shared" si="5"/>
        <v>-1.24380472546909</v>
      </c>
    </row>
    <row r="19" spans="1:7">
      <c r="A19" s="13" t="s">
        <v>19</v>
      </c>
      <c r="B19" s="9">
        <v>-31132.880336234401</v>
      </c>
      <c r="C19" s="9">
        <f t="shared" si="3"/>
        <v>-847169.13955942763</v>
      </c>
      <c r="D19" s="9">
        <f t="shared" si="4"/>
        <v>-19536482.810466006</v>
      </c>
      <c r="E19" s="9">
        <f t="shared" si="5"/>
        <v>-1.1762145632819738</v>
      </c>
    </row>
    <row r="20" spans="1:7">
      <c r="A20" s="13" t="s">
        <v>47</v>
      </c>
      <c r="B20" s="9">
        <v>-31132.833544883499</v>
      </c>
      <c r="C20" s="9">
        <f t="shared" si="3"/>
        <v>-847167.86630144273</v>
      </c>
      <c r="D20" s="9">
        <f t="shared" si="4"/>
        <v>-19536453.447990939</v>
      </c>
      <c r="E20" s="9">
        <f t="shared" si="5"/>
        <v>-1.0966359392259619</v>
      </c>
    </row>
    <row r="21" spans="1:7" ht="42">
      <c r="A21" s="10" t="s">
        <v>1</v>
      </c>
      <c r="B21" s="10" t="s">
        <v>2</v>
      </c>
      <c r="C21" s="10" t="s">
        <v>3</v>
      </c>
      <c r="D21" s="10" t="s">
        <v>4</v>
      </c>
      <c r="E21" s="10" t="s">
        <v>20</v>
      </c>
      <c r="F21" s="10" t="s">
        <v>5</v>
      </c>
      <c r="G21" s="10" t="s">
        <v>36</v>
      </c>
    </row>
    <row r="22" spans="1:7">
      <c r="A22" s="16" t="s">
        <v>13</v>
      </c>
      <c r="B22" s="9">
        <v>-30765.529633169099</v>
      </c>
      <c r="C22" s="9">
        <f>B22*27.211396</f>
        <v>-837173.00999789906</v>
      </c>
      <c r="D22" s="9">
        <f>C22*23.0609</f>
        <v>-19305963.06626055</v>
      </c>
    </row>
    <row r="23" spans="1:7">
      <c r="A23" s="17" t="s">
        <v>48</v>
      </c>
      <c r="B23" s="9">
        <v>-27442.6421265793</v>
      </c>
      <c r="C23" s="9">
        <f t="shared" si="3"/>
        <v>-746752.6058150602</v>
      </c>
      <c r="D23" s="9">
        <f t="shared" si="4"/>
        <v>-17220787.167440522</v>
      </c>
    </row>
    <row r="24" spans="1:7">
      <c r="A24" s="17" t="s">
        <v>51</v>
      </c>
      <c r="B24" s="9">
        <v>-26154.408235646399</v>
      </c>
      <c r="C24" s="9">
        <f t="shared" si="3"/>
        <v>-711697.96309821738</v>
      </c>
      <c r="D24" s="9">
        <f t="shared" si="4"/>
        <v>-16412395.557211682</v>
      </c>
    </row>
    <row r="25" spans="1:7">
      <c r="A25" s="17" t="s">
        <v>56</v>
      </c>
      <c r="C25" s="9">
        <f t="shared" si="3"/>
        <v>0</v>
      </c>
      <c r="D25" s="9">
        <f t="shared" si="4"/>
        <v>0</v>
      </c>
    </row>
    <row r="26" spans="1:7">
      <c r="A26" s="17" t="s">
        <v>57</v>
      </c>
      <c r="B26" s="9">
        <v>-28632.585862315002</v>
      </c>
      <c r="C26" s="9">
        <f t="shared" si="3"/>
        <v>-779132.6361829564</v>
      </c>
      <c r="D26" s="9">
        <f t="shared" si="4"/>
        <v>-17967499.80975154</v>
      </c>
    </row>
    <row r="27" spans="1:7">
      <c r="A27" s="17" t="s">
        <v>58</v>
      </c>
      <c r="B27" s="9">
        <v>-30981.183982183298</v>
      </c>
      <c r="C27" s="9">
        <f t="shared" si="3"/>
        <v>-843041.26997756294</v>
      </c>
      <c r="D27" s="9">
        <f t="shared" si="4"/>
        <v>-19441290.422825582</v>
      </c>
    </row>
    <row r="28" spans="1:7">
      <c r="A28" s="17" t="s">
        <v>59</v>
      </c>
      <c r="B28" s="9">
        <v>-33909.8033283525</v>
      </c>
      <c r="C28" s="9">
        <f t="shared" si="3"/>
        <v>-922733.09112601203</v>
      </c>
      <c r="D28" s="9">
        <f t="shared" si="4"/>
        <v>-21279055.54114785</v>
      </c>
    </row>
    <row r="29" spans="1:7" ht="42">
      <c r="A29" s="16" t="s">
        <v>12</v>
      </c>
      <c r="B29" s="9">
        <v>-30777.048156102199</v>
      </c>
      <c r="C29" s="9">
        <f>B29*27.211396132</f>
        <v>-837486.44914933713</v>
      </c>
      <c r="D29" s="9">
        <f>C29*23.0609</f>
        <v>-19313191.255187947</v>
      </c>
      <c r="E29" s="15">
        <f>(C29-($C$3)-C22)</f>
        <v>-2.5726980534382164</v>
      </c>
      <c r="G29" s="9" t="s">
        <v>53</v>
      </c>
    </row>
    <row r="30" spans="1:7" ht="42">
      <c r="A30" s="18" t="s">
        <v>49</v>
      </c>
      <c r="B30" s="9">
        <v>-27454.1428052876</v>
      </c>
      <c r="C30" s="9">
        <f>B30*27.211396132</f>
        <v>-747065.55533917865</v>
      </c>
      <c r="D30" s="9">
        <f>C30*23.0609</f>
        <v>-17228004.065121263</v>
      </c>
      <c r="E30" s="9">
        <f>(C30-($C$3)-$C$23)</f>
        <v>-2.0830707338172942</v>
      </c>
      <c r="G30" s="9" t="s">
        <v>52</v>
      </c>
    </row>
    <row r="31" spans="1:7">
      <c r="A31" s="18" t="s">
        <v>50</v>
      </c>
      <c r="B31" s="9">
        <v>-27454.1525362588</v>
      </c>
      <c r="C31" s="9">
        <f>B31*27.211396132</f>
        <v>-747065.82013249071</v>
      </c>
      <c r="D31" s="9">
        <f>C31*23.0609</f>
        <v>-17228010.171493355</v>
      </c>
      <c r="E31" s="9">
        <f>(C31-($C$3)-$C$23)</f>
        <v>-2.347864045877941</v>
      </c>
    </row>
    <row r="32" spans="1:7">
      <c r="A32" s="18" t="s">
        <v>54</v>
      </c>
      <c r="B32" s="9">
        <v>-27454.152536633301</v>
      </c>
      <c r="C32" s="9">
        <f t="shared" ref="C32:C33" si="6">B32*27.211396132</f>
        <v>-747065.82014268136</v>
      </c>
      <c r="D32" s="9">
        <f t="shared" ref="D32:D33" si="7">C32*23.0609</f>
        <v>-17228010.171728361</v>
      </c>
    </row>
    <row r="33" spans="1:4">
      <c r="A33" s="18" t="s">
        <v>55</v>
      </c>
      <c r="B33" s="9">
        <v>-27454.1518052877</v>
      </c>
      <c r="C33" s="9">
        <f t="shared" si="6"/>
        <v>-747065.80024174659</v>
      </c>
      <c r="D33" s="9">
        <f t="shared" si="7"/>
        <v>-17228009.712794892</v>
      </c>
    </row>
    <row r="35" spans="1:4">
      <c r="A35" s="18" t="s">
        <v>74</v>
      </c>
      <c r="B35" s="9">
        <v>-26165.897476442598</v>
      </c>
    </row>
    <row r="36" spans="1:4">
      <c r="A36" s="18" t="s">
        <v>75</v>
      </c>
      <c r="B36" s="9">
        <v>-26165.915565758201</v>
      </c>
    </row>
    <row r="37" spans="1:4">
      <c r="A37" s="18" t="s">
        <v>76</v>
      </c>
      <c r="B37" s="9">
        <v>-26165.9163298071</v>
      </c>
    </row>
    <row r="38" spans="1:4">
      <c r="A38" s="18" t="s">
        <v>77</v>
      </c>
      <c r="B38" s="9">
        <v>-26165.9070401422</v>
      </c>
    </row>
    <row r="40" spans="1:4">
      <c r="A40" s="18" t="s">
        <v>64</v>
      </c>
    </row>
    <row r="41" spans="1:4">
      <c r="A41" s="18" t="s">
        <v>65</v>
      </c>
    </row>
    <row r="42" spans="1:4">
      <c r="A42" s="18" t="s">
        <v>66</v>
      </c>
    </row>
    <row r="43" spans="1:4">
      <c r="A43" s="18" t="s">
        <v>67</v>
      </c>
    </row>
    <row r="45" spans="1:4">
      <c r="A45" s="18" t="s">
        <v>68</v>
      </c>
    </row>
    <row r="46" spans="1:4">
      <c r="A46" s="18" t="s">
        <v>69</v>
      </c>
    </row>
    <row r="47" spans="1:4">
      <c r="A47" s="18" t="s">
        <v>70</v>
      </c>
    </row>
    <row r="48" spans="1:4">
      <c r="A48" s="18" t="s">
        <v>71</v>
      </c>
    </row>
    <row r="50" spans="1:8">
      <c r="A50" s="18" t="s">
        <v>60</v>
      </c>
    </row>
    <row r="51" spans="1:8">
      <c r="A51" s="18" t="s">
        <v>61</v>
      </c>
    </row>
    <row r="52" spans="1:8">
      <c r="A52" s="18" t="s">
        <v>62</v>
      </c>
    </row>
    <row r="53" spans="1:8">
      <c r="A53" s="18" t="s">
        <v>63</v>
      </c>
    </row>
    <row r="55" spans="1:8">
      <c r="A55" s="19" t="s">
        <v>78</v>
      </c>
    </row>
    <row r="56" spans="1:8">
      <c r="A56" s="19" t="s">
        <v>79</v>
      </c>
    </row>
    <row r="57" spans="1:8">
      <c r="A57" s="19" t="s">
        <v>80</v>
      </c>
    </row>
    <row r="58" spans="1:8">
      <c r="A58" s="19" t="s">
        <v>81</v>
      </c>
    </row>
    <row r="61" spans="1:8" ht="42">
      <c r="A61" s="10" t="s">
        <v>1</v>
      </c>
      <c r="B61" s="10" t="s">
        <v>2</v>
      </c>
      <c r="C61" s="10" t="s">
        <v>3</v>
      </c>
      <c r="D61" s="10" t="s">
        <v>4</v>
      </c>
      <c r="E61" s="10" t="s">
        <v>20</v>
      </c>
      <c r="F61" s="10" t="s">
        <v>5</v>
      </c>
      <c r="G61" s="10" t="s">
        <v>36</v>
      </c>
    </row>
    <row r="62" spans="1:8">
      <c r="A62" s="20" t="s">
        <v>6</v>
      </c>
      <c r="B62" s="9">
        <v>-29202.286252477901</v>
      </c>
      <c r="C62" s="9">
        <f t="shared" ref="C62" si="8">B62*27.211396132</f>
        <v>-794634.97917623399</v>
      </c>
      <c r="D62" s="9">
        <f>C62*23.0609</f>
        <v>-18324997.791285213</v>
      </c>
    </row>
    <row r="63" spans="1:8" ht="42">
      <c r="A63" s="15" t="s">
        <v>37</v>
      </c>
      <c r="E63" s="15">
        <v>-2.3135011730439685</v>
      </c>
      <c r="F63" s="9">
        <v>-53.351419201449652</v>
      </c>
      <c r="G63" s="9">
        <v>-224.07596064608853</v>
      </c>
      <c r="H63" s="9" t="s">
        <v>38</v>
      </c>
    </row>
    <row r="64" spans="1:8">
      <c r="A64" s="9" t="s">
        <v>73</v>
      </c>
      <c r="B64" s="9">
        <v>-25307.382036895098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opLeftCell="A6" workbookViewId="0">
      <selection activeCell="H40" sqref="H40"/>
    </sheetView>
  </sheetViews>
  <sheetFormatPr baseColWidth="10" defaultRowHeight="15" x14ac:dyDescent="0"/>
  <cols>
    <col min="1" max="1" width="26.33203125" style="5" customWidth="1"/>
    <col min="2" max="2" width="19.6640625" style="5" customWidth="1"/>
    <col min="3" max="16384" width="10.83203125" style="2"/>
  </cols>
  <sheetData>
    <row r="1" spans="1:2" ht="60">
      <c r="A1" s="1" t="s">
        <v>22</v>
      </c>
      <c r="B1" s="1" t="s">
        <v>23</v>
      </c>
    </row>
    <row r="2" spans="1:2">
      <c r="A2" s="1" t="s">
        <v>24</v>
      </c>
      <c r="B2" s="1">
        <v>2005</v>
      </c>
    </row>
    <row r="3" spans="1:2">
      <c r="A3" s="1" t="s">
        <v>25</v>
      </c>
      <c r="B3" s="1" t="s">
        <v>26</v>
      </c>
    </row>
    <row r="6" spans="1:2" ht="30">
      <c r="A6" s="3" t="s">
        <v>27</v>
      </c>
      <c r="B6" s="3" t="s">
        <v>29</v>
      </c>
    </row>
    <row r="8" spans="1:2">
      <c r="A8" s="4" t="s">
        <v>28</v>
      </c>
    </row>
    <row r="9" spans="1:2">
      <c r="A9" s="5" t="s">
        <v>30</v>
      </c>
      <c r="B9" s="5">
        <v>51.7</v>
      </c>
    </row>
    <row r="10" spans="1:2">
      <c r="A10" s="5" t="s">
        <v>31</v>
      </c>
      <c r="B10" s="5">
        <v>59.3</v>
      </c>
    </row>
    <row r="11" spans="1:2">
      <c r="A11" s="5" t="s">
        <v>32</v>
      </c>
      <c r="B11" s="5">
        <v>60.9</v>
      </c>
    </row>
    <row r="12" spans="1:2">
      <c r="A12" s="5" t="s">
        <v>33</v>
      </c>
      <c r="B12" s="5">
        <v>61.3</v>
      </c>
    </row>
    <row r="14" spans="1:2">
      <c r="A14" s="4" t="s">
        <v>34</v>
      </c>
    </row>
    <row r="15" spans="1:2">
      <c r="A15" s="5" t="s">
        <v>30</v>
      </c>
      <c r="B15" s="5">
        <v>51.7</v>
      </c>
    </row>
    <row r="16" spans="1:2">
      <c r="A16" s="5" t="s">
        <v>31</v>
      </c>
      <c r="B16" s="5">
        <v>59.3</v>
      </c>
    </row>
    <row r="17" spans="1:2">
      <c r="A17" s="5" t="s">
        <v>32</v>
      </c>
      <c r="B17" s="5">
        <v>60.9</v>
      </c>
    </row>
    <row r="18" spans="1:2">
      <c r="A18" s="5" t="s">
        <v>33</v>
      </c>
      <c r="B18" s="5">
        <v>61.3</v>
      </c>
    </row>
    <row r="23" spans="1:2" ht="45">
      <c r="A23" s="6" t="s">
        <v>39</v>
      </c>
      <c r="B23" s="6" t="s">
        <v>40</v>
      </c>
    </row>
    <row r="24" spans="1:2">
      <c r="A24" s="6" t="s">
        <v>24</v>
      </c>
      <c r="B24" s="6">
        <v>2003</v>
      </c>
    </row>
    <row r="25" spans="1:2">
      <c r="A25" s="6" t="s">
        <v>25</v>
      </c>
      <c r="B25" s="6" t="s">
        <v>41</v>
      </c>
    </row>
    <row r="27" spans="1:2">
      <c r="A27" s="7" t="s">
        <v>43</v>
      </c>
    </row>
    <row r="28" spans="1:2">
      <c r="A28" s="5" t="s">
        <v>42</v>
      </c>
      <c r="B28" s="5" t="s">
        <v>44</v>
      </c>
    </row>
    <row r="31" spans="1:2">
      <c r="A31" s="7" t="s">
        <v>46</v>
      </c>
    </row>
    <row r="32" spans="1:2">
      <c r="A32" s="5" t="s">
        <v>42</v>
      </c>
      <c r="B32" s="5" t="s">
        <v>45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cp2k Calc</vt:lpstr>
      <vt:lpstr>Literature Calc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Jain</dc:creator>
  <cp:lastModifiedBy>Ishan Jain</cp:lastModifiedBy>
  <dcterms:created xsi:type="dcterms:W3CDTF">2015-08-26T14:31:19Z</dcterms:created>
  <dcterms:modified xsi:type="dcterms:W3CDTF">2015-10-01T15:28:17Z</dcterms:modified>
</cp:coreProperties>
</file>