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m\iCloudDrive\iCloud~md~obsidian\Ishan's notes\Spreadsheets\"/>
    </mc:Choice>
  </mc:AlternateContent>
  <xr:revisionPtr revIDLastSave="0" documentId="13_ncr:1_{AF851FDC-2ECA-419B-B2C0-5BFAFD20F2CF}" xr6:coauthVersionLast="47" xr6:coauthVersionMax="47" xr10:uidLastSave="{00000000-0000-0000-0000-000000000000}"/>
  <bookViews>
    <workbookView xWindow="-96" yWindow="-96" windowWidth="20928" windowHeight="12432" tabRatio="774" firstSheet="4" activeTab="15" xr2:uid="{59FA0D2B-AA2F-47E7-9530-8606E48D7FD7}"/>
  </bookViews>
  <sheets>
    <sheet name="1808" sheetId="18" r:id="rId1"/>
    <sheet name="1812" sheetId="17" r:id="rId2"/>
    <sheet name="1816" sheetId="16" r:id="rId3"/>
    <sheet name="1820" sheetId="15" r:id="rId4"/>
    <sheet name="1824" sheetId="13" r:id="rId5"/>
    <sheet name="1828" sheetId="4" r:id="rId6"/>
    <sheet name="1832" sheetId="1" r:id="rId7"/>
    <sheet name="1836" sheetId="19" r:id="rId8"/>
    <sheet name="1840" sheetId="5" r:id="rId9"/>
    <sheet name="1844" sheetId="6" r:id="rId10"/>
    <sheet name="1848" sheetId="7" r:id="rId11"/>
    <sheet name="1852" sheetId="8" r:id="rId12"/>
    <sheet name="1856" sheetId="9" r:id="rId13"/>
    <sheet name="1860" sheetId="10" r:id="rId14"/>
    <sheet name="1864" sheetId="11" r:id="rId15"/>
    <sheet name="1868" sheetId="12" r:id="rId16"/>
    <sheet name="1872" sheetId="22" r:id="rId17"/>
    <sheet name="Sheet3" sheetId="2" r:id="rId18"/>
    <sheet name="1866 midterms" sheetId="21" r:id="rId19"/>
    <sheet name="dc vs balt" sheetId="20" r:id="rId2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22" l="1"/>
  <c r="C36" i="22"/>
  <c r="B36" i="22"/>
  <c r="K12" i="8"/>
  <c r="B48" i="11"/>
  <c r="J48" i="11" s="1"/>
  <c r="L70" i="11"/>
  <c r="I29" i="21"/>
  <c r="I26" i="21"/>
  <c r="I25" i="21"/>
  <c r="F37" i="21"/>
  <c r="D27" i="21"/>
  <c r="D18" i="21"/>
  <c r="D19" i="21"/>
  <c r="D20" i="21"/>
  <c r="D21" i="21"/>
  <c r="D22" i="21"/>
  <c r="D23" i="21"/>
  <c r="D24" i="21"/>
  <c r="D25" i="21"/>
  <c r="D26" i="21"/>
  <c r="D28" i="21"/>
  <c r="D29" i="21"/>
  <c r="D30" i="21"/>
  <c r="D3" i="2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B31" i="21"/>
  <c r="B37" i="21" s="1"/>
  <c r="C31" i="21"/>
  <c r="C37" i="21" s="1"/>
  <c r="E31" i="21"/>
  <c r="E37" i="21" s="1"/>
  <c r="P2" i="12"/>
  <c r="N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L3" i="12"/>
  <c r="K3" i="12"/>
  <c r="K4" i="12"/>
  <c r="L4" i="12" s="1"/>
  <c r="K5" i="12"/>
  <c r="L5" i="12" s="1"/>
  <c r="K6" i="12"/>
  <c r="L6" i="12" s="1"/>
  <c r="K7" i="12"/>
  <c r="L7" i="12" s="1"/>
  <c r="K8" i="12"/>
  <c r="L8" i="12" s="1"/>
  <c r="K9" i="12"/>
  <c r="L9" i="12" s="1"/>
  <c r="K10" i="12"/>
  <c r="L10" i="12" s="1"/>
  <c r="K11" i="12"/>
  <c r="L11" i="12" s="1"/>
  <c r="K12" i="12"/>
  <c r="L12" i="12" s="1"/>
  <c r="K13" i="12"/>
  <c r="L13" i="12" s="1"/>
  <c r="K14" i="12"/>
  <c r="L14" i="12" s="1"/>
  <c r="K15" i="12"/>
  <c r="L15" i="12" s="1"/>
  <c r="K16" i="12"/>
  <c r="L16" i="12" s="1"/>
  <c r="K17" i="12"/>
  <c r="L17" i="12" s="1"/>
  <c r="K18" i="12"/>
  <c r="L18" i="12" s="1"/>
  <c r="K19" i="12"/>
  <c r="L19" i="12" s="1"/>
  <c r="K20" i="12"/>
  <c r="L20" i="12" s="1"/>
  <c r="K21" i="12"/>
  <c r="L21" i="12" s="1"/>
  <c r="K22" i="12"/>
  <c r="L22" i="12" s="1"/>
  <c r="K23" i="12"/>
  <c r="L23" i="12" s="1"/>
  <c r="K24" i="12"/>
  <c r="L24" i="12" s="1"/>
  <c r="K25" i="12"/>
  <c r="L25" i="12" s="1"/>
  <c r="K26" i="12"/>
  <c r="L26" i="12" s="1"/>
  <c r="K27" i="12"/>
  <c r="L27" i="12" s="1"/>
  <c r="K28" i="12"/>
  <c r="L28" i="12" s="1"/>
  <c r="K29" i="12"/>
  <c r="L29" i="12" s="1"/>
  <c r="K30" i="12"/>
  <c r="L30" i="12" s="1"/>
  <c r="K2" i="12"/>
  <c r="L2" i="12" s="1"/>
  <c r="J23" i="12"/>
  <c r="J24" i="12"/>
  <c r="J25" i="12"/>
  <c r="J26" i="12"/>
  <c r="J27" i="12"/>
  <c r="J28" i="12"/>
  <c r="J29" i="12"/>
  <c r="J30" i="12"/>
  <c r="J22" i="12"/>
  <c r="J21" i="12"/>
  <c r="J20" i="12"/>
  <c r="J19" i="12"/>
  <c r="J18" i="12"/>
  <c r="J17" i="12"/>
  <c r="J16" i="12"/>
  <c r="J15" i="12"/>
  <c r="N2" i="12"/>
  <c r="J3" i="12"/>
  <c r="J4" i="12"/>
  <c r="J5" i="12"/>
  <c r="J6" i="12"/>
  <c r="J7" i="12"/>
  <c r="J8" i="12"/>
  <c r="J9" i="12"/>
  <c r="J10" i="12"/>
  <c r="J11" i="12"/>
  <c r="J12" i="12"/>
  <c r="J13" i="12"/>
  <c r="J14" i="12"/>
  <c r="J2" i="12"/>
  <c r="H31" i="12"/>
  <c r="P49" i="11"/>
  <c r="W38" i="11"/>
  <c r="W39" i="11"/>
  <c r="W40" i="11"/>
  <c r="W41" i="11"/>
  <c r="W42" i="11"/>
  <c r="W45" i="11"/>
  <c r="W46" i="11"/>
  <c r="W47" i="11"/>
  <c r="W50" i="11"/>
  <c r="W51" i="11"/>
  <c r="W52" i="11"/>
  <c r="W54" i="11"/>
  <c r="W55" i="11"/>
  <c r="W56" i="11"/>
  <c r="W57" i="11"/>
  <c r="W58" i="11"/>
  <c r="W59" i="11"/>
  <c r="W60" i="11"/>
  <c r="W61" i="11"/>
  <c r="W62" i="11"/>
  <c r="W64" i="11"/>
  <c r="W65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U38" i="11"/>
  <c r="U39" i="11"/>
  <c r="U40" i="11"/>
  <c r="U41" i="11"/>
  <c r="U42" i="11"/>
  <c r="U43" i="11"/>
  <c r="U44" i="11"/>
  <c r="U45" i="11"/>
  <c r="U46" i="11"/>
  <c r="U47" i="11"/>
  <c r="U49" i="11"/>
  <c r="U50" i="11"/>
  <c r="U51" i="11"/>
  <c r="U52" i="11"/>
  <c r="U54" i="11"/>
  <c r="U55" i="11"/>
  <c r="U56" i="11"/>
  <c r="U57" i="11"/>
  <c r="U58" i="11"/>
  <c r="U59" i="11"/>
  <c r="U60" i="11"/>
  <c r="U61" i="11"/>
  <c r="U62" i="11"/>
  <c r="U64" i="11"/>
  <c r="U65" i="11"/>
  <c r="K70" i="11"/>
  <c r="G53" i="20"/>
  <c r="C53" i="20"/>
  <c r="G52" i="20"/>
  <c r="C52" i="20"/>
  <c r="G51" i="20"/>
  <c r="C51" i="20"/>
  <c r="G50" i="20"/>
  <c r="C50" i="20"/>
  <c r="G49" i="20"/>
  <c r="C49" i="20"/>
  <c r="G48" i="20"/>
  <c r="C48" i="20"/>
  <c r="G47" i="20"/>
  <c r="C47" i="20"/>
  <c r="G46" i="20"/>
  <c r="C46" i="20"/>
  <c r="G45" i="20"/>
  <c r="C45" i="20"/>
  <c r="G44" i="20"/>
  <c r="C44" i="20"/>
  <c r="G43" i="20"/>
  <c r="C43" i="20"/>
  <c r="G42" i="20"/>
  <c r="C42" i="20"/>
  <c r="G41" i="20"/>
  <c r="C41" i="20"/>
  <c r="G40" i="20"/>
  <c r="C40" i="20"/>
  <c r="G39" i="20"/>
  <c r="C39" i="20"/>
  <c r="G38" i="20"/>
  <c r="C38" i="20"/>
  <c r="G37" i="20"/>
  <c r="C37" i="20"/>
  <c r="G36" i="20"/>
  <c r="C36" i="20"/>
  <c r="G35" i="20"/>
  <c r="C35" i="20"/>
  <c r="G34" i="20"/>
  <c r="C34" i="20"/>
  <c r="G33" i="20"/>
  <c r="C33" i="20"/>
  <c r="G2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4" i="20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2" i="11"/>
  <c r="P15" i="11"/>
  <c r="N30" i="11"/>
  <c r="P3" i="11"/>
  <c r="P4" i="11"/>
  <c r="P5" i="11"/>
  <c r="P6" i="11"/>
  <c r="P7" i="11"/>
  <c r="P9" i="11"/>
  <c r="P12" i="11"/>
  <c r="P13" i="11"/>
  <c r="P14" i="11"/>
  <c r="P16" i="11"/>
  <c r="P17" i="11"/>
  <c r="P18" i="11"/>
  <c r="P19" i="11"/>
  <c r="P20" i="11"/>
  <c r="P21" i="11"/>
  <c r="P22" i="11"/>
  <c r="P23" i="11"/>
  <c r="P24" i="11"/>
  <c r="P25" i="11"/>
  <c r="P28" i="11"/>
  <c r="P2" i="11"/>
  <c r="O17" i="11"/>
  <c r="O18" i="11"/>
  <c r="O19" i="11"/>
  <c r="O20" i="11"/>
  <c r="O21" i="11"/>
  <c r="O22" i="11"/>
  <c r="O23" i="11"/>
  <c r="O24" i="11"/>
  <c r="O25" i="11"/>
  <c r="O26" i="11"/>
  <c r="P26" i="11" s="1"/>
  <c r="O27" i="11"/>
  <c r="P27" i="11" s="1"/>
  <c r="O28" i="11"/>
  <c r="O29" i="11"/>
  <c r="P29" i="11" s="1"/>
  <c r="O16" i="11"/>
  <c r="O7" i="11"/>
  <c r="O8" i="11"/>
  <c r="P8" i="11" s="1"/>
  <c r="O9" i="11"/>
  <c r="O10" i="11"/>
  <c r="P10" i="11" s="1"/>
  <c r="O11" i="11"/>
  <c r="P11" i="11" s="1"/>
  <c r="O12" i="11"/>
  <c r="O13" i="11"/>
  <c r="O14" i="11"/>
  <c r="O15" i="11"/>
  <c r="O3" i="11"/>
  <c r="O4" i="11"/>
  <c r="O5" i="11"/>
  <c r="O6" i="11"/>
  <c r="O2" i="11"/>
  <c r="J5" i="10"/>
  <c r="J6" i="10"/>
  <c r="J4" i="10"/>
  <c r="K5" i="10"/>
  <c r="H3" i="9"/>
  <c r="I4" i="9"/>
  <c r="H4" i="9" s="1"/>
  <c r="I5" i="2"/>
  <c r="I4" i="2"/>
  <c r="H5" i="2"/>
  <c r="C24" i="13"/>
  <c r="C25" i="13" s="1"/>
  <c r="E33" i="12"/>
  <c r="D33" i="12"/>
  <c r="D35" i="12"/>
  <c r="C35" i="12"/>
  <c r="P43" i="11"/>
  <c r="P44" i="11"/>
  <c r="P45" i="11"/>
  <c r="P47" i="11"/>
  <c r="P50" i="11"/>
  <c r="P51" i="11"/>
  <c r="P52" i="11"/>
  <c r="P53" i="11"/>
  <c r="P58" i="11"/>
  <c r="P59" i="11"/>
  <c r="P60" i="11"/>
  <c r="P61" i="11"/>
  <c r="P62" i="11"/>
  <c r="O38" i="11"/>
  <c r="I2" i="11" s="1"/>
  <c r="O39" i="11"/>
  <c r="I3" i="11" s="1"/>
  <c r="H7" i="11"/>
  <c r="I7" i="11"/>
  <c r="H8" i="11"/>
  <c r="I8" i="11"/>
  <c r="H9" i="11"/>
  <c r="I9" i="11"/>
  <c r="I10" i="11"/>
  <c r="I11" i="11"/>
  <c r="I12" i="11"/>
  <c r="I13" i="11"/>
  <c r="H14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N66" i="11"/>
  <c r="R66" i="11"/>
  <c r="J39" i="11"/>
  <c r="J40" i="11"/>
  <c r="J43" i="11"/>
  <c r="J44" i="11"/>
  <c r="J45" i="11"/>
  <c r="J46" i="11"/>
  <c r="J47" i="11"/>
  <c r="J59" i="11"/>
  <c r="J60" i="11"/>
  <c r="J63" i="11"/>
  <c r="J64" i="11"/>
  <c r="J65" i="11"/>
  <c r="J38" i="11"/>
  <c r="L39" i="11"/>
  <c r="Q39" i="11" s="1"/>
  <c r="H3" i="11" s="1"/>
  <c r="K39" i="11"/>
  <c r="P39" i="11" s="1"/>
  <c r="K40" i="11"/>
  <c r="O40" i="11" s="1"/>
  <c r="I4" i="11" s="1"/>
  <c r="K41" i="11"/>
  <c r="O41" i="11" s="1"/>
  <c r="I5" i="11" s="1"/>
  <c r="K42" i="11"/>
  <c r="O42" i="11" s="1"/>
  <c r="K43" i="11"/>
  <c r="K44" i="11"/>
  <c r="K45" i="11"/>
  <c r="K46" i="11"/>
  <c r="P46" i="11" s="1"/>
  <c r="K47" i="11"/>
  <c r="K48" i="11"/>
  <c r="P48" i="11" s="1"/>
  <c r="K49" i="11"/>
  <c r="W49" i="11" s="1"/>
  <c r="K50" i="11"/>
  <c r="K51" i="11"/>
  <c r="K52" i="11"/>
  <c r="K53" i="11"/>
  <c r="K54" i="11"/>
  <c r="K55" i="11"/>
  <c r="K56" i="11"/>
  <c r="P56" i="11" s="1"/>
  <c r="K57" i="11"/>
  <c r="P57" i="11" s="1"/>
  <c r="K58" i="11"/>
  <c r="K59" i="11"/>
  <c r="K60" i="11"/>
  <c r="K61" i="11"/>
  <c r="K62" i="11"/>
  <c r="K63" i="11"/>
  <c r="P63" i="11" s="1"/>
  <c r="K64" i="11"/>
  <c r="P64" i="11" s="1"/>
  <c r="K65" i="11"/>
  <c r="P65" i="11" s="1"/>
  <c r="K38" i="11"/>
  <c r="F66" i="11"/>
  <c r="G66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38" i="11"/>
  <c r="C66" i="11"/>
  <c r="D39" i="11"/>
  <c r="D41" i="11"/>
  <c r="L41" i="11" s="1"/>
  <c r="D43" i="11"/>
  <c r="L43" i="11" s="1"/>
  <c r="S43" i="11" s="1"/>
  <c r="W43" i="11" s="1"/>
  <c r="D44" i="11"/>
  <c r="L44" i="11" s="1"/>
  <c r="S44" i="11" s="1"/>
  <c r="W44" i="11" s="1"/>
  <c r="D45" i="11"/>
  <c r="D46" i="11"/>
  <c r="D52" i="11"/>
  <c r="D54" i="11"/>
  <c r="L54" i="11" s="1"/>
  <c r="D55" i="11"/>
  <c r="D56" i="11"/>
  <c r="L56" i="11" s="1"/>
  <c r="D59" i="11"/>
  <c r="L59" i="11" s="1"/>
  <c r="D60" i="11"/>
  <c r="L60" i="11" s="1"/>
  <c r="D61" i="11"/>
  <c r="L61" i="11" s="1"/>
  <c r="D62" i="11"/>
  <c r="L62" i="11" s="1"/>
  <c r="D64" i="11"/>
  <c r="L64" i="11" s="1"/>
  <c r="D65" i="11"/>
  <c r="B63" i="11"/>
  <c r="D63" i="11" s="1"/>
  <c r="L63" i="11" s="1"/>
  <c r="B64" i="11"/>
  <c r="B65" i="11"/>
  <c r="B39" i="11"/>
  <c r="B40" i="11"/>
  <c r="D40" i="11" s="1"/>
  <c r="L40" i="11" s="1"/>
  <c r="B41" i="11"/>
  <c r="J41" i="11" s="1"/>
  <c r="B42" i="11"/>
  <c r="J42" i="11" s="1"/>
  <c r="B43" i="11"/>
  <c r="B44" i="11"/>
  <c r="B45" i="11"/>
  <c r="B46" i="11"/>
  <c r="B47" i="11"/>
  <c r="D47" i="11" s="1"/>
  <c r="L47" i="11" s="1"/>
  <c r="B49" i="11"/>
  <c r="J49" i="11" s="1"/>
  <c r="B50" i="11"/>
  <c r="J50" i="11" s="1"/>
  <c r="B51" i="11"/>
  <c r="J51" i="11" s="1"/>
  <c r="B52" i="11"/>
  <c r="J52" i="11" s="1"/>
  <c r="B53" i="11"/>
  <c r="J53" i="11" s="1"/>
  <c r="B54" i="11"/>
  <c r="J54" i="11" s="1"/>
  <c r="B55" i="11"/>
  <c r="J55" i="11" s="1"/>
  <c r="B56" i="11"/>
  <c r="J56" i="11" s="1"/>
  <c r="B57" i="11"/>
  <c r="J57" i="11" s="1"/>
  <c r="B58" i="11"/>
  <c r="J58" i="11" s="1"/>
  <c r="B59" i="11"/>
  <c r="B60" i="11"/>
  <c r="B61" i="11"/>
  <c r="J61" i="11" s="1"/>
  <c r="B62" i="11"/>
  <c r="J62" i="11" s="1"/>
  <c r="B38" i="11"/>
  <c r="D38" i="11" s="1"/>
  <c r="L38" i="11" s="1"/>
  <c r="A64" i="11"/>
  <c r="A65" i="11"/>
  <c r="A58" i="11"/>
  <c r="A59" i="11"/>
  <c r="A60" i="11"/>
  <c r="A61" i="11"/>
  <c r="A62" i="11"/>
  <c r="A63" i="11"/>
  <c r="A50" i="11"/>
  <c r="A51" i="11"/>
  <c r="A52" i="11"/>
  <c r="A53" i="11"/>
  <c r="A54" i="11"/>
  <c r="A55" i="11"/>
  <c r="A56" i="11"/>
  <c r="A57" i="11"/>
  <c r="A39" i="11"/>
  <c r="A40" i="11"/>
  <c r="A41" i="11"/>
  <c r="A42" i="11"/>
  <c r="A43" i="11"/>
  <c r="A44" i="11"/>
  <c r="A45" i="11"/>
  <c r="A46" i="11"/>
  <c r="A47" i="11"/>
  <c r="A48" i="11"/>
  <c r="A49" i="11"/>
  <c r="A38" i="11"/>
  <c r="I3" i="2"/>
  <c r="H3" i="2"/>
  <c r="K8" i="8"/>
  <c r="K6" i="8"/>
  <c r="L7" i="8"/>
  <c r="K7" i="8" s="1"/>
  <c r="D25" i="13"/>
  <c r="E25" i="13"/>
  <c r="F25" i="13"/>
  <c r="B56" i="19"/>
  <c r="A56" i="19"/>
  <c r="B55" i="19"/>
  <c r="A55" i="19"/>
  <c r="B54" i="19"/>
  <c r="A54" i="19"/>
  <c r="B53" i="19"/>
  <c r="A53" i="19"/>
  <c r="B52" i="19"/>
  <c r="A52" i="19"/>
  <c r="B51" i="19"/>
  <c r="A51" i="19"/>
  <c r="B50" i="19"/>
  <c r="A50" i="19"/>
  <c r="B49" i="19"/>
  <c r="A49" i="19"/>
  <c r="B48" i="19"/>
  <c r="A48" i="19"/>
  <c r="B46" i="19"/>
  <c r="A46" i="19"/>
  <c r="B45" i="19"/>
  <c r="A45" i="19"/>
  <c r="B44" i="19"/>
  <c r="A44" i="19"/>
  <c r="B43" i="19"/>
  <c r="A43" i="19"/>
  <c r="B42" i="19"/>
  <c r="A42" i="19"/>
  <c r="B41" i="19"/>
  <c r="A41" i="19"/>
  <c r="B40" i="19"/>
  <c r="A40" i="19"/>
  <c r="B39" i="19"/>
  <c r="A39" i="19"/>
  <c r="B38" i="19"/>
  <c r="A38" i="19"/>
  <c r="B37" i="19"/>
  <c r="A37" i="19"/>
  <c r="B36" i="19"/>
  <c r="A36" i="19"/>
  <c r="B35" i="19"/>
  <c r="A35" i="19"/>
  <c r="B34" i="19"/>
  <c r="F34" i="19" s="1"/>
  <c r="A34" i="19"/>
  <c r="D27" i="19"/>
  <c r="B27" i="19"/>
  <c r="S27" i="19"/>
  <c r="C4" i="19"/>
  <c r="O4" i="19" s="1"/>
  <c r="O27" i="19" s="1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M27" i="19"/>
  <c r="L5" i="19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J27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G27" i="19"/>
  <c r="E4" i="19"/>
  <c r="E5" i="19"/>
  <c r="F5" i="19" s="1"/>
  <c r="E6" i="19"/>
  <c r="F6" i="19" s="1"/>
  <c r="E7" i="19"/>
  <c r="F7" i="19" s="1"/>
  <c r="E8" i="19"/>
  <c r="F8" i="19" s="1"/>
  <c r="E9" i="19"/>
  <c r="F9" i="19"/>
  <c r="E10" i="19"/>
  <c r="F10" i="19" s="1"/>
  <c r="E11" i="19"/>
  <c r="F11" i="19" s="1"/>
  <c r="E12" i="19"/>
  <c r="F12" i="19" s="1"/>
  <c r="E13" i="19"/>
  <c r="F13" i="19" s="1"/>
  <c r="E14" i="19"/>
  <c r="F14" i="19" s="1"/>
  <c r="E15" i="19"/>
  <c r="F15" i="19" s="1"/>
  <c r="E16" i="19"/>
  <c r="F16" i="19"/>
  <c r="E17" i="19"/>
  <c r="F17" i="19"/>
  <c r="E18" i="19"/>
  <c r="F18" i="19" s="1"/>
  <c r="E19" i="19"/>
  <c r="F19" i="19" s="1"/>
  <c r="E20" i="19"/>
  <c r="F20" i="19" s="1"/>
  <c r="E21" i="19"/>
  <c r="F21" i="19" s="1"/>
  <c r="E22" i="19"/>
  <c r="F22" i="19" s="1"/>
  <c r="E23" i="19"/>
  <c r="F23" i="19" s="1"/>
  <c r="E24" i="19"/>
  <c r="F24" i="19" s="1"/>
  <c r="E25" i="19"/>
  <c r="F25" i="19"/>
  <c r="E26" i="19"/>
  <c r="F26" i="19" s="1"/>
  <c r="Q26" i="19"/>
  <c r="Q25" i="19"/>
  <c r="Q24" i="19"/>
  <c r="Q23" i="19"/>
  <c r="Q22" i="19"/>
  <c r="Q21" i="19"/>
  <c r="Q20" i="19"/>
  <c r="Q19" i="19"/>
  <c r="Q18" i="19"/>
  <c r="Q17" i="19"/>
  <c r="Q16" i="19"/>
  <c r="Q15" i="19"/>
  <c r="Q14" i="19"/>
  <c r="Q13" i="19"/>
  <c r="Q12" i="19"/>
  <c r="Q11" i="19"/>
  <c r="Q10" i="19"/>
  <c r="Q9" i="19"/>
  <c r="Q8" i="19"/>
  <c r="Q7" i="19"/>
  <c r="Q6" i="19"/>
  <c r="Q5" i="19"/>
  <c r="Q4" i="19"/>
  <c r="A31" i="5"/>
  <c r="H4" i="2"/>
  <c r="W13" i="1"/>
  <c r="F34" i="12"/>
  <c r="F36" i="12"/>
  <c r="F37" i="12"/>
  <c r="F22" i="15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" i="15"/>
  <c r="I2" i="2"/>
  <c r="H2" i="2"/>
  <c r="J7" i="7"/>
  <c r="J6" i="7"/>
  <c r="J5" i="7"/>
  <c r="I4" i="7"/>
  <c r="J4" i="7"/>
  <c r="J7" i="6"/>
  <c r="J6" i="6"/>
  <c r="J5" i="6"/>
  <c r="I4" i="6"/>
  <c r="J4" i="6"/>
  <c r="J5" i="5"/>
  <c r="J6" i="5"/>
  <c r="J7" i="5"/>
  <c r="I4" i="5"/>
  <c r="J4" i="5" s="1"/>
  <c r="N18" i="1"/>
  <c r="E4" i="1"/>
  <c r="E5" i="1"/>
  <c r="F5" i="1"/>
  <c r="E6" i="1"/>
  <c r="F6" i="1"/>
  <c r="E7" i="1"/>
  <c r="F7" i="1"/>
  <c r="E8" i="1"/>
  <c r="F8" i="1"/>
  <c r="E11" i="1"/>
  <c r="F11" i="1" s="1"/>
  <c r="F27" i="1" s="1"/>
  <c r="E27" i="1" s="1"/>
  <c r="X9" i="1" s="1"/>
  <c r="E12" i="1"/>
  <c r="F12" i="1"/>
  <c r="E10" i="1"/>
  <c r="F10" i="1"/>
  <c r="E9" i="1"/>
  <c r="F9" i="1"/>
  <c r="E13" i="1"/>
  <c r="F13" i="1"/>
  <c r="E14" i="1"/>
  <c r="F14" i="1"/>
  <c r="E15" i="1"/>
  <c r="F15" i="1"/>
  <c r="E16" i="1"/>
  <c r="F16" i="1"/>
  <c r="E17" i="1"/>
  <c r="F17" i="1"/>
  <c r="Q25" i="1"/>
  <c r="Q24" i="1"/>
  <c r="Q21" i="1"/>
  <c r="R21" i="1"/>
  <c r="Q20" i="1"/>
  <c r="R20" i="1"/>
  <c r="R18" i="1"/>
  <c r="Q26" i="1"/>
  <c r="R26" i="1"/>
  <c r="N19" i="1"/>
  <c r="O19" i="1"/>
  <c r="R19" i="1"/>
  <c r="Q22" i="1"/>
  <c r="R22" i="1"/>
  <c r="Q23" i="1"/>
  <c r="R23" i="1"/>
  <c r="F26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4" i="1"/>
  <c r="F18" i="1"/>
  <c r="F19" i="1"/>
  <c r="F20" i="1"/>
  <c r="F21" i="1"/>
  <c r="F22" i="1"/>
  <c r="F23" i="1"/>
  <c r="F24" i="1"/>
  <c r="F25" i="1"/>
  <c r="I26" i="1"/>
  <c r="I5" i="1"/>
  <c r="I6" i="1"/>
  <c r="I7" i="1"/>
  <c r="I8" i="1"/>
  <c r="I9" i="1"/>
  <c r="I10" i="1"/>
  <c r="I11" i="1"/>
  <c r="I27" i="1" s="1"/>
  <c r="H27" i="1" s="1"/>
  <c r="X10" i="1" s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R24" i="1"/>
  <c r="R25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O9" i="1"/>
  <c r="O10" i="1"/>
  <c r="O11" i="1"/>
  <c r="O12" i="1"/>
  <c r="O13" i="1"/>
  <c r="O14" i="1"/>
  <c r="O15" i="1"/>
  <c r="O16" i="1"/>
  <c r="O17" i="1"/>
  <c r="O18" i="1"/>
  <c r="O20" i="1"/>
  <c r="O21" i="1"/>
  <c r="O22" i="1"/>
  <c r="O23" i="1"/>
  <c r="O24" i="1"/>
  <c r="O25" i="1"/>
  <c r="O26" i="1"/>
  <c r="O8" i="1"/>
  <c r="O5" i="1"/>
  <c r="O6" i="1"/>
  <c r="O7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C4" i="1"/>
  <c r="C27" i="1"/>
  <c r="K5" i="4"/>
  <c r="L5" i="4"/>
  <c r="K6" i="4"/>
  <c r="L6" i="4"/>
  <c r="K7" i="4"/>
  <c r="K8" i="4"/>
  <c r="K9" i="4"/>
  <c r="L9" i="4"/>
  <c r="K10" i="4"/>
  <c r="L10" i="4"/>
  <c r="K11" i="4"/>
  <c r="K12" i="4"/>
  <c r="L12" i="4"/>
  <c r="K13" i="4"/>
  <c r="L13" i="4"/>
  <c r="K14" i="4"/>
  <c r="K15" i="4"/>
  <c r="K16" i="4"/>
  <c r="L16" i="4"/>
  <c r="K17" i="4"/>
  <c r="L17" i="4"/>
  <c r="K18" i="4"/>
  <c r="L18" i="4"/>
  <c r="K19" i="4"/>
  <c r="L19" i="4"/>
  <c r="K20" i="4"/>
  <c r="L20" i="4"/>
  <c r="K21" i="4"/>
  <c r="L21" i="4"/>
  <c r="K22" i="4"/>
  <c r="L22" i="4"/>
  <c r="L7" i="4"/>
  <c r="L8" i="4"/>
  <c r="L11" i="4"/>
  <c r="L14" i="4"/>
  <c r="L15" i="4"/>
  <c r="K4" i="4"/>
  <c r="L4" i="4"/>
  <c r="C4" i="4"/>
  <c r="I4" i="4"/>
  <c r="E24" i="4"/>
  <c r="F24" i="4"/>
  <c r="E23" i="4"/>
  <c r="K23" i="4"/>
  <c r="L23" i="4"/>
  <c r="E22" i="4"/>
  <c r="I2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9" i="4"/>
  <c r="I20" i="4"/>
  <c r="I21" i="4"/>
  <c r="I22" i="4"/>
  <c r="I23" i="4"/>
  <c r="I18" i="4"/>
  <c r="F5" i="4"/>
  <c r="F6" i="4"/>
  <c r="F7" i="4"/>
  <c r="F8" i="4"/>
  <c r="F9" i="4"/>
  <c r="F10" i="4"/>
  <c r="F11" i="4"/>
  <c r="F12" i="4"/>
  <c r="F13" i="4"/>
  <c r="F14" i="4"/>
  <c r="F15" i="4"/>
  <c r="F16" i="4"/>
  <c r="F19" i="4"/>
  <c r="F20" i="4"/>
  <c r="F21" i="4"/>
  <c r="F22" i="4"/>
  <c r="F23" i="4"/>
  <c r="F18" i="4"/>
  <c r="F17" i="4"/>
  <c r="M2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4" i="4"/>
  <c r="C25" i="4"/>
  <c r="E22" i="15"/>
  <c r="D19" i="18"/>
  <c r="C19" i="18"/>
  <c r="B19" i="18"/>
  <c r="D19" i="17"/>
  <c r="C19" i="17"/>
  <c r="B19" i="17"/>
  <c r="D21" i="16"/>
  <c r="C21" i="16"/>
  <c r="B21" i="16"/>
  <c r="C22" i="15"/>
  <c r="D22" i="15"/>
  <c r="B22" i="15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" i="13"/>
  <c r="C23" i="13"/>
  <c r="D23" i="13"/>
  <c r="E23" i="13"/>
  <c r="F23" i="13"/>
  <c r="B23" i="13"/>
  <c r="E31" i="12"/>
  <c r="F14" i="12"/>
  <c r="C31" i="12"/>
  <c r="D31" i="12"/>
  <c r="F15" i="11"/>
  <c r="F29" i="12"/>
  <c r="F30" i="12"/>
  <c r="B31" i="12"/>
  <c r="B38" i="12" s="1"/>
  <c r="F26" i="11"/>
  <c r="F15" i="12"/>
  <c r="F3" i="12"/>
  <c r="F4" i="12"/>
  <c r="F5" i="12"/>
  <c r="F6" i="12"/>
  <c r="F7" i="12"/>
  <c r="F8" i="12"/>
  <c r="F9" i="12"/>
  <c r="F10" i="12"/>
  <c r="F11" i="12"/>
  <c r="F12" i="12"/>
  <c r="F13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" i="12"/>
  <c r="F3" i="11"/>
  <c r="F4" i="11"/>
  <c r="F5" i="11"/>
  <c r="F6" i="11"/>
  <c r="F7" i="11"/>
  <c r="F8" i="11"/>
  <c r="F9" i="11"/>
  <c r="F10" i="11"/>
  <c r="F11" i="11"/>
  <c r="F12" i="11"/>
  <c r="F13" i="11"/>
  <c r="F14" i="11"/>
  <c r="F16" i="11"/>
  <c r="F17" i="11"/>
  <c r="F18" i="11"/>
  <c r="F19" i="11"/>
  <c r="F20" i="11"/>
  <c r="F21" i="11"/>
  <c r="F22" i="11"/>
  <c r="F23" i="11"/>
  <c r="F24" i="11"/>
  <c r="F25" i="11"/>
  <c r="F27" i="11"/>
  <c r="F28" i="11"/>
  <c r="F29" i="11"/>
  <c r="F2" i="11"/>
  <c r="D30" i="11"/>
  <c r="E30" i="11"/>
  <c r="C30" i="11"/>
  <c r="B30" i="11"/>
  <c r="F26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7" i="10"/>
  <c r="F2" i="10"/>
  <c r="C28" i="10"/>
  <c r="D28" i="10"/>
  <c r="E28" i="10"/>
  <c r="B28" i="10"/>
  <c r="D27" i="9"/>
  <c r="C27" i="9"/>
  <c r="B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" i="8"/>
  <c r="E14" i="7"/>
  <c r="E14" i="6"/>
  <c r="C27" i="8"/>
  <c r="D27" i="8"/>
  <c r="E27" i="8"/>
  <c r="B27" i="8"/>
  <c r="D27" i="7"/>
  <c r="C27" i="7"/>
  <c r="B27" i="7"/>
  <c r="E26" i="7"/>
  <c r="E25" i="7"/>
  <c r="E24" i="7"/>
  <c r="E23" i="7"/>
  <c r="E22" i="7"/>
  <c r="E21" i="7"/>
  <c r="E20" i="7"/>
  <c r="E19" i="7"/>
  <c r="E18" i="7"/>
  <c r="E17" i="7"/>
  <c r="E16" i="7"/>
  <c r="E15" i="7"/>
  <c r="E13" i="7"/>
  <c r="E12" i="7"/>
  <c r="E11" i="7"/>
  <c r="E10" i="7"/>
  <c r="E9" i="7"/>
  <c r="E8" i="7"/>
  <c r="E7" i="7"/>
  <c r="E6" i="7"/>
  <c r="E5" i="7"/>
  <c r="E4" i="7"/>
  <c r="E3" i="7"/>
  <c r="E2" i="7"/>
  <c r="D27" i="6"/>
  <c r="C27" i="6"/>
  <c r="E3" i="6"/>
  <c r="E4" i="6"/>
  <c r="E5" i="6"/>
  <c r="E6" i="6"/>
  <c r="E7" i="6"/>
  <c r="E8" i="6"/>
  <c r="E9" i="6"/>
  <c r="E10" i="6"/>
  <c r="E11" i="6"/>
  <c r="E12" i="6"/>
  <c r="E13" i="6"/>
  <c r="E15" i="6"/>
  <c r="E16" i="6"/>
  <c r="E17" i="6"/>
  <c r="E18" i="6"/>
  <c r="E19" i="6"/>
  <c r="E20" i="6"/>
  <c r="E21" i="6"/>
  <c r="E22" i="6"/>
  <c r="E23" i="6"/>
  <c r="E24" i="6"/>
  <c r="E25" i="6"/>
  <c r="E26" i="6"/>
  <c r="E2" i="6"/>
  <c r="B27" i="6"/>
  <c r="E24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5" i="5"/>
  <c r="E2" i="5"/>
  <c r="D26" i="5"/>
  <c r="C26" i="5"/>
  <c r="C28" i="5"/>
  <c r="B26" i="5"/>
  <c r="D25" i="4"/>
  <c r="G25" i="4"/>
  <c r="J25" i="4"/>
  <c r="B25" i="4"/>
  <c r="D27" i="1"/>
  <c r="Y9" i="1" s="1"/>
  <c r="G27" i="1"/>
  <c r="J27" i="1"/>
  <c r="Y11" i="1" s="1"/>
  <c r="M27" i="1"/>
  <c r="Y12" i="1"/>
  <c r="P27" i="1"/>
  <c r="Y13" i="1"/>
  <c r="B27" i="1"/>
  <c r="L4" i="1"/>
  <c r="F4" i="1"/>
  <c r="R4" i="1"/>
  <c r="R27" i="1"/>
  <c r="Q27" i="1"/>
  <c r="X13" i="1"/>
  <c r="I4" i="1"/>
  <c r="O4" i="1"/>
  <c r="O27" i="1"/>
  <c r="W12" i="1" s="1"/>
  <c r="N27" i="1"/>
  <c r="X12" i="1" s="1"/>
  <c r="L27" i="1"/>
  <c r="W11" i="1" s="1"/>
  <c r="K24" i="4"/>
  <c r="L24" i="4"/>
  <c r="M25" i="4"/>
  <c r="L25" i="4"/>
  <c r="K25" i="4"/>
  <c r="F4" i="4"/>
  <c r="F25" i="4"/>
  <c r="E25" i="4"/>
  <c r="I25" i="4"/>
  <c r="H25" i="4"/>
  <c r="B28" i="4"/>
  <c r="E26" i="5"/>
  <c r="K27" i="1"/>
  <c r="X11" i="1" s="1"/>
  <c r="T2" i="12" l="1"/>
  <c r="S2" i="12" s="1"/>
  <c r="V2" i="12"/>
  <c r="U2" i="12" s="1"/>
  <c r="F33" i="12"/>
  <c r="I35" i="12"/>
  <c r="D31" i="21"/>
  <c r="D37" i="21" s="1"/>
  <c r="R2" i="12"/>
  <c r="Q2" i="12" s="1"/>
  <c r="N31" i="12"/>
  <c r="M31" i="12" s="1"/>
  <c r="L31" i="12"/>
  <c r="K31" i="12" s="1"/>
  <c r="J31" i="12"/>
  <c r="I31" i="12" s="1"/>
  <c r="C38" i="12"/>
  <c r="B29" i="1"/>
  <c r="S27" i="1"/>
  <c r="Y10" i="1"/>
  <c r="X15" i="1"/>
  <c r="W9" i="1"/>
  <c r="W10" i="1"/>
  <c r="T30" i="11"/>
  <c r="S30" i="11" s="1"/>
  <c r="R30" i="11"/>
  <c r="Q30" i="11" s="1"/>
  <c r="P30" i="11"/>
  <c r="O30" i="11" s="1"/>
  <c r="Q60" i="11"/>
  <c r="H24" i="11" s="1"/>
  <c r="S60" i="11"/>
  <c r="J24" i="11" s="1"/>
  <c r="Q61" i="11"/>
  <c r="H25" i="11" s="1"/>
  <c r="S61" i="11"/>
  <c r="Q38" i="11"/>
  <c r="H2" i="11" s="1"/>
  <c r="I6" i="11"/>
  <c r="P42" i="11"/>
  <c r="Q47" i="11"/>
  <c r="H11" i="11" s="1"/>
  <c r="Q59" i="11"/>
  <c r="H23" i="11" s="1"/>
  <c r="S59" i="11"/>
  <c r="J23" i="11" s="1"/>
  <c r="Q56" i="11"/>
  <c r="H20" i="11" s="1"/>
  <c r="Q54" i="11"/>
  <c r="H18" i="11" s="1"/>
  <c r="J26" i="11"/>
  <c r="Q41" i="11"/>
  <c r="H5" i="11" s="1"/>
  <c r="S41" i="11"/>
  <c r="Q62" i="11"/>
  <c r="H26" i="11" s="1"/>
  <c r="S62" i="11"/>
  <c r="J25" i="11"/>
  <c r="Q40" i="11"/>
  <c r="H4" i="11" s="1"/>
  <c r="S40" i="11"/>
  <c r="Q64" i="11"/>
  <c r="H28" i="11" s="1"/>
  <c r="D42" i="11"/>
  <c r="L42" i="11" s="1"/>
  <c r="D58" i="11"/>
  <c r="L58" i="11" s="1"/>
  <c r="P38" i="11"/>
  <c r="D57" i="11"/>
  <c r="S39" i="11"/>
  <c r="J3" i="11" s="1"/>
  <c r="L65" i="11"/>
  <c r="L52" i="11"/>
  <c r="P41" i="11"/>
  <c r="J5" i="11" s="1"/>
  <c r="L57" i="11"/>
  <c r="D51" i="11"/>
  <c r="L51" i="11" s="1"/>
  <c r="P40" i="11"/>
  <c r="J4" i="11" s="1"/>
  <c r="L55" i="11"/>
  <c r="Q55" i="11" s="1"/>
  <c r="H19" i="11" s="1"/>
  <c r="D49" i="11"/>
  <c r="L49" i="11" s="1"/>
  <c r="L46" i="11"/>
  <c r="D48" i="11"/>
  <c r="L48" i="11" s="1"/>
  <c r="L45" i="11"/>
  <c r="S45" i="11" s="1"/>
  <c r="J9" i="11" s="1"/>
  <c r="P55" i="11"/>
  <c r="P54" i="11"/>
  <c r="F27" i="8"/>
  <c r="Q63" i="11"/>
  <c r="S63" i="11"/>
  <c r="D50" i="11"/>
  <c r="L50" i="11" s="1"/>
  <c r="S50" i="11" s="1"/>
  <c r="J14" i="11" s="1"/>
  <c r="D53" i="11"/>
  <c r="L53" i="11" s="1"/>
  <c r="B66" i="11"/>
  <c r="J66" i="11" s="1"/>
  <c r="Q58" i="11"/>
  <c r="H22" i="11" s="1"/>
  <c r="S58" i="11"/>
  <c r="J22" i="11" s="1"/>
  <c r="F35" i="12"/>
  <c r="J7" i="11"/>
  <c r="J8" i="11"/>
  <c r="O66" i="11"/>
  <c r="V66" i="11" s="1"/>
  <c r="I30" i="11"/>
  <c r="K66" i="11"/>
  <c r="H66" i="11"/>
  <c r="E27" i="9"/>
  <c r="E38" i="12"/>
  <c r="D38" i="12"/>
  <c r="I36" i="12" s="1"/>
  <c r="F31" i="12"/>
  <c r="E27" i="7"/>
  <c r="D29" i="19"/>
  <c r="L4" i="19"/>
  <c r="L27" i="19" s="1"/>
  <c r="F4" i="19"/>
  <c r="C27" i="19"/>
  <c r="F35" i="19"/>
  <c r="V10" i="19"/>
  <c r="K27" i="19"/>
  <c r="W10" i="19" s="1"/>
  <c r="F27" i="19"/>
  <c r="V11" i="19"/>
  <c r="N27" i="19"/>
  <c r="W11" i="19" s="1"/>
  <c r="I4" i="19"/>
  <c r="I27" i="19" s="1"/>
  <c r="B57" i="19"/>
  <c r="H27" i="11" l="1"/>
  <c r="U63" i="11"/>
  <c r="J27" i="11"/>
  <c r="W63" i="11"/>
  <c r="S64" i="11"/>
  <c r="J28" i="11" s="1"/>
  <c r="S56" i="11"/>
  <c r="J20" i="11" s="1"/>
  <c r="Q46" i="11"/>
  <c r="H10" i="11" s="1"/>
  <c r="S54" i="11"/>
  <c r="S55" i="11"/>
  <c r="J19" i="11" s="1"/>
  <c r="D66" i="11"/>
  <c r="L66" i="11" s="1"/>
  <c r="Q51" i="11"/>
  <c r="H15" i="11" s="1"/>
  <c r="S47" i="11"/>
  <c r="J11" i="11" s="1"/>
  <c r="S38" i="11"/>
  <c r="J2" i="11" s="1"/>
  <c r="Q42" i="11"/>
  <c r="H6" i="11" s="1"/>
  <c r="S42" i="11"/>
  <c r="J6" i="11" s="1"/>
  <c r="Q57" i="11"/>
  <c r="H21" i="11" s="1"/>
  <c r="S57" i="11"/>
  <c r="J21" i="11" s="1"/>
  <c r="S52" i="11"/>
  <c r="J16" i="11" s="1"/>
  <c r="Q52" i="11"/>
  <c r="H16" i="11" s="1"/>
  <c r="Q65" i="11"/>
  <c r="H29" i="11" s="1"/>
  <c r="P66" i="11"/>
  <c r="J18" i="11"/>
  <c r="Q53" i="11"/>
  <c r="Q48" i="11"/>
  <c r="Q49" i="11"/>
  <c r="F38" i="12"/>
  <c r="H27" i="19"/>
  <c r="W9" i="19" s="1"/>
  <c r="V9" i="19"/>
  <c r="E27" i="19"/>
  <c r="W8" i="19" s="1"/>
  <c r="V8" i="19"/>
  <c r="H12" i="11" l="1"/>
  <c r="U48" i="11"/>
  <c r="H17" i="11"/>
  <c r="U53" i="11"/>
  <c r="S53" i="11"/>
  <c r="S51" i="11"/>
  <c r="J15" i="11" s="1"/>
  <c r="S65" i="11"/>
  <c r="J29" i="11" s="1"/>
  <c r="S46" i="11"/>
  <c r="J10" i="11" s="1"/>
  <c r="S48" i="11"/>
  <c r="H13" i="11"/>
  <c r="Q66" i="11"/>
  <c r="U66" i="11" s="1"/>
  <c r="S49" i="11"/>
  <c r="H30" i="11" l="1"/>
  <c r="J12" i="11"/>
  <c r="W48" i="11"/>
  <c r="J17" i="11"/>
  <c r="W53" i="11"/>
  <c r="J13" i="11"/>
  <c r="S66" i="11"/>
  <c r="W66" i="11" s="1"/>
  <c r="J30" i="11" l="1"/>
</calcChain>
</file>

<file path=xl/sharedStrings.xml><?xml version="1.0" encoding="utf-8"?>
<sst xmlns="http://schemas.openxmlformats.org/spreadsheetml/2006/main" count="746" uniqueCount="152">
  <si>
    <t>Mass.</t>
  </si>
  <si>
    <t>New Hamp.</t>
  </si>
  <si>
    <t>Vermont</t>
  </si>
  <si>
    <t>Rhode Is.</t>
  </si>
  <si>
    <t>Conn.</t>
  </si>
  <si>
    <t>New York</t>
  </si>
  <si>
    <t>Penn.</t>
  </si>
  <si>
    <t>New Jersey</t>
  </si>
  <si>
    <t>Delaware</t>
  </si>
  <si>
    <t>Maryland</t>
  </si>
  <si>
    <t>Ohio</t>
  </si>
  <si>
    <t>Michigan</t>
  </si>
  <si>
    <t>Indiana</t>
  </si>
  <si>
    <t>Illinois</t>
  </si>
  <si>
    <t>Virginia</t>
  </si>
  <si>
    <t>Kentucky</t>
  </si>
  <si>
    <t>Tennessee</t>
  </si>
  <si>
    <t>North Carolina</t>
  </si>
  <si>
    <t>South Carolina</t>
  </si>
  <si>
    <t>Georgia</t>
  </si>
  <si>
    <t>Yazoo</t>
  </si>
  <si>
    <t>Mississippi</t>
  </si>
  <si>
    <t>Orleans</t>
  </si>
  <si>
    <t>Total</t>
  </si>
  <si>
    <t>Clay</t>
  </si>
  <si>
    <t>Clinton</t>
  </si>
  <si>
    <t>White</t>
  </si>
  <si>
    <t>Calhoun</t>
  </si>
  <si>
    <t>s</t>
  </si>
  <si>
    <t>Pennsylvania</t>
  </si>
  <si>
    <t>f</t>
  </si>
  <si>
    <t>Connecticut</t>
  </si>
  <si>
    <t>Massachusetts</t>
  </si>
  <si>
    <t>New Hampshire</t>
  </si>
  <si>
    <t>Rhode Island</t>
  </si>
  <si>
    <t>Arkansaw</t>
  </si>
  <si>
    <t>Cimarron</t>
  </si>
  <si>
    <t>West Florida</t>
  </si>
  <si>
    <t>East Florida</t>
  </si>
  <si>
    <t>Missouri</t>
  </si>
  <si>
    <t>slave</t>
  </si>
  <si>
    <t>free</t>
  </si>
  <si>
    <t>Pike</t>
  </si>
  <si>
    <t>Adams</t>
  </si>
  <si>
    <t>Wisconsan</t>
  </si>
  <si>
    <t>Iowa</t>
  </si>
  <si>
    <t>Superior</t>
  </si>
  <si>
    <t>Cheves</t>
  </si>
  <si>
    <t>Sanford</t>
  </si>
  <si>
    <t>Webster</t>
  </si>
  <si>
    <t>Van Buren</t>
  </si>
  <si>
    <t>Stockton</t>
  </si>
  <si>
    <t>Hale</t>
  </si>
  <si>
    <t>Wise</t>
  </si>
  <si>
    <t>Giddings</t>
  </si>
  <si>
    <t>Woodward</t>
  </si>
  <si>
    <t>Davis</t>
  </si>
  <si>
    <t>Official total</t>
  </si>
  <si>
    <t>Richmondite total</t>
  </si>
  <si>
    <t>Illinois disqualification</t>
  </si>
  <si>
    <t>Missouri disqualification</t>
  </si>
  <si>
    <t>Lowndes</t>
  </si>
  <si>
    <t>Crawford</t>
  </si>
  <si>
    <t>Pinckney</t>
  </si>
  <si>
    <t>McLane</t>
  </si>
  <si>
    <t>Monroe</t>
  </si>
  <si>
    <t>Marshall</t>
  </si>
  <si>
    <t>Madison</t>
  </si>
  <si>
    <t>Menefee</t>
  </si>
  <si>
    <t>Jones</t>
  </si>
  <si>
    <t>Crittenden</t>
  </si>
  <si>
    <t>Tompkins</t>
  </si>
  <si>
    <t>McLean</t>
  </si>
  <si>
    <t>Harrison</t>
  </si>
  <si>
    <t>Calhoun-White compact damages effort in georgia, unionists go clay</t>
  </si>
  <si>
    <t>clay's funding of infra efforts nets him western votes</t>
  </si>
  <si>
    <t>clay still quite popular in tennessee, but white overshadows him</t>
  </si>
  <si>
    <t>less dissatisfaction in nc than elsewhere, also calhoun white vote splitting</t>
  </si>
  <si>
    <t>Troup</t>
  </si>
  <si>
    <t>King</t>
  </si>
  <si>
    <t>Clintonians denied full slate by federalist-bucktail conspiracy, chaotic affair ends with divided slate</t>
  </si>
  <si>
    <t>vote splitting with antislavery enough mclane, and taint of federalist background dooms him in north</t>
  </si>
  <si>
    <t>clay</t>
  </si>
  <si>
    <t>clinton</t>
  </si>
  <si>
    <t>mclean</t>
  </si>
  <si>
    <t>white</t>
  </si>
  <si>
    <t>calhoun</t>
  </si>
  <si>
    <t>Pop</t>
  </si>
  <si>
    <t>sanford shafted by bucktails</t>
  </si>
  <si>
    <t>EVs</t>
  </si>
  <si>
    <t>Percentage</t>
  </si>
  <si>
    <t>Votes</t>
  </si>
  <si>
    <t>following toleration party taking control of the state, state ceases to be so federalist</t>
  </si>
  <si>
    <t>Population</t>
  </si>
  <si>
    <t>Birney</t>
  </si>
  <si>
    <t>issues manumission law in 1867</t>
  </si>
  <si>
    <t>kentucky elects quasi-federalist slate in protest, votes marshall as no fan of north</t>
  </si>
  <si>
    <t>Year</t>
  </si>
  <si>
    <t>1844-1859</t>
  </si>
  <si>
    <t>Smith</t>
  </si>
  <si>
    <t>House</t>
  </si>
  <si>
    <t>North</t>
  </si>
  <si>
    <t>South</t>
  </si>
  <si>
    <t>w</t>
  </si>
  <si>
    <t>issues manumission law in 1857</t>
  </si>
  <si>
    <t>Everett</t>
  </si>
  <si>
    <t>Dorr</t>
  </si>
  <si>
    <t>Party division in Congress</t>
  </si>
  <si>
    <t>Senate</t>
  </si>
  <si>
    <t>Unionist</t>
  </si>
  <si>
    <t>Populist</t>
  </si>
  <si>
    <t>Votes by party</t>
  </si>
  <si>
    <t>Unionist, Dorr</t>
  </si>
  <si>
    <t>Unionist, Woodward</t>
  </si>
  <si>
    <t>Populist, Woodward</t>
  </si>
  <si>
    <t>Populist, Dorr</t>
  </si>
  <si>
    <t>Unionist, abstain</t>
  </si>
  <si>
    <t>Populist, abstain</t>
  </si>
  <si>
    <t>Abstain</t>
  </si>
  <si>
    <t>Indiana fake slate</t>
  </si>
  <si>
    <t>PP</t>
  </si>
  <si>
    <t>Woodward %</t>
  </si>
  <si>
    <t>Dorr %</t>
  </si>
  <si>
    <t>Jones %</t>
  </si>
  <si>
    <t>Ontonagon</t>
  </si>
  <si>
    <t>Pendleton</t>
  </si>
  <si>
    <t>Pop.</t>
  </si>
  <si>
    <t>Census</t>
  </si>
  <si>
    <t>Baltimore</t>
  </si>
  <si>
    <t>Washington DC</t>
  </si>
  <si>
    <t>DC</t>
  </si>
  <si>
    <t>Increasingly growth in Georgetown and Alexandria</t>
  </si>
  <si>
    <t>Davis %</t>
  </si>
  <si>
    <t>Davis pop</t>
  </si>
  <si>
    <t>Pendleton %</t>
  </si>
  <si>
    <t>Pendleton pop</t>
  </si>
  <si>
    <t>Menefee %</t>
  </si>
  <si>
    <t>Menefee pop</t>
  </si>
  <si>
    <t>Justice (Union)</t>
  </si>
  <si>
    <t>Anti-Kansas Populist</t>
  </si>
  <si>
    <t>Straight-Out Union</t>
  </si>
  <si>
    <t>Total w/o new states</t>
  </si>
  <si>
    <t>Total w/ new states</t>
  </si>
  <si>
    <t>Leggett</t>
  </si>
  <si>
    <t>Bancroft</t>
  </si>
  <si>
    <t>Juniper</t>
  </si>
  <si>
    <t>Nibrasca</t>
  </si>
  <si>
    <t>Kances</t>
  </si>
  <si>
    <t>Maine</t>
  </si>
  <si>
    <t>Olympia</t>
  </si>
  <si>
    <t>Alleghania</t>
  </si>
  <si>
    <t>Hunt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</si>
</sst>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_-* #,##0_-;\-* #,##0_-;_-* &quot;-&quot;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1" xfId="0" applyBorder="1"/>
    <xf numFmtId="3" fontId="0" fillId="0" borderId="0" xfId="0" applyNumberFormat="1"/>
    <xf numFmtId="164" fontId="0" fillId="0" borderId="0" xfId="1" applyNumberFormat="1" applyFont="1"/>
    <xf numFmtId="10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4" xfId="0" applyBorder="1"/>
    <xf numFmtId="0" fontId="0" fillId="0" borderId="5" xfId="0" applyBorder="1"/>
    <xf numFmtId="3" fontId="0" fillId="0" borderId="5" xfId="0" applyNumberFormat="1" applyBorder="1"/>
    <xf numFmtId="0" fontId="0" fillId="0" borderId="6" xfId="0" applyBorder="1"/>
    <xf numFmtId="3" fontId="0" fillId="0" borderId="7" xfId="0" applyNumberFormat="1" applyBorder="1"/>
    <xf numFmtId="164" fontId="0" fillId="0" borderId="5" xfId="1" applyNumberFormat="1" applyFont="1" applyBorder="1"/>
    <xf numFmtId="165" fontId="0" fillId="0" borderId="1" xfId="2" applyNumberFormat="1" applyFont="1" applyBorder="1"/>
    <xf numFmtId="164" fontId="0" fillId="0" borderId="7" xfId="0" applyNumberFormat="1" applyBorder="1"/>
    <xf numFmtId="164" fontId="0" fillId="0" borderId="0" xfId="1" applyNumberFormat="1" applyFont="1" applyBorder="1"/>
    <xf numFmtId="164" fontId="0" fillId="0" borderId="1" xfId="0" applyNumberFormat="1" applyBorder="1"/>
    <xf numFmtId="3" fontId="0" fillId="0" borderId="1" xfId="0" applyNumberFormat="1" applyBorder="1"/>
    <xf numFmtId="9" fontId="0" fillId="0" borderId="1" xfId="0" applyNumberFormat="1" applyBorder="1"/>
    <xf numFmtId="165" fontId="0" fillId="0" borderId="1" xfId="0" applyNumberFormat="1" applyBorder="1"/>
    <xf numFmtId="164" fontId="0" fillId="0" borderId="7" xfId="1" applyNumberFormat="1" applyFont="1" applyBorder="1"/>
    <xf numFmtId="164" fontId="0" fillId="0" borderId="1" xfId="1" applyNumberFormat="1" applyFont="1" applyBorder="1"/>
    <xf numFmtId="164" fontId="0" fillId="0" borderId="5" xfId="0" applyNumberFormat="1" applyBorder="1"/>
    <xf numFmtId="9" fontId="0" fillId="0" borderId="0" xfId="0" applyNumberFormat="1"/>
    <xf numFmtId="1" fontId="0" fillId="0" borderId="0" xfId="2" applyNumberFormat="1" applyFont="1"/>
    <xf numFmtId="165" fontId="0" fillId="0" borderId="0" xfId="2" applyNumberFormat="1" applyFont="1" applyBorder="1"/>
    <xf numFmtId="166" fontId="0" fillId="0" borderId="5" xfId="0" applyNumberFormat="1" applyBorder="1"/>
    <xf numFmtId="166" fontId="0" fillId="0" borderId="7" xfId="0" applyNumberFormat="1" applyBorder="1"/>
    <xf numFmtId="10" fontId="0" fillId="0" borderId="0" xfId="2" applyNumberFormat="1" applyFont="1"/>
    <xf numFmtId="164" fontId="0" fillId="0" borderId="0" xfId="0" applyNumberFormat="1"/>
    <xf numFmtId="165" fontId="0" fillId="0" borderId="0" xfId="2" applyNumberFormat="1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right" vertical="center"/>
    </xf>
    <xf numFmtId="0" fontId="4" fillId="0" borderId="7" xfId="0" applyFont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10" xfId="0" applyFont="1" applyBorder="1" applyAlignment="1">
      <alignment horizontal="right" vertical="center"/>
    </xf>
    <xf numFmtId="0" fontId="5" fillId="0" borderId="9" xfId="0" applyFont="1" applyBorder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4" fillId="0" borderId="8" xfId="0" applyFont="1" applyBorder="1" applyAlignment="1">
      <alignment vertical="center"/>
    </xf>
    <xf numFmtId="0" fontId="3" fillId="0" borderId="8" xfId="0" applyFont="1" applyBorder="1"/>
    <xf numFmtId="0" fontId="0" fillId="0" borderId="9" xfId="0" applyBorder="1"/>
    <xf numFmtId="0" fontId="3" fillId="0" borderId="10" xfId="0" applyFont="1" applyBorder="1"/>
    <xf numFmtId="0" fontId="7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59A03-1904-445C-90E6-C9BAA533B8CA}">
  <dimension ref="A1:D19"/>
  <sheetViews>
    <sheetView workbookViewId="0">
      <selection activeCell="E1" sqref="E1"/>
    </sheetView>
  </sheetViews>
  <sheetFormatPr defaultRowHeight="14.4" x14ac:dyDescent="0.55000000000000004"/>
  <sheetData>
    <row r="1" spans="1:4" x14ac:dyDescent="0.55000000000000004">
      <c r="B1" t="s">
        <v>23</v>
      </c>
      <c r="C1" t="s">
        <v>67</v>
      </c>
      <c r="D1" t="s">
        <v>63</v>
      </c>
    </row>
    <row r="2" spans="1:4" x14ac:dyDescent="0.55000000000000004">
      <c r="A2" t="s">
        <v>0</v>
      </c>
      <c r="B2">
        <v>19</v>
      </c>
      <c r="C2">
        <v>19</v>
      </c>
      <c r="D2">
        <v>0</v>
      </c>
    </row>
    <row r="3" spans="1:4" x14ac:dyDescent="0.55000000000000004">
      <c r="A3" t="s">
        <v>1</v>
      </c>
      <c r="B3">
        <v>7</v>
      </c>
      <c r="C3">
        <v>7</v>
      </c>
      <c r="D3">
        <v>0</v>
      </c>
    </row>
    <row r="4" spans="1:4" x14ac:dyDescent="0.55000000000000004">
      <c r="A4" t="s">
        <v>2</v>
      </c>
      <c r="B4">
        <v>6</v>
      </c>
      <c r="C4">
        <v>6</v>
      </c>
      <c r="D4">
        <v>0</v>
      </c>
    </row>
    <row r="5" spans="1:4" x14ac:dyDescent="0.55000000000000004">
      <c r="A5" t="s">
        <v>3</v>
      </c>
      <c r="B5">
        <v>4</v>
      </c>
      <c r="C5">
        <v>4</v>
      </c>
      <c r="D5">
        <v>0</v>
      </c>
    </row>
    <row r="6" spans="1:4" x14ac:dyDescent="0.55000000000000004">
      <c r="A6" t="s">
        <v>4</v>
      </c>
      <c r="B6">
        <v>9</v>
      </c>
      <c r="C6">
        <v>9</v>
      </c>
      <c r="D6">
        <v>0</v>
      </c>
    </row>
    <row r="7" spans="1:4" x14ac:dyDescent="0.55000000000000004">
      <c r="A7" t="s">
        <v>5</v>
      </c>
      <c r="B7">
        <v>19</v>
      </c>
      <c r="C7">
        <v>19</v>
      </c>
      <c r="D7">
        <v>0</v>
      </c>
    </row>
    <row r="8" spans="1:4" x14ac:dyDescent="0.55000000000000004">
      <c r="A8" t="s">
        <v>6</v>
      </c>
      <c r="B8">
        <v>20</v>
      </c>
      <c r="C8">
        <v>20</v>
      </c>
      <c r="D8">
        <v>0</v>
      </c>
    </row>
    <row r="9" spans="1:4" x14ac:dyDescent="0.55000000000000004">
      <c r="A9" t="s">
        <v>7</v>
      </c>
      <c r="B9">
        <v>8</v>
      </c>
      <c r="C9">
        <v>8</v>
      </c>
      <c r="D9">
        <v>0</v>
      </c>
    </row>
    <row r="10" spans="1:4" x14ac:dyDescent="0.55000000000000004">
      <c r="A10" t="s">
        <v>8</v>
      </c>
      <c r="B10">
        <v>3</v>
      </c>
      <c r="C10">
        <v>0</v>
      </c>
      <c r="D10">
        <v>3</v>
      </c>
    </row>
    <row r="11" spans="1:4" x14ac:dyDescent="0.55000000000000004">
      <c r="A11" t="s">
        <v>9</v>
      </c>
      <c r="B11">
        <v>11</v>
      </c>
      <c r="C11">
        <v>10</v>
      </c>
      <c r="D11">
        <v>1</v>
      </c>
    </row>
    <row r="12" spans="1:4" x14ac:dyDescent="0.55000000000000004">
      <c r="A12" t="s">
        <v>10</v>
      </c>
      <c r="B12">
        <v>3</v>
      </c>
      <c r="C12">
        <v>3</v>
      </c>
      <c r="D12">
        <v>0</v>
      </c>
    </row>
    <row r="13" spans="1:4" x14ac:dyDescent="0.55000000000000004">
      <c r="A13" t="s">
        <v>14</v>
      </c>
      <c r="B13">
        <v>24</v>
      </c>
      <c r="C13">
        <v>24</v>
      </c>
      <c r="D13">
        <v>0</v>
      </c>
    </row>
    <row r="14" spans="1:4" x14ac:dyDescent="0.55000000000000004">
      <c r="A14" t="s">
        <v>15</v>
      </c>
      <c r="B14">
        <v>8</v>
      </c>
      <c r="C14">
        <v>8</v>
      </c>
      <c r="D14">
        <v>0</v>
      </c>
    </row>
    <row r="15" spans="1:4" x14ac:dyDescent="0.55000000000000004">
      <c r="A15" t="s">
        <v>16</v>
      </c>
      <c r="B15">
        <v>5</v>
      </c>
      <c r="C15">
        <v>5</v>
      </c>
      <c r="D15">
        <v>0</v>
      </c>
    </row>
    <row r="16" spans="1:4" x14ac:dyDescent="0.55000000000000004">
      <c r="A16" t="s">
        <v>17</v>
      </c>
      <c r="B16">
        <v>14</v>
      </c>
      <c r="C16">
        <v>14</v>
      </c>
      <c r="D16">
        <v>0</v>
      </c>
    </row>
    <row r="17" spans="1:4" x14ac:dyDescent="0.55000000000000004">
      <c r="A17" t="s">
        <v>18</v>
      </c>
      <c r="B17">
        <v>10</v>
      </c>
      <c r="C17">
        <v>10</v>
      </c>
      <c r="D17">
        <v>0</v>
      </c>
    </row>
    <row r="18" spans="1:4" x14ac:dyDescent="0.55000000000000004">
      <c r="A18" t="s">
        <v>19</v>
      </c>
      <c r="B18">
        <v>6</v>
      </c>
      <c r="C18">
        <v>6</v>
      </c>
      <c r="D18">
        <v>0</v>
      </c>
    </row>
    <row r="19" spans="1:4" x14ac:dyDescent="0.55000000000000004">
      <c r="B19">
        <f>SUM(B2:B18)</f>
        <v>176</v>
      </c>
      <c r="C19">
        <f>SUM(C2:C18)</f>
        <v>172</v>
      </c>
      <c r="D19">
        <f>SUM(D2:D18)</f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099D9-806A-4EE2-B6D4-471DCB5645A3}">
  <dimension ref="A1:J27"/>
  <sheetViews>
    <sheetView workbookViewId="0">
      <selection activeCell="B13" sqref="B13"/>
    </sheetView>
  </sheetViews>
  <sheetFormatPr defaultRowHeight="14.4" x14ac:dyDescent="0.55000000000000004"/>
  <cols>
    <col min="10" max="10" width="10.41796875" customWidth="1"/>
  </cols>
  <sheetData>
    <row r="1" spans="1:10" x14ac:dyDescent="0.55000000000000004">
      <c r="B1" t="s">
        <v>23</v>
      </c>
      <c r="C1" t="s">
        <v>49</v>
      </c>
      <c r="D1" t="s">
        <v>50</v>
      </c>
    </row>
    <row r="2" spans="1:10" x14ac:dyDescent="0.55000000000000004">
      <c r="A2" t="s">
        <v>0</v>
      </c>
      <c r="B2">
        <v>22</v>
      </c>
      <c r="C2">
        <v>22</v>
      </c>
      <c r="D2">
        <v>0</v>
      </c>
      <c r="E2">
        <f>B2-SUM(C2:D2)</f>
        <v>0</v>
      </c>
    </row>
    <row r="3" spans="1:10" x14ac:dyDescent="0.55000000000000004">
      <c r="A3" t="s">
        <v>1</v>
      </c>
      <c r="B3">
        <v>7</v>
      </c>
      <c r="C3">
        <v>3</v>
      </c>
      <c r="D3">
        <v>4</v>
      </c>
      <c r="E3">
        <f t="shared" ref="E3:E26" si="0">B3-SUM(C3:D3)</f>
        <v>0</v>
      </c>
    </row>
    <row r="4" spans="1:10" x14ac:dyDescent="0.55000000000000004">
      <c r="A4" t="s">
        <v>2</v>
      </c>
      <c r="B4">
        <v>6</v>
      </c>
      <c r="C4">
        <v>5</v>
      </c>
      <c r="D4">
        <v>1</v>
      </c>
      <c r="E4">
        <f t="shared" si="0"/>
        <v>0</v>
      </c>
      <c r="H4" t="s">
        <v>49</v>
      </c>
      <c r="I4" s="5">
        <f>I7-I6-I5</f>
        <v>0.53699999999999992</v>
      </c>
      <c r="J4" s="3">
        <f t="shared" ref="J4:J6" si="1">I4*$J$9</f>
        <v>1455196.9679999999</v>
      </c>
    </row>
    <row r="5" spans="1:10" x14ac:dyDescent="0.55000000000000004">
      <c r="A5" t="s">
        <v>3</v>
      </c>
      <c r="B5">
        <v>5</v>
      </c>
      <c r="C5">
        <v>4</v>
      </c>
      <c r="D5">
        <v>1</v>
      </c>
      <c r="E5">
        <f t="shared" si="0"/>
        <v>0</v>
      </c>
      <c r="H5" t="s">
        <v>50</v>
      </c>
      <c r="I5" s="5">
        <v>0.45300000000000001</v>
      </c>
      <c r="J5" s="3">
        <f t="shared" si="1"/>
        <v>1227568.392</v>
      </c>
    </row>
    <row r="6" spans="1:10" x14ac:dyDescent="0.55000000000000004">
      <c r="A6" t="s">
        <v>4</v>
      </c>
      <c r="B6">
        <v>8</v>
      </c>
      <c r="C6">
        <v>7</v>
      </c>
      <c r="D6">
        <v>1</v>
      </c>
      <c r="E6">
        <f t="shared" si="0"/>
        <v>0</v>
      </c>
      <c r="H6" t="s">
        <v>94</v>
      </c>
      <c r="I6" s="5">
        <v>8.0000000000000002E-3</v>
      </c>
      <c r="J6" s="3">
        <f t="shared" si="1"/>
        <v>21678.912</v>
      </c>
    </row>
    <row r="7" spans="1:10" x14ac:dyDescent="0.55000000000000004">
      <c r="A7" t="s">
        <v>5</v>
      </c>
      <c r="B7">
        <v>40</v>
      </c>
      <c r="C7">
        <v>25</v>
      </c>
      <c r="D7">
        <v>15</v>
      </c>
      <c r="E7">
        <f t="shared" si="0"/>
        <v>0</v>
      </c>
      <c r="I7" s="5">
        <v>0.998</v>
      </c>
      <c r="J7" s="3">
        <f>I7*$J$9</f>
        <v>2704444.2719999999</v>
      </c>
    </row>
    <row r="8" spans="1:10" x14ac:dyDescent="0.55000000000000004">
      <c r="A8" t="s">
        <v>6</v>
      </c>
      <c r="B8">
        <v>29</v>
      </c>
      <c r="C8">
        <v>25</v>
      </c>
      <c r="D8">
        <v>4</v>
      </c>
      <c r="E8">
        <f t="shared" si="0"/>
        <v>0</v>
      </c>
      <c r="I8" s="5"/>
    </row>
    <row r="9" spans="1:10" x14ac:dyDescent="0.55000000000000004">
      <c r="A9" t="s">
        <v>7</v>
      </c>
      <c r="B9">
        <v>11</v>
      </c>
      <c r="C9">
        <v>9</v>
      </c>
      <c r="D9">
        <v>2</v>
      </c>
      <c r="E9">
        <f t="shared" si="0"/>
        <v>0</v>
      </c>
      <c r="J9" s="2">
        <v>2709864</v>
      </c>
    </row>
    <row r="10" spans="1:10" x14ac:dyDescent="0.55000000000000004">
      <c r="A10" t="s">
        <v>8</v>
      </c>
      <c r="B10">
        <v>3</v>
      </c>
      <c r="C10">
        <v>3</v>
      </c>
      <c r="D10">
        <v>0</v>
      </c>
      <c r="E10">
        <f t="shared" si="0"/>
        <v>0</v>
      </c>
    </row>
    <row r="11" spans="1:10" x14ac:dyDescent="0.55000000000000004">
      <c r="A11" t="s">
        <v>9</v>
      </c>
      <c r="B11">
        <v>8</v>
      </c>
      <c r="C11">
        <v>6</v>
      </c>
      <c r="D11">
        <v>2</v>
      </c>
      <c r="E11">
        <f t="shared" si="0"/>
        <v>0</v>
      </c>
    </row>
    <row r="12" spans="1:10" x14ac:dyDescent="0.55000000000000004">
      <c r="A12" t="s">
        <v>10</v>
      </c>
      <c r="B12">
        <v>25</v>
      </c>
      <c r="C12">
        <v>24</v>
      </c>
      <c r="D12">
        <v>1</v>
      </c>
      <c r="E12">
        <f t="shared" si="0"/>
        <v>0</v>
      </c>
    </row>
    <row r="13" spans="1:10" x14ac:dyDescent="0.55000000000000004">
      <c r="A13" t="s">
        <v>11</v>
      </c>
      <c r="B13">
        <v>6</v>
      </c>
      <c r="C13">
        <v>5</v>
      </c>
      <c r="D13">
        <v>1</v>
      </c>
      <c r="E13">
        <f t="shared" si="0"/>
        <v>0</v>
      </c>
    </row>
    <row r="14" spans="1:10" x14ac:dyDescent="0.55000000000000004">
      <c r="A14" t="s">
        <v>44</v>
      </c>
      <c r="B14">
        <v>3</v>
      </c>
      <c r="C14">
        <v>3</v>
      </c>
      <c r="D14">
        <v>0</v>
      </c>
      <c r="E14">
        <f t="shared" si="0"/>
        <v>0</v>
      </c>
    </row>
    <row r="15" spans="1:10" x14ac:dyDescent="0.55000000000000004">
      <c r="A15" t="s">
        <v>12</v>
      </c>
      <c r="B15">
        <v>13</v>
      </c>
      <c r="C15">
        <v>10</v>
      </c>
      <c r="D15">
        <v>3</v>
      </c>
      <c r="E15">
        <f t="shared" si="0"/>
        <v>0</v>
      </c>
    </row>
    <row r="16" spans="1:10" x14ac:dyDescent="0.55000000000000004">
      <c r="A16" t="s">
        <v>13</v>
      </c>
      <c r="B16">
        <v>8</v>
      </c>
      <c r="C16">
        <v>6</v>
      </c>
      <c r="D16">
        <v>2</v>
      </c>
      <c r="E16">
        <f t="shared" si="0"/>
        <v>0</v>
      </c>
    </row>
    <row r="17" spans="1:5" x14ac:dyDescent="0.55000000000000004">
      <c r="A17" t="s">
        <v>14</v>
      </c>
      <c r="B17">
        <v>21</v>
      </c>
      <c r="C17">
        <v>7</v>
      </c>
      <c r="D17">
        <v>14</v>
      </c>
      <c r="E17">
        <f t="shared" si="0"/>
        <v>0</v>
      </c>
    </row>
    <row r="18" spans="1:5" x14ac:dyDescent="0.55000000000000004">
      <c r="A18" t="s">
        <v>15</v>
      </c>
      <c r="B18">
        <v>14</v>
      </c>
      <c r="C18">
        <v>11</v>
      </c>
      <c r="D18">
        <v>3</v>
      </c>
      <c r="E18">
        <f t="shared" si="0"/>
        <v>0</v>
      </c>
    </row>
    <row r="19" spans="1:5" x14ac:dyDescent="0.55000000000000004">
      <c r="A19" t="s">
        <v>16</v>
      </c>
      <c r="B19">
        <v>13</v>
      </c>
      <c r="C19">
        <v>8</v>
      </c>
      <c r="D19">
        <v>5</v>
      </c>
      <c r="E19">
        <f t="shared" si="0"/>
        <v>0</v>
      </c>
    </row>
    <row r="20" spans="1:5" x14ac:dyDescent="0.55000000000000004">
      <c r="A20" t="s">
        <v>17</v>
      </c>
      <c r="B20">
        <v>11</v>
      </c>
      <c r="C20">
        <v>7</v>
      </c>
      <c r="D20">
        <v>4</v>
      </c>
      <c r="E20">
        <f t="shared" si="0"/>
        <v>0</v>
      </c>
    </row>
    <row r="21" spans="1:5" x14ac:dyDescent="0.55000000000000004">
      <c r="A21" t="s">
        <v>18</v>
      </c>
      <c r="B21">
        <v>10</v>
      </c>
      <c r="C21">
        <v>0</v>
      </c>
      <c r="D21">
        <v>10</v>
      </c>
      <c r="E21">
        <f t="shared" si="0"/>
        <v>0</v>
      </c>
    </row>
    <row r="22" spans="1:5" x14ac:dyDescent="0.55000000000000004">
      <c r="A22" t="s">
        <v>19</v>
      </c>
      <c r="B22">
        <v>10</v>
      </c>
      <c r="C22">
        <v>4</v>
      </c>
      <c r="D22">
        <v>6</v>
      </c>
      <c r="E22">
        <f t="shared" si="0"/>
        <v>0</v>
      </c>
    </row>
    <row r="23" spans="1:5" x14ac:dyDescent="0.55000000000000004">
      <c r="A23" t="s">
        <v>20</v>
      </c>
      <c r="B23">
        <v>10</v>
      </c>
      <c r="C23">
        <v>2</v>
      </c>
      <c r="D23">
        <v>8</v>
      </c>
      <c r="E23">
        <f t="shared" si="0"/>
        <v>0</v>
      </c>
    </row>
    <row r="24" spans="1:5" x14ac:dyDescent="0.55000000000000004">
      <c r="A24" t="s">
        <v>21</v>
      </c>
      <c r="B24">
        <v>5</v>
      </c>
      <c r="C24">
        <v>1</v>
      </c>
      <c r="D24">
        <v>4</v>
      </c>
      <c r="E24">
        <f t="shared" si="0"/>
        <v>0</v>
      </c>
    </row>
    <row r="25" spans="1:5" x14ac:dyDescent="0.55000000000000004">
      <c r="A25" t="s">
        <v>39</v>
      </c>
      <c r="B25">
        <v>6</v>
      </c>
      <c r="C25">
        <v>1</v>
      </c>
      <c r="D25">
        <v>5</v>
      </c>
      <c r="E25">
        <f t="shared" si="0"/>
        <v>0</v>
      </c>
    </row>
    <row r="26" spans="1:5" x14ac:dyDescent="0.55000000000000004">
      <c r="A26" s="1" t="s">
        <v>22</v>
      </c>
      <c r="B26" s="1">
        <v>6</v>
      </c>
      <c r="C26">
        <v>5</v>
      </c>
      <c r="D26">
        <v>1</v>
      </c>
      <c r="E26">
        <f t="shared" si="0"/>
        <v>0</v>
      </c>
    </row>
    <row r="27" spans="1:5" x14ac:dyDescent="0.55000000000000004">
      <c r="B27">
        <f>SUM(B2:B26)</f>
        <v>300</v>
      </c>
      <c r="C27">
        <f>SUM(C2:C26)</f>
        <v>203</v>
      </c>
      <c r="D27">
        <f>SUM(D2:D26)</f>
        <v>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5D33D-FAF3-486F-97D1-B1C3133D6363}">
  <dimension ref="A1:J27"/>
  <sheetViews>
    <sheetView workbookViewId="0">
      <selection activeCell="C13" sqref="C13"/>
    </sheetView>
  </sheetViews>
  <sheetFormatPr defaultRowHeight="14.4" x14ac:dyDescent="0.55000000000000004"/>
  <cols>
    <col min="10" max="10" width="9.83984375" customWidth="1"/>
  </cols>
  <sheetData>
    <row r="1" spans="1:10" x14ac:dyDescent="0.55000000000000004">
      <c r="B1" t="s">
        <v>23</v>
      </c>
      <c r="C1" t="s">
        <v>49</v>
      </c>
      <c r="D1" t="s">
        <v>27</v>
      </c>
    </row>
    <row r="2" spans="1:10" x14ac:dyDescent="0.55000000000000004">
      <c r="A2" t="s">
        <v>0</v>
      </c>
      <c r="B2">
        <v>22</v>
      </c>
      <c r="C2">
        <v>22</v>
      </c>
      <c r="D2">
        <v>0</v>
      </c>
      <c r="E2">
        <f>B2-SUM(C2:D2)</f>
        <v>0</v>
      </c>
    </row>
    <row r="3" spans="1:10" x14ac:dyDescent="0.55000000000000004">
      <c r="A3" t="s">
        <v>1</v>
      </c>
      <c r="B3">
        <v>7</v>
      </c>
      <c r="C3">
        <v>4</v>
      </c>
      <c r="D3">
        <v>3</v>
      </c>
      <c r="E3">
        <f t="shared" ref="E3:E26" si="0">B3-SUM(C3:D3)</f>
        <v>0</v>
      </c>
    </row>
    <row r="4" spans="1:10" x14ac:dyDescent="0.55000000000000004">
      <c r="A4" t="s">
        <v>2</v>
      </c>
      <c r="B4">
        <v>6</v>
      </c>
      <c r="C4">
        <v>6</v>
      </c>
      <c r="D4">
        <v>0</v>
      </c>
      <c r="E4">
        <f t="shared" si="0"/>
        <v>0</v>
      </c>
      <c r="H4" t="s">
        <v>49</v>
      </c>
      <c r="I4" s="5">
        <f>I7-I6-I5</f>
        <v>0.51100000000000001</v>
      </c>
      <c r="J4" s="3">
        <f t="shared" ref="J4:J6" si="1">I4*$J$9</f>
        <v>1472097.9980000001</v>
      </c>
    </row>
    <row r="5" spans="1:10" x14ac:dyDescent="0.55000000000000004">
      <c r="A5" t="s">
        <v>3</v>
      </c>
      <c r="B5">
        <v>5</v>
      </c>
      <c r="C5">
        <v>5</v>
      </c>
      <c r="D5">
        <v>0</v>
      </c>
      <c r="E5">
        <f t="shared" si="0"/>
        <v>0</v>
      </c>
      <c r="H5" t="s">
        <v>27</v>
      </c>
      <c r="I5" s="5">
        <v>0.47099999999999997</v>
      </c>
      <c r="J5" s="3">
        <f t="shared" si="1"/>
        <v>1356865.2779999999</v>
      </c>
    </row>
    <row r="6" spans="1:10" x14ac:dyDescent="0.55000000000000004">
      <c r="A6" t="s">
        <v>4</v>
      </c>
      <c r="B6">
        <v>8</v>
      </c>
      <c r="C6">
        <v>8</v>
      </c>
      <c r="D6">
        <v>0</v>
      </c>
      <c r="E6">
        <f t="shared" si="0"/>
        <v>0</v>
      </c>
      <c r="H6" t="s">
        <v>99</v>
      </c>
      <c r="I6" s="5">
        <v>1.6E-2</v>
      </c>
      <c r="J6" s="3">
        <f t="shared" si="1"/>
        <v>46093.088000000003</v>
      </c>
    </row>
    <row r="7" spans="1:10" x14ac:dyDescent="0.55000000000000004">
      <c r="A7" t="s">
        <v>5</v>
      </c>
      <c r="B7">
        <v>40</v>
      </c>
      <c r="C7">
        <v>32</v>
      </c>
      <c r="D7">
        <v>8</v>
      </c>
      <c r="E7">
        <f t="shared" si="0"/>
        <v>0</v>
      </c>
      <c r="I7" s="5">
        <v>0.998</v>
      </c>
      <c r="J7" s="3">
        <f>I7*$J$9</f>
        <v>2875056.3640000001</v>
      </c>
    </row>
    <row r="8" spans="1:10" x14ac:dyDescent="0.55000000000000004">
      <c r="A8" t="s">
        <v>6</v>
      </c>
      <c r="B8">
        <v>29</v>
      </c>
      <c r="C8">
        <v>26</v>
      </c>
      <c r="D8">
        <v>3</v>
      </c>
      <c r="E8">
        <f t="shared" si="0"/>
        <v>0</v>
      </c>
      <c r="I8" s="5"/>
    </row>
    <row r="9" spans="1:10" x14ac:dyDescent="0.55000000000000004">
      <c r="A9" t="s">
        <v>7</v>
      </c>
      <c r="B9">
        <v>11</v>
      </c>
      <c r="C9">
        <v>10</v>
      </c>
      <c r="D9">
        <v>1</v>
      </c>
      <c r="E9">
        <f t="shared" si="0"/>
        <v>0</v>
      </c>
      <c r="J9" s="2">
        <v>2880818</v>
      </c>
    </row>
    <row r="10" spans="1:10" x14ac:dyDescent="0.55000000000000004">
      <c r="A10" t="s">
        <v>8</v>
      </c>
      <c r="B10">
        <v>3</v>
      </c>
      <c r="C10">
        <v>1</v>
      </c>
      <c r="D10">
        <v>2</v>
      </c>
      <c r="E10">
        <f t="shared" si="0"/>
        <v>0</v>
      </c>
    </row>
    <row r="11" spans="1:10" x14ac:dyDescent="0.55000000000000004">
      <c r="A11" t="s">
        <v>9</v>
      </c>
      <c r="B11">
        <v>8</v>
      </c>
      <c r="C11">
        <v>1</v>
      </c>
      <c r="D11">
        <v>7</v>
      </c>
      <c r="E11">
        <f t="shared" si="0"/>
        <v>0</v>
      </c>
    </row>
    <row r="12" spans="1:10" x14ac:dyDescent="0.55000000000000004">
      <c r="A12" t="s">
        <v>10</v>
      </c>
      <c r="B12">
        <v>25</v>
      </c>
      <c r="C12">
        <v>15</v>
      </c>
      <c r="D12">
        <v>10</v>
      </c>
      <c r="E12">
        <f t="shared" si="0"/>
        <v>0</v>
      </c>
    </row>
    <row r="13" spans="1:10" x14ac:dyDescent="0.55000000000000004">
      <c r="A13" t="s">
        <v>11</v>
      </c>
      <c r="B13">
        <v>6</v>
      </c>
      <c r="C13">
        <v>3</v>
      </c>
      <c r="D13">
        <v>3</v>
      </c>
      <c r="E13">
        <f t="shared" si="0"/>
        <v>0</v>
      </c>
      <c r="F13" t="s">
        <v>103</v>
      </c>
    </row>
    <row r="14" spans="1:10" x14ac:dyDescent="0.55000000000000004">
      <c r="A14" t="s">
        <v>44</v>
      </c>
      <c r="B14">
        <v>3</v>
      </c>
      <c r="C14">
        <v>2</v>
      </c>
      <c r="D14">
        <v>1</v>
      </c>
      <c r="E14">
        <f t="shared" si="0"/>
        <v>0</v>
      </c>
    </row>
    <row r="15" spans="1:10" x14ac:dyDescent="0.55000000000000004">
      <c r="A15" t="s">
        <v>12</v>
      </c>
      <c r="B15">
        <v>13</v>
      </c>
      <c r="C15">
        <v>4</v>
      </c>
      <c r="D15">
        <v>9</v>
      </c>
      <c r="E15">
        <f t="shared" si="0"/>
        <v>0</v>
      </c>
    </row>
    <row r="16" spans="1:10" x14ac:dyDescent="0.55000000000000004">
      <c r="A16" t="s">
        <v>13</v>
      </c>
      <c r="B16">
        <v>8</v>
      </c>
      <c r="C16">
        <v>1</v>
      </c>
      <c r="D16">
        <v>7</v>
      </c>
      <c r="E16">
        <f t="shared" si="0"/>
        <v>0</v>
      </c>
    </row>
    <row r="17" spans="1:5" x14ac:dyDescent="0.55000000000000004">
      <c r="A17" t="s">
        <v>14</v>
      </c>
      <c r="B17">
        <v>21</v>
      </c>
      <c r="C17">
        <v>3</v>
      </c>
      <c r="D17">
        <v>18</v>
      </c>
      <c r="E17">
        <f t="shared" si="0"/>
        <v>0</v>
      </c>
    </row>
    <row r="18" spans="1:5" x14ac:dyDescent="0.55000000000000004">
      <c r="A18" t="s">
        <v>15</v>
      </c>
      <c r="B18">
        <v>14</v>
      </c>
      <c r="C18">
        <v>12</v>
      </c>
      <c r="D18">
        <v>2</v>
      </c>
      <c r="E18">
        <f t="shared" si="0"/>
        <v>0</v>
      </c>
    </row>
    <row r="19" spans="1:5" x14ac:dyDescent="0.55000000000000004">
      <c r="A19" t="s">
        <v>16</v>
      </c>
      <c r="B19">
        <v>13</v>
      </c>
      <c r="C19">
        <v>7</v>
      </c>
      <c r="D19">
        <v>6</v>
      </c>
      <c r="E19">
        <f t="shared" si="0"/>
        <v>0</v>
      </c>
    </row>
    <row r="20" spans="1:5" x14ac:dyDescent="0.55000000000000004">
      <c r="A20" t="s">
        <v>17</v>
      </c>
      <c r="B20">
        <v>11</v>
      </c>
      <c r="C20">
        <v>1</v>
      </c>
      <c r="D20">
        <v>10</v>
      </c>
      <c r="E20">
        <f t="shared" si="0"/>
        <v>0</v>
      </c>
    </row>
    <row r="21" spans="1:5" x14ac:dyDescent="0.55000000000000004">
      <c r="A21" t="s">
        <v>18</v>
      </c>
      <c r="B21">
        <v>10</v>
      </c>
      <c r="C21">
        <v>0</v>
      </c>
      <c r="D21">
        <v>10</v>
      </c>
      <c r="E21">
        <f t="shared" si="0"/>
        <v>0</v>
      </c>
    </row>
    <row r="22" spans="1:5" x14ac:dyDescent="0.55000000000000004">
      <c r="A22" t="s">
        <v>19</v>
      </c>
      <c r="B22">
        <v>10</v>
      </c>
      <c r="C22">
        <v>0</v>
      </c>
      <c r="D22">
        <v>10</v>
      </c>
      <c r="E22">
        <f t="shared" si="0"/>
        <v>0</v>
      </c>
    </row>
    <row r="23" spans="1:5" x14ac:dyDescent="0.55000000000000004">
      <c r="A23" t="s">
        <v>20</v>
      </c>
      <c r="B23">
        <v>10</v>
      </c>
      <c r="C23">
        <v>0</v>
      </c>
      <c r="D23">
        <v>10</v>
      </c>
      <c r="E23">
        <f t="shared" si="0"/>
        <v>0</v>
      </c>
    </row>
    <row r="24" spans="1:5" x14ac:dyDescent="0.55000000000000004">
      <c r="A24" t="s">
        <v>21</v>
      </c>
      <c r="B24">
        <v>5</v>
      </c>
      <c r="C24">
        <v>0</v>
      </c>
      <c r="D24">
        <v>5</v>
      </c>
      <c r="E24">
        <f t="shared" si="0"/>
        <v>0</v>
      </c>
    </row>
    <row r="25" spans="1:5" x14ac:dyDescent="0.55000000000000004">
      <c r="A25" t="s">
        <v>39</v>
      </c>
      <c r="B25">
        <v>6</v>
      </c>
      <c r="C25">
        <v>0</v>
      </c>
      <c r="D25">
        <v>6</v>
      </c>
      <c r="E25">
        <f t="shared" si="0"/>
        <v>0</v>
      </c>
    </row>
    <row r="26" spans="1:5" x14ac:dyDescent="0.55000000000000004">
      <c r="A26" s="1" t="s">
        <v>22</v>
      </c>
      <c r="B26" s="1">
        <v>6</v>
      </c>
      <c r="C26">
        <v>1</v>
      </c>
      <c r="D26">
        <v>5</v>
      </c>
      <c r="E26">
        <f t="shared" si="0"/>
        <v>0</v>
      </c>
    </row>
    <row r="27" spans="1:5" x14ac:dyDescent="0.55000000000000004">
      <c r="B27">
        <f>SUM(B2:B26)</f>
        <v>300</v>
      </c>
      <c r="C27">
        <f>SUM(C2:C26)</f>
        <v>164</v>
      </c>
      <c r="D27">
        <f>SUM(D2:D26)</f>
        <v>136</v>
      </c>
      <c r="E27">
        <f>SUM(C27:D27)</f>
        <v>300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3C72-3337-4F76-947F-4B913CE1389F}">
  <dimension ref="A1:L2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2" sqref="K12"/>
    </sheetView>
  </sheetViews>
  <sheetFormatPr defaultRowHeight="14.4" x14ac:dyDescent="0.55000000000000004"/>
  <cols>
    <col min="11" max="11" width="10.68359375" bestFit="1" customWidth="1"/>
  </cols>
  <sheetData>
    <row r="1" spans="1:12" x14ac:dyDescent="0.55000000000000004">
      <c r="B1" t="s">
        <v>23</v>
      </c>
      <c r="C1" t="s">
        <v>51</v>
      </c>
      <c r="D1" t="s">
        <v>70</v>
      </c>
      <c r="E1" t="s">
        <v>52</v>
      </c>
    </row>
    <row r="2" spans="1:12" x14ac:dyDescent="0.55000000000000004">
      <c r="A2" t="s">
        <v>0</v>
      </c>
      <c r="B2">
        <v>21</v>
      </c>
      <c r="C2">
        <v>10</v>
      </c>
      <c r="D2">
        <v>11</v>
      </c>
      <c r="E2">
        <v>0</v>
      </c>
      <c r="F2">
        <f>B2-SUM(C2:E2)</f>
        <v>0</v>
      </c>
    </row>
    <row r="3" spans="1:12" x14ac:dyDescent="0.55000000000000004">
      <c r="A3" t="s">
        <v>1</v>
      </c>
      <c r="B3">
        <v>6</v>
      </c>
      <c r="C3">
        <v>5</v>
      </c>
      <c r="D3">
        <v>0</v>
      </c>
      <c r="E3">
        <v>1</v>
      </c>
      <c r="F3">
        <f t="shared" ref="F3:F26" si="0">B3-SUM(C3:E3)</f>
        <v>0</v>
      </c>
    </row>
    <row r="4" spans="1:12" x14ac:dyDescent="0.55000000000000004">
      <c r="A4" t="s">
        <v>2</v>
      </c>
      <c r="B4">
        <v>5</v>
      </c>
      <c r="C4">
        <v>1</v>
      </c>
      <c r="D4">
        <v>4</v>
      </c>
      <c r="E4">
        <v>0</v>
      </c>
      <c r="F4">
        <f t="shared" si="0"/>
        <v>0</v>
      </c>
    </row>
    <row r="5" spans="1:12" x14ac:dyDescent="0.55000000000000004">
      <c r="A5" t="s">
        <v>3</v>
      </c>
      <c r="B5">
        <v>4</v>
      </c>
      <c r="C5">
        <v>0</v>
      </c>
      <c r="D5">
        <v>4</v>
      </c>
      <c r="E5">
        <v>0</v>
      </c>
      <c r="F5">
        <f t="shared" si="0"/>
        <v>0</v>
      </c>
    </row>
    <row r="6" spans="1:12" x14ac:dyDescent="0.55000000000000004">
      <c r="A6" t="s">
        <v>4</v>
      </c>
      <c r="B6">
        <v>7</v>
      </c>
      <c r="C6">
        <v>1</v>
      </c>
      <c r="D6">
        <v>6</v>
      </c>
      <c r="E6">
        <v>0</v>
      </c>
      <c r="F6">
        <f t="shared" si="0"/>
        <v>0</v>
      </c>
      <c r="J6" t="s">
        <v>51</v>
      </c>
      <c r="K6" s="29">
        <f>$K$12*L6</f>
        <v>1350255.8110344827</v>
      </c>
      <c r="L6" s="5">
        <v>0.48599999999999999</v>
      </c>
    </row>
    <row r="7" spans="1:12" x14ac:dyDescent="0.55000000000000004">
      <c r="A7" t="s">
        <v>5</v>
      </c>
      <c r="B7">
        <v>37</v>
      </c>
      <c r="C7">
        <v>28</v>
      </c>
      <c r="D7">
        <v>9</v>
      </c>
      <c r="E7">
        <v>0</v>
      </c>
      <c r="F7">
        <f t="shared" si="0"/>
        <v>0</v>
      </c>
      <c r="J7" t="s">
        <v>70</v>
      </c>
      <c r="K7" s="29">
        <f t="shared" ref="K7:K8" si="1">$K$12*L7</f>
        <v>1189114.1710344828</v>
      </c>
      <c r="L7" s="5">
        <f>1-L6-L8</f>
        <v>0.42800000000000005</v>
      </c>
    </row>
    <row r="8" spans="1:12" x14ac:dyDescent="0.55000000000000004">
      <c r="A8" t="s">
        <v>6</v>
      </c>
      <c r="B8">
        <v>28</v>
      </c>
      <c r="C8">
        <v>20</v>
      </c>
      <c r="D8">
        <v>8</v>
      </c>
      <c r="E8">
        <v>0</v>
      </c>
      <c r="F8">
        <f t="shared" si="0"/>
        <v>0</v>
      </c>
      <c r="J8" t="s">
        <v>52</v>
      </c>
      <c r="K8" s="29">
        <f t="shared" si="1"/>
        <v>238934.15586206893</v>
      </c>
      <c r="L8" s="5">
        <v>8.5999999999999993E-2</v>
      </c>
    </row>
    <row r="9" spans="1:12" x14ac:dyDescent="0.55000000000000004">
      <c r="A9" t="s">
        <v>7</v>
      </c>
      <c r="B9">
        <v>8</v>
      </c>
      <c r="C9">
        <v>8</v>
      </c>
      <c r="D9">
        <v>0</v>
      </c>
      <c r="E9">
        <v>0</v>
      </c>
      <c r="F9">
        <f t="shared" si="0"/>
        <v>0</v>
      </c>
    </row>
    <row r="10" spans="1:12" x14ac:dyDescent="0.55000000000000004">
      <c r="A10" t="s">
        <v>8</v>
      </c>
      <c r="B10">
        <v>3</v>
      </c>
      <c r="C10">
        <v>3</v>
      </c>
      <c r="D10">
        <v>0</v>
      </c>
      <c r="E10">
        <v>0</v>
      </c>
      <c r="F10">
        <f t="shared" si="0"/>
        <v>0</v>
      </c>
    </row>
    <row r="11" spans="1:12" x14ac:dyDescent="0.55000000000000004">
      <c r="A11" t="s">
        <v>9</v>
      </c>
      <c r="B11">
        <v>7</v>
      </c>
      <c r="C11">
        <v>6</v>
      </c>
      <c r="D11">
        <v>1</v>
      </c>
      <c r="E11">
        <v>0</v>
      </c>
      <c r="F11">
        <f t="shared" si="0"/>
        <v>0</v>
      </c>
    </row>
    <row r="12" spans="1:12" x14ac:dyDescent="0.55000000000000004">
      <c r="A12" t="s">
        <v>10</v>
      </c>
      <c r="B12">
        <v>25</v>
      </c>
      <c r="C12">
        <v>17</v>
      </c>
      <c r="D12">
        <v>8</v>
      </c>
      <c r="E12">
        <v>0</v>
      </c>
      <c r="F12">
        <f t="shared" si="0"/>
        <v>0</v>
      </c>
      <c r="K12" s="3">
        <f>3159640*0.612/0.696</f>
        <v>2778304.1379310344</v>
      </c>
    </row>
    <row r="13" spans="1:12" x14ac:dyDescent="0.55000000000000004">
      <c r="A13" t="s">
        <v>11</v>
      </c>
      <c r="B13">
        <v>6</v>
      </c>
      <c r="C13">
        <v>5</v>
      </c>
      <c r="D13">
        <v>1</v>
      </c>
      <c r="E13">
        <v>0</v>
      </c>
      <c r="F13">
        <f t="shared" si="0"/>
        <v>0</v>
      </c>
    </row>
    <row r="14" spans="1:12" x14ac:dyDescent="0.55000000000000004">
      <c r="A14" t="s">
        <v>44</v>
      </c>
      <c r="B14">
        <v>4</v>
      </c>
      <c r="C14">
        <v>4</v>
      </c>
      <c r="D14">
        <v>0</v>
      </c>
      <c r="E14">
        <v>0</v>
      </c>
      <c r="F14">
        <f t="shared" si="0"/>
        <v>0</v>
      </c>
    </row>
    <row r="15" spans="1:12" x14ac:dyDescent="0.55000000000000004">
      <c r="A15" t="s">
        <v>12</v>
      </c>
      <c r="B15">
        <v>13</v>
      </c>
      <c r="C15">
        <v>10</v>
      </c>
      <c r="D15">
        <v>3</v>
      </c>
      <c r="E15">
        <v>0</v>
      </c>
      <c r="F15">
        <f t="shared" si="0"/>
        <v>0</v>
      </c>
    </row>
    <row r="16" spans="1:12" x14ac:dyDescent="0.55000000000000004">
      <c r="A16" t="s">
        <v>13</v>
      </c>
      <c r="B16">
        <v>8</v>
      </c>
      <c r="C16">
        <v>8</v>
      </c>
      <c r="D16">
        <v>0</v>
      </c>
      <c r="E16">
        <v>0</v>
      </c>
      <c r="F16">
        <f t="shared" si="0"/>
        <v>0</v>
      </c>
    </row>
    <row r="17" spans="1:6" x14ac:dyDescent="0.55000000000000004">
      <c r="A17" t="s">
        <v>14</v>
      </c>
      <c r="B17">
        <v>21</v>
      </c>
      <c r="C17">
        <v>17</v>
      </c>
      <c r="D17">
        <v>4</v>
      </c>
      <c r="E17">
        <v>0</v>
      </c>
      <c r="F17">
        <f t="shared" si="0"/>
        <v>0</v>
      </c>
    </row>
    <row r="18" spans="1:6" x14ac:dyDescent="0.55000000000000004">
      <c r="A18" t="s">
        <v>15</v>
      </c>
      <c r="B18">
        <v>13</v>
      </c>
      <c r="C18">
        <v>4</v>
      </c>
      <c r="D18">
        <v>9</v>
      </c>
      <c r="E18">
        <v>0</v>
      </c>
      <c r="F18">
        <f t="shared" si="0"/>
        <v>0</v>
      </c>
    </row>
    <row r="19" spans="1:6" x14ac:dyDescent="0.55000000000000004">
      <c r="A19" t="s">
        <v>16</v>
      </c>
      <c r="B19">
        <v>12</v>
      </c>
      <c r="C19">
        <v>10</v>
      </c>
      <c r="D19">
        <v>2</v>
      </c>
      <c r="E19">
        <v>0</v>
      </c>
      <c r="F19">
        <f t="shared" si="0"/>
        <v>0</v>
      </c>
    </row>
    <row r="20" spans="1:6" x14ac:dyDescent="0.55000000000000004">
      <c r="A20" t="s">
        <v>17</v>
      </c>
      <c r="B20">
        <v>10</v>
      </c>
      <c r="C20">
        <v>8</v>
      </c>
      <c r="D20">
        <v>2</v>
      </c>
      <c r="E20">
        <v>0</v>
      </c>
      <c r="F20">
        <f t="shared" si="0"/>
        <v>0</v>
      </c>
    </row>
    <row r="21" spans="1:6" x14ac:dyDescent="0.55000000000000004">
      <c r="A21" t="s">
        <v>18</v>
      </c>
      <c r="B21">
        <v>10</v>
      </c>
      <c r="C21">
        <v>10</v>
      </c>
      <c r="D21">
        <v>0</v>
      </c>
      <c r="E21">
        <v>0</v>
      </c>
      <c r="F21">
        <f t="shared" si="0"/>
        <v>0</v>
      </c>
    </row>
    <row r="22" spans="1:6" x14ac:dyDescent="0.55000000000000004">
      <c r="A22" t="s">
        <v>19</v>
      </c>
      <c r="B22">
        <v>10</v>
      </c>
      <c r="C22">
        <v>9</v>
      </c>
      <c r="D22">
        <v>1</v>
      </c>
      <c r="E22">
        <v>0</v>
      </c>
      <c r="F22">
        <f t="shared" si="0"/>
        <v>0</v>
      </c>
    </row>
    <row r="23" spans="1:6" x14ac:dyDescent="0.55000000000000004">
      <c r="A23" t="s">
        <v>20</v>
      </c>
      <c r="B23">
        <v>10</v>
      </c>
      <c r="C23">
        <v>9</v>
      </c>
      <c r="D23">
        <v>1</v>
      </c>
      <c r="E23">
        <v>0</v>
      </c>
      <c r="F23">
        <f t="shared" si="0"/>
        <v>0</v>
      </c>
    </row>
    <row r="24" spans="1:6" x14ac:dyDescent="0.55000000000000004">
      <c r="A24" t="s">
        <v>21</v>
      </c>
      <c r="B24">
        <v>5</v>
      </c>
      <c r="C24">
        <v>4</v>
      </c>
      <c r="D24">
        <v>1</v>
      </c>
      <c r="E24">
        <v>0</v>
      </c>
      <c r="F24">
        <f t="shared" si="0"/>
        <v>0</v>
      </c>
    </row>
    <row r="25" spans="1:6" x14ac:dyDescent="0.55000000000000004">
      <c r="A25" t="s">
        <v>39</v>
      </c>
      <c r="B25">
        <v>9</v>
      </c>
      <c r="C25">
        <v>2</v>
      </c>
      <c r="D25">
        <v>7</v>
      </c>
      <c r="E25">
        <v>0</v>
      </c>
      <c r="F25">
        <f t="shared" si="0"/>
        <v>0</v>
      </c>
    </row>
    <row r="26" spans="1:6" x14ac:dyDescent="0.55000000000000004">
      <c r="A26" s="1" t="s">
        <v>22</v>
      </c>
      <c r="B26" s="1">
        <v>6</v>
      </c>
      <c r="C26">
        <v>1</v>
      </c>
      <c r="D26">
        <v>5</v>
      </c>
      <c r="E26">
        <v>0</v>
      </c>
      <c r="F26">
        <f t="shared" si="0"/>
        <v>0</v>
      </c>
    </row>
    <row r="27" spans="1:6" x14ac:dyDescent="0.55000000000000004">
      <c r="B27">
        <f>SUM(B2:B26)</f>
        <v>288</v>
      </c>
      <c r="C27">
        <f t="shared" ref="C27:D27" si="2">SUM(C2:C26)</f>
        <v>200</v>
      </c>
      <c r="D27">
        <f t="shared" si="2"/>
        <v>87</v>
      </c>
      <c r="E27">
        <f>SUM(E2:E26)</f>
        <v>1</v>
      </c>
      <c r="F27">
        <f>SUM(C27:E27)</f>
        <v>288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7752-8AEC-4768-805C-998F33468E41}">
  <dimension ref="A1:I27"/>
  <sheetViews>
    <sheetView workbookViewId="0">
      <selection activeCell="I14" sqref="I14"/>
    </sheetView>
  </sheetViews>
  <sheetFormatPr defaultRowHeight="14.4" x14ac:dyDescent="0.55000000000000004"/>
  <cols>
    <col min="8" max="8" width="10.68359375" bestFit="1" customWidth="1"/>
  </cols>
  <sheetData>
    <row r="1" spans="1:9" x14ac:dyDescent="0.55000000000000004">
      <c r="B1" t="s">
        <v>23</v>
      </c>
      <c r="C1" t="s">
        <v>51</v>
      </c>
      <c r="D1" t="s">
        <v>105</v>
      </c>
    </row>
    <row r="2" spans="1:9" x14ac:dyDescent="0.55000000000000004">
      <c r="A2" t="s">
        <v>0</v>
      </c>
      <c r="B2">
        <v>21</v>
      </c>
      <c r="C2">
        <v>4</v>
      </c>
      <c r="D2">
        <v>17</v>
      </c>
      <c r="E2">
        <f t="shared" ref="E2:E26" si="0">B2-SUM(C2:D2)</f>
        <v>0</v>
      </c>
      <c r="H2" s="2">
        <v>3700045</v>
      </c>
    </row>
    <row r="3" spans="1:9" x14ac:dyDescent="0.55000000000000004">
      <c r="A3" t="s">
        <v>1</v>
      </c>
      <c r="B3">
        <v>6</v>
      </c>
      <c r="C3">
        <v>5</v>
      </c>
      <c r="D3">
        <v>1</v>
      </c>
      <c r="E3">
        <f t="shared" si="0"/>
        <v>0</v>
      </c>
      <c r="G3" t="s">
        <v>51</v>
      </c>
      <c r="H3" s="3">
        <f>$H$2*I3</f>
        <v>1909223.22</v>
      </c>
      <c r="I3" s="4">
        <v>0.51600000000000001</v>
      </c>
    </row>
    <row r="4" spans="1:9" x14ac:dyDescent="0.55000000000000004">
      <c r="A4" t="s">
        <v>2</v>
      </c>
      <c r="B4">
        <v>5</v>
      </c>
      <c r="C4">
        <v>0</v>
      </c>
      <c r="D4">
        <v>5</v>
      </c>
      <c r="E4">
        <f t="shared" si="0"/>
        <v>0</v>
      </c>
      <c r="G4" t="s">
        <v>105</v>
      </c>
      <c r="H4" s="3">
        <f>$H$2*I4</f>
        <v>1698320.6549999998</v>
      </c>
      <c r="I4" s="4">
        <f>1-I3-2.5%</f>
        <v>0.45899999999999996</v>
      </c>
    </row>
    <row r="5" spans="1:9" x14ac:dyDescent="0.55000000000000004">
      <c r="A5" t="s">
        <v>3</v>
      </c>
      <c r="B5">
        <v>4</v>
      </c>
      <c r="C5">
        <v>1</v>
      </c>
      <c r="D5">
        <v>3</v>
      </c>
      <c r="E5">
        <f t="shared" si="0"/>
        <v>0</v>
      </c>
    </row>
    <row r="6" spans="1:9" x14ac:dyDescent="0.55000000000000004">
      <c r="A6" t="s">
        <v>4</v>
      </c>
      <c r="B6">
        <v>7</v>
      </c>
      <c r="C6">
        <v>2</v>
      </c>
      <c r="D6">
        <v>5</v>
      </c>
      <c r="E6">
        <f t="shared" si="0"/>
        <v>0</v>
      </c>
      <c r="I6" s="4"/>
    </row>
    <row r="7" spans="1:9" x14ac:dyDescent="0.55000000000000004">
      <c r="A7" t="s">
        <v>5</v>
      </c>
      <c r="B7">
        <v>37</v>
      </c>
      <c r="C7">
        <v>30</v>
      </c>
      <c r="D7">
        <v>7</v>
      </c>
      <c r="E7">
        <f t="shared" si="0"/>
        <v>0</v>
      </c>
    </row>
    <row r="8" spans="1:9" x14ac:dyDescent="0.55000000000000004">
      <c r="A8" t="s">
        <v>6</v>
      </c>
      <c r="B8">
        <v>28</v>
      </c>
      <c r="C8">
        <v>24</v>
      </c>
      <c r="D8">
        <v>4</v>
      </c>
      <c r="E8">
        <f t="shared" si="0"/>
        <v>0</v>
      </c>
    </row>
    <row r="9" spans="1:9" x14ac:dyDescent="0.55000000000000004">
      <c r="A9" t="s">
        <v>7</v>
      </c>
      <c r="B9">
        <v>8</v>
      </c>
      <c r="C9">
        <v>8</v>
      </c>
      <c r="D9">
        <v>0</v>
      </c>
      <c r="E9">
        <f t="shared" si="0"/>
        <v>0</v>
      </c>
    </row>
    <row r="10" spans="1:9" x14ac:dyDescent="0.55000000000000004">
      <c r="A10" t="s">
        <v>8</v>
      </c>
      <c r="B10">
        <v>3</v>
      </c>
      <c r="C10">
        <v>3</v>
      </c>
      <c r="D10">
        <v>0</v>
      </c>
      <c r="E10">
        <f t="shared" si="0"/>
        <v>0</v>
      </c>
    </row>
    <row r="11" spans="1:9" x14ac:dyDescent="0.55000000000000004">
      <c r="A11" t="s">
        <v>9</v>
      </c>
      <c r="B11">
        <v>7</v>
      </c>
      <c r="C11">
        <v>6</v>
      </c>
      <c r="D11">
        <v>1</v>
      </c>
      <c r="E11">
        <f t="shared" si="0"/>
        <v>0</v>
      </c>
    </row>
    <row r="12" spans="1:9" x14ac:dyDescent="0.55000000000000004">
      <c r="A12" t="s">
        <v>10</v>
      </c>
      <c r="B12">
        <v>25</v>
      </c>
      <c r="C12">
        <v>19</v>
      </c>
      <c r="D12">
        <v>6</v>
      </c>
      <c r="E12">
        <f t="shared" si="0"/>
        <v>0</v>
      </c>
    </row>
    <row r="13" spans="1:9" x14ac:dyDescent="0.55000000000000004">
      <c r="A13" t="s">
        <v>11</v>
      </c>
      <c r="B13">
        <v>6</v>
      </c>
      <c r="C13">
        <v>5</v>
      </c>
      <c r="D13">
        <v>1</v>
      </c>
      <c r="E13">
        <f t="shared" si="0"/>
        <v>0</v>
      </c>
    </row>
    <row r="14" spans="1:9" x14ac:dyDescent="0.55000000000000004">
      <c r="A14" t="s">
        <v>44</v>
      </c>
      <c r="B14">
        <v>4</v>
      </c>
      <c r="C14">
        <v>4</v>
      </c>
      <c r="D14">
        <v>0</v>
      </c>
      <c r="E14">
        <f t="shared" si="0"/>
        <v>0</v>
      </c>
      <c r="I14" s="4"/>
    </row>
    <row r="15" spans="1:9" x14ac:dyDescent="0.55000000000000004">
      <c r="A15" t="s">
        <v>12</v>
      </c>
      <c r="B15">
        <v>13</v>
      </c>
      <c r="C15">
        <v>9</v>
      </c>
      <c r="D15">
        <v>4</v>
      </c>
      <c r="E15">
        <f t="shared" si="0"/>
        <v>0</v>
      </c>
    </row>
    <row r="16" spans="1:9" x14ac:dyDescent="0.55000000000000004">
      <c r="A16" t="s">
        <v>13</v>
      </c>
      <c r="B16">
        <v>8</v>
      </c>
      <c r="C16">
        <v>6</v>
      </c>
      <c r="D16">
        <v>2</v>
      </c>
      <c r="E16">
        <f t="shared" si="0"/>
        <v>0</v>
      </c>
    </row>
    <row r="17" spans="1:5" x14ac:dyDescent="0.55000000000000004">
      <c r="A17" t="s">
        <v>14</v>
      </c>
      <c r="B17">
        <v>21</v>
      </c>
      <c r="C17">
        <v>18</v>
      </c>
      <c r="D17">
        <v>3</v>
      </c>
      <c r="E17">
        <f t="shared" si="0"/>
        <v>0</v>
      </c>
    </row>
    <row r="18" spans="1:5" x14ac:dyDescent="0.55000000000000004">
      <c r="A18" t="s">
        <v>15</v>
      </c>
      <c r="B18">
        <v>13</v>
      </c>
      <c r="C18">
        <v>4</v>
      </c>
      <c r="D18">
        <v>9</v>
      </c>
      <c r="E18">
        <f t="shared" si="0"/>
        <v>0</v>
      </c>
    </row>
    <row r="19" spans="1:5" x14ac:dyDescent="0.55000000000000004">
      <c r="A19" t="s">
        <v>16</v>
      </c>
      <c r="B19">
        <v>12</v>
      </c>
      <c r="C19">
        <v>10</v>
      </c>
      <c r="D19">
        <v>2</v>
      </c>
      <c r="E19">
        <f t="shared" si="0"/>
        <v>0</v>
      </c>
    </row>
    <row r="20" spans="1:5" x14ac:dyDescent="0.55000000000000004">
      <c r="A20" t="s">
        <v>17</v>
      </c>
      <c r="B20">
        <v>10</v>
      </c>
      <c r="C20">
        <v>8</v>
      </c>
      <c r="D20">
        <v>2</v>
      </c>
      <c r="E20">
        <f t="shared" si="0"/>
        <v>0</v>
      </c>
    </row>
    <row r="21" spans="1:5" x14ac:dyDescent="0.55000000000000004">
      <c r="A21" t="s">
        <v>18</v>
      </c>
      <c r="B21">
        <v>10</v>
      </c>
      <c r="C21">
        <v>10</v>
      </c>
      <c r="D21">
        <v>0</v>
      </c>
      <c r="E21">
        <f t="shared" si="0"/>
        <v>0</v>
      </c>
    </row>
    <row r="22" spans="1:5" x14ac:dyDescent="0.55000000000000004">
      <c r="A22" t="s">
        <v>19</v>
      </c>
      <c r="B22">
        <v>10</v>
      </c>
      <c r="C22">
        <v>9</v>
      </c>
      <c r="D22">
        <v>1</v>
      </c>
      <c r="E22">
        <f t="shared" si="0"/>
        <v>0</v>
      </c>
    </row>
    <row r="23" spans="1:5" x14ac:dyDescent="0.55000000000000004">
      <c r="A23" t="s">
        <v>20</v>
      </c>
      <c r="B23">
        <v>10</v>
      </c>
      <c r="C23">
        <v>9</v>
      </c>
      <c r="D23">
        <v>1</v>
      </c>
      <c r="E23">
        <f t="shared" si="0"/>
        <v>0</v>
      </c>
    </row>
    <row r="24" spans="1:5" x14ac:dyDescent="0.55000000000000004">
      <c r="A24" t="s">
        <v>21</v>
      </c>
      <c r="B24">
        <v>5</v>
      </c>
      <c r="C24">
        <v>4</v>
      </c>
      <c r="D24">
        <v>1</v>
      </c>
      <c r="E24">
        <f t="shared" si="0"/>
        <v>0</v>
      </c>
    </row>
    <row r="25" spans="1:5" x14ac:dyDescent="0.55000000000000004">
      <c r="A25" t="s">
        <v>39</v>
      </c>
      <c r="B25">
        <v>9</v>
      </c>
      <c r="C25">
        <v>7</v>
      </c>
      <c r="D25">
        <v>2</v>
      </c>
      <c r="E25">
        <f t="shared" si="0"/>
        <v>0</v>
      </c>
    </row>
    <row r="26" spans="1:5" x14ac:dyDescent="0.55000000000000004">
      <c r="A26" s="1" t="s">
        <v>22</v>
      </c>
      <c r="B26" s="1">
        <v>6</v>
      </c>
      <c r="C26">
        <v>5</v>
      </c>
      <c r="D26">
        <v>1</v>
      </c>
      <c r="E26">
        <f t="shared" si="0"/>
        <v>0</v>
      </c>
    </row>
    <row r="27" spans="1:5" x14ac:dyDescent="0.55000000000000004">
      <c r="B27">
        <f>SUM(B2:B26)</f>
        <v>288</v>
      </c>
      <c r="C27">
        <f t="shared" ref="C27:D27" si="1">SUM(C2:C26)</f>
        <v>210</v>
      </c>
      <c r="D27">
        <f t="shared" si="1"/>
        <v>78</v>
      </c>
      <c r="E27">
        <f>SUM(C27:D27)</f>
        <v>288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0B4DF-CA28-49D2-85A6-701EE15E9067}">
  <dimension ref="A1:K28"/>
  <sheetViews>
    <sheetView workbookViewId="0">
      <selection activeCell="C17" sqref="C17"/>
    </sheetView>
  </sheetViews>
  <sheetFormatPr defaultRowHeight="14.4" x14ac:dyDescent="0.55000000000000004"/>
  <cols>
    <col min="10" max="10" width="10.68359375" bestFit="1" customWidth="1"/>
  </cols>
  <sheetData>
    <row r="1" spans="1:11" x14ac:dyDescent="0.55000000000000004">
      <c r="B1" t="s">
        <v>23</v>
      </c>
      <c r="C1" t="s">
        <v>68</v>
      </c>
      <c r="D1" t="s">
        <v>53</v>
      </c>
      <c r="E1" t="s">
        <v>54</v>
      </c>
    </row>
    <row r="2" spans="1:11" x14ac:dyDescent="0.55000000000000004">
      <c r="A2" t="s">
        <v>0</v>
      </c>
      <c r="B2">
        <v>21</v>
      </c>
      <c r="C2">
        <v>16</v>
      </c>
      <c r="D2">
        <v>4</v>
      </c>
      <c r="E2">
        <v>1</v>
      </c>
      <c r="F2">
        <f>B2-SUM(C2:E2)</f>
        <v>0</v>
      </c>
    </row>
    <row r="3" spans="1:11" x14ac:dyDescent="0.55000000000000004">
      <c r="A3" t="s">
        <v>1</v>
      </c>
      <c r="B3">
        <v>6</v>
      </c>
      <c r="C3">
        <v>1</v>
      </c>
      <c r="D3">
        <v>4</v>
      </c>
      <c r="E3">
        <v>1</v>
      </c>
      <c r="F3">
        <f t="shared" ref="F3:F27" si="0">B3-SUM(C3:E3)</f>
        <v>0</v>
      </c>
      <c r="J3" s="3">
        <v>3850045</v>
      </c>
    </row>
    <row r="4" spans="1:11" x14ac:dyDescent="0.55000000000000004">
      <c r="A4" t="s">
        <v>2</v>
      </c>
      <c r="B4">
        <v>5</v>
      </c>
      <c r="C4">
        <v>4</v>
      </c>
      <c r="D4">
        <v>0</v>
      </c>
      <c r="E4">
        <v>1</v>
      </c>
      <c r="F4">
        <f t="shared" si="0"/>
        <v>0</v>
      </c>
      <c r="I4" t="s">
        <v>68</v>
      </c>
      <c r="J4" s="3">
        <f>$J$3*K4</f>
        <v>1813371.1949999998</v>
      </c>
      <c r="K4" s="4">
        <v>0.47099999999999997</v>
      </c>
    </row>
    <row r="5" spans="1:11" x14ac:dyDescent="0.55000000000000004">
      <c r="A5" t="s">
        <v>3</v>
      </c>
      <c r="B5">
        <v>4</v>
      </c>
      <c r="C5">
        <v>3</v>
      </c>
      <c r="D5">
        <v>1</v>
      </c>
      <c r="E5">
        <v>0</v>
      </c>
      <c r="F5">
        <f t="shared" si="0"/>
        <v>0</v>
      </c>
      <c r="I5" t="s">
        <v>53</v>
      </c>
      <c r="J5" s="3">
        <f t="shared" ref="J5:J6" si="1">$J$3*K5</f>
        <v>1678619.62</v>
      </c>
      <c r="K5" s="4">
        <f>1-K4-K6</f>
        <v>0.43600000000000005</v>
      </c>
    </row>
    <row r="6" spans="1:11" x14ac:dyDescent="0.55000000000000004">
      <c r="A6" t="s">
        <v>4</v>
      </c>
      <c r="B6">
        <v>7</v>
      </c>
      <c r="C6">
        <v>5</v>
      </c>
      <c r="D6">
        <v>2</v>
      </c>
      <c r="E6">
        <v>0</v>
      </c>
      <c r="F6">
        <f t="shared" si="0"/>
        <v>0</v>
      </c>
      <c r="I6" t="s">
        <v>54</v>
      </c>
      <c r="J6" s="3">
        <f t="shared" si="1"/>
        <v>358054.185</v>
      </c>
      <c r="K6" s="4">
        <v>9.2999999999999999E-2</v>
      </c>
    </row>
    <row r="7" spans="1:11" x14ac:dyDescent="0.55000000000000004">
      <c r="A7" t="s">
        <v>5</v>
      </c>
      <c r="B7">
        <v>37</v>
      </c>
      <c r="C7">
        <v>30</v>
      </c>
      <c r="D7">
        <v>7</v>
      </c>
      <c r="E7">
        <v>0</v>
      </c>
      <c r="F7">
        <f t="shared" si="0"/>
        <v>0</v>
      </c>
    </row>
    <row r="8" spans="1:11" x14ac:dyDescent="0.55000000000000004">
      <c r="A8" t="s">
        <v>6</v>
      </c>
      <c r="B8">
        <v>28</v>
      </c>
      <c r="C8">
        <v>25</v>
      </c>
      <c r="D8">
        <v>3</v>
      </c>
      <c r="E8">
        <v>0</v>
      </c>
      <c r="F8">
        <f t="shared" si="0"/>
        <v>0</v>
      </c>
    </row>
    <row r="9" spans="1:11" x14ac:dyDescent="0.55000000000000004">
      <c r="A9" t="s">
        <v>7</v>
      </c>
      <c r="B9">
        <v>8</v>
      </c>
      <c r="C9">
        <v>6</v>
      </c>
      <c r="D9">
        <v>2</v>
      </c>
      <c r="E9">
        <v>0</v>
      </c>
      <c r="F9">
        <f t="shared" si="0"/>
        <v>0</v>
      </c>
    </row>
    <row r="10" spans="1:11" x14ac:dyDescent="0.55000000000000004">
      <c r="A10" t="s">
        <v>8</v>
      </c>
      <c r="B10">
        <v>3</v>
      </c>
      <c r="C10">
        <v>1</v>
      </c>
      <c r="D10">
        <v>2</v>
      </c>
      <c r="E10">
        <v>0</v>
      </c>
      <c r="F10">
        <f t="shared" si="0"/>
        <v>0</v>
      </c>
    </row>
    <row r="11" spans="1:11" x14ac:dyDescent="0.55000000000000004">
      <c r="A11" t="s">
        <v>9</v>
      </c>
      <c r="B11">
        <v>7</v>
      </c>
      <c r="C11">
        <v>2</v>
      </c>
      <c r="D11">
        <v>5</v>
      </c>
      <c r="E11">
        <v>0</v>
      </c>
      <c r="F11">
        <f t="shared" si="0"/>
        <v>0</v>
      </c>
    </row>
    <row r="12" spans="1:11" x14ac:dyDescent="0.55000000000000004">
      <c r="A12" t="s">
        <v>10</v>
      </c>
      <c r="B12">
        <v>25</v>
      </c>
      <c r="C12">
        <v>9</v>
      </c>
      <c r="D12">
        <v>14</v>
      </c>
      <c r="E12">
        <v>2</v>
      </c>
      <c r="F12">
        <f t="shared" si="0"/>
        <v>0</v>
      </c>
    </row>
    <row r="13" spans="1:11" x14ac:dyDescent="0.55000000000000004">
      <c r="A13" t="s">
        <v>11</v>
      </c>
      <c r="B13">
        <v>6</v>
      </c>
      <c r="C13">
        <v>3</v>
      </c>
      <c r="D13">
        <v>3</v>
      </c>
      <c r="E13">
        <v>0</v>
      </c>
      <c r="F13">
        <f t="shared" si="0"/>
        <v>0</v>
      </c>
    </row>
    <row r="14" spans="1:11" x14ac:dyDescent="0.55000000000000004">
      <c r="A14" t="s">
        <v>44</v>
      </c>
      <c r="B14">
        <v>4</v>
      </c>
      <c r="C14">
        <v>3</v>
      </c>
      <c r="D14">
        <v>1</v>
      </c>
      <c r="E14">
        <v>0</v>
      </c>
      <c r="F14">
        <f t="shared" si="0"/>
        <v>0</v>
      </c>
    </row>
    <row r="15" spans="1:11" x14ac:dyDescent="0.55000000000000004">
      <c r="A15" t="s">
        <v>12</v>
      </c>
      <c r="B15">
        <v>13</v>
      </c>
      <c r="C15">
        <v>8</v>
      </c>
      <c r="D15">
        <v>5</v>
      </c>
      <c r="E15">
        <v>0</v>
      </c>
      <c r="F15">
        <f t="shared" si="0"/>
        <v>0</v>
      </c>
    </row>
    <row r="16" spans="1:11" x14ac:dyDescent="0.55000000000000004">
      <c r="A16" t="s">
        <v>13</v>
      </c>
      <c r="B16">
        <v>8</v>
      </c>
      <c r="C16">
        <v>5</v>
      </c>
      <c r="D16">
        <v>3</v>
      </c>
      <c r="E16">
        <v>0</v>
      </c>
      <c r="F16">
        <f t="shared" si="0"/>
        <v>0</v>
      </c>
    </row>
    <row r="17" spans="1:6" x14ac:dyDescent="0.55000000000000004">
      <c r="A17" t="s">
        <v>14</v>
      </c>
      <c r="B17">
        <v>21</v>
      </c>
      <c r="C17">
        <v>2</v>
      </c>
      <c r="D17">
        <v>19</v>
      </c>
      <c r="E17">
        <v>0</v>
      </c>
      <c r="F17">
        <f t="shared" si="0"/>
        <v>0</v>
      </c>
    </row>
    <row r="18" spans="1:6" x14ac:dyDescent="0.55000000000000004">
      <c r="A18" t="s">
        <v>15</v>
      </c>
      <c r="B18">
        <v>13</v>
      </c>
      <c r="C18">
        <v>12</v>
      </c>
      <c r="D18">
        <v>1</v>
      </c>
      <c r="E18">
        <v>0</v>
      </c>
      <c r="F18">
        <f t="shared" si="0"/>
        <v>0</v>
      </c>
    </row>
    <row r="19" spans="1:6" x14ac:dyDescent="0.55000000000000004">
      <c r="A19" t="s">
        <v>16</v>
      </c>
      <c r="B19">
        <v>12</v>
      </c>
      <c r="C19">
        <v>3</v>
      </c>
      <c r="D19">
        <v>9</v>
      </c>
      <c r="E19">
        <v>0</v>
      </c>
      <c r="F19">
        <f t="shared" si="0"/>
        <v>0</v>
      </c>
    </row>
    <row r="20" spans="1:6" x14ac:dyDescent="0.55000000000000004">
      <c r="A20" t="s">
        <v>17</v>
      </c>
      <c r="B20">
        <v>10</v>
      </c>
      <c r="C20">
        <v>3</v>
      </c>
      <c r="D20">
        <v>7</v>
      </c>
      <c r="E20">
        <v>0</v>
      </c>
      <c r="F20">
        <f t="shared" si="0"/>
        <v>0</v>
      </c>
    </row>
    <row r="21" spans="1:6" x14ac:dyDescent="0.55000000000000004">
      <c r="A21" t="s">
        <v>18</v>
      </c>
      <c r="B21">
        <v>10</v>
      </c>
      <c r="C21">
        <v>0</v>
      </c>
      <c r="D21">
        <v>10</v>
      </c>
      <c r="E21">
        <v>0</v>
      </c>
      <c r="F21">
        <f t="shared" si="0"/>
        <v>0</v>
      </c>
    </row>
    <row r="22" spans="1:6" x14ac:dyDescent="0.55000000000000004">
      <c r="A22" t="s">
        <v>19</v>
      </c>
      <c r="B22">
        <v>10</v>
      </c>
      <c r="C22">
        <v>2</v>
      </c>
      <c r="D22">
        <v>8</v>
      </c>
      <c r="E22">
        <v>0</v>
      </c>
      <c r="F22">
        <f t="shared" si="0"/>
        <v>0</v>
      </c>
    </row>
    <row r="23" spans="1:6" x14ac:dyDescent="0.55000000000000004">
      <c r="A23" t="s">
        <v>20</v>
      </c>
      <c r="B23">
        <v>10</v>
      </c>
      <c r="C23">
        <v>2</v>
      </c>
      <c r="D23">
        <v>8</v>
      </c>
      <c r="E23">
        <v>0</v>
      </c>
      <c r="F23">
        <f t="shared" si="0"/>
        <v>0</v>
      </c>
    </row>
    <row r="24" spans="1:6" x14ac:dyDescent="0.55000000000000004">
      <c r="A24" t="s">
        <v>21</v>
      </c>
      <c r="B24">
        <v>5</v>
      </c>
      <c r="C24">
        <v>1</v>
      </c>
      <c r="D24">
        <v>4</v>
      </c>
      <c r="E24">
        <v>0</v>
      </c>
      <c r="F24">
        <f t="shared" si="0"/>
        <v>0</v>
      </c>
    </row>
    <row r="25" spans="1:6" x14ac:dyDescent="0.55000000000000004">
      <c r="A25" t="s">
        <v>39</v>
      </c>
      <c r="B25">
        <v>9</v>
      </c>
      <c r="C25">
        <v>2</v>
      </c>
      <c r="D25">
        <v>7</v>
      </c>
      <c r="E25">
        <v>0</v>
      </c>
      <c r="F25">
        <f t="shared" si="0"/>
        <v>0</v>
      </c>
    </row>
    <row r="26" spans="1:6" x14ac:dyDescent="0.55000000000000004">
      <c r="A26" t="s">
        <v>35</v>
      </c>
      <c r="B26">
        <v>3</v>
      </c>
      <c r="C26">
        <v>0</v>
      </c>
      <c r="D26">
        <v>3</v>
      </c>
      <c r="E26">
        <v>0</v>
      </c>
      <c r="F26">
        <f t="shared" si="0"/>
        <v>0</v>
      </c>
    </row>
    <row r="27" spans="1:6" x14ac:dyDescent="0.55000000000000004">
      <c r="A27" s="1" t="s">
        <v>22</v>
      </c>
      <c r="B27" s="1">
        <v>6</v>
      </c>
      <c r="C27">
        <v>5</v>
      </c>
      <c r="D27">
        <v>1</v>
      </c>
      <c r="E27">
        <v>0</v>
      </c>
      <c r="F27">
        <f t="shared" si="0"/>
        <v>0</v>
      </c>
    </row>
    <row r="28" spans="1:6" x14ac:dyDescent="0.55000000000000004">
      <c r="B28">
        <f>SUM(B2:B27)</f>
        <v>291</v>
      </c>
      <c r="C28">
        <f t="shared" ref="C28:D28" si="2">SUM(C2:C27)</f>
        <v>153</v>
      </c>
      <c r="D28">
        <f t="shared" si="2"/>
        <v>133</v>
      </c>
      <c r="E28">
        <f>SUM(E2:E27)</f>
        <v>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501F0-7B9F-4207-A5BC-137105ACA8DF}">
  <dimension ref="A1:W70"/>
  <sheetViews>
    <sheetView zoomScaleNormal="100" workbookViewId="0">
      <pane xSplit="1" topLeftCell="B1" activePane="topRight" state="frozen"/>
      <selection activeCell="A26" sqref="A26"/>
      <selection pane="topRight" activeCell="F33" sqref="F33"/>
    </sheetView>
  </sheetViews>
  <sheetFormatPr defaultRowHeight="14.4" x14ac:dyDescent="0.55000000000000004"/>
  <cols>
    <col min="14" max="14" width="10.41796875" customWidth="1"/>
    <col min="16" max="16" width="10.68359375" customWidth="1"/>
    <col min="18" max="18" width="10.578125" customWidth="1"/>
    <col min="20" max="20" width="10.68359375" bestFit="1" customWidth="1"/>
  </cols>
  <sheetData>
    <row r="1" spans="1:20" x14ac:dyDescent="0.55000000000000004">
      <c r="B1" t="s">
        <v>23</v>
      </c>
      <c r="C1" t="s">
        <v>55</v>
      </c>
      <c r="D1" t="s">
        <v>106</v>
      </c>
      <c r="E1" t="s">
        <v>69</v>
      </c>
      <c r="H1" t="s">
        <v>55</v>
      </c>
      <c r="I1" t="s">
        <v>106</v>
      </c>
      <c r="J1" t="s">
        <v>118</v>
      </c>
      <c r="M1" t="s">
        <v>120</v>
      </c>
      <c r="N1" s="8" t="s">
        <v>23</v>
      </c>
      <c r="O1" t="s">
        <v>121</v>
      </c>
      <c r="P1" s="8"/>
      <c r="Q1" t="s">
        <v>122</v>
      </c>
      <c r="R1" s="8"/>
      <c r="S1" t="s">
        <v>123</v>
      </c>
    </row>
    <row r="2" spans="1:20" x14ac:dyDescent="0.55000000000000004">
      <c r="A2" t="s">
        <v>0</v>
      </c>
      <c r="B2">
        <v>21</v>
      </c>
      <c r="C2">
        <v>0</v>
      </c>
      <c r="D2">
        <v>21</v>
      </c>
      <c r="E2">
        <v>0</v>
      </c>
      <c r="F2">
        <f>B2-SUM(C2:E2)</f>
        <v>0</v>
      </c>
      <c r="H2">
        <f>N38+Q38</f>
        <v>1</v>
      </c>
      <c r="I2">
        <f>O38+R38</f>
        <v>20</v>
      </c>
      <c r="J2">
        <f>P38+S38</f>
        <v>0</v>
      </c>
      <c r="N2" s="9">
        <v>288470</v>
      </c>
      <c r="O2" s="4">
        <f>1-Q2-S2</f>
        <v>0.31899999999999995</v>
      </c>
      <c r="P2" s="12">
        <f>N2*O2</f>
        <v>92021.929999999978</v>
      </c>
      <c r="Q2" s="4">
        <v>0.68100000000000005</v>
      </c>
      <c r="R2" s="12">
        <f>Q2*N2</f>
        <v>196448.07</v>
      </c>
      <c r="S2" s="23">
        <v>0</v>
      </c>
      <c r="T2" s="3">
        <f>S2*N2</f>
        <v>0</v>
      </c>
    </row>
    <row r="3" spans="1:20" x14ac:dyDescent="0.55000000000000004">
      <c r="A3" t="s">
        <v>1</v>
      </c>
      <c r="B3">
        <v>6</v>
      </c>
      <c r="C3">
        <v>1</v>
      </c>
      <c r="D3">
        <v>5</v>
      </c>
      <c r="E3">
        <v>0</v>
      </c>
      <c r="F3">
        <f t="shared" ref="F3:F29" si="0">B3-SUM(C3:E3)</f>
        <v>0</v>
      </c>
      <c r="H3">
        <f t="shared" ref="H3:H29" si="1">N39+Q39</f>
        <v>2</v>
      </c>
      <c r="I3">
        <f t="shared" ref="I3:I29" si="2">O39+R39</f>
        <v>4</v>
      </c>
      <c r="J3">
        <f t="shared" ref="J3:J29" si="3">P39+S39</f>
        <v>0</v>
      </c>
      <c r="N3" s="9">
        <v>65943</v>
      </c>
      <c r="O3" s="4">
        <f t="shared" ref="O3:O29" si="4">1-Q3-S3</f>
        <v>0.46899999999999997</v>
      </c>
      <c r="P3" s="12">
        <f t="shared" ref="P3:P29" si="5">N3*O3</f>
        <v>30927.267</v>
      </c>
      <c r="Q3" s="4">
        <v>0.53100000000000003</v>
      </c>
      <c r="R3" s="12">
        <f t="shared" ref="R3:R29" si="6">Q3*N3</f>
        <v>35015.733</v>
      </c>
      <c r="S3" s="23">
        <v>0</v>
      </c>
      <c r="T3" s="3">
        <f t="shared" ref="T3:T29" si="7">S3*N3</f>
        <v>0</v>
      </c>
    </row>
    <row r="4" spans="1:20" x14ac:dyDescent="0.55000000000000004">
      <c r="A4" t="s">
        <v>2</v>
      </c>
      <c r="B4">
        <v>5</v>
      </c>
      <c r="C4">
        <v>0</v>
      </c>
      <c r="D4">
        <v>5</v>
      </c>
      <c r="E4">
        <v>0</v>
      </c>
      <c r="F4">
        <f t="shared" si="0"/>
        <v>0</v>
      </c>
      <c r="H4">
        <f t="shared" si="1"/>
        <v>0</v>
      </c>
      <c r="I4">
        <f t="shared" si="2"/>
        <v>5</v>
      </c>
      <c r="J4">
        <f t="shared" si="3"/>
        <v>0</v>
      </c>
      <c r="N4" s="9">
        <v>44566</v>
      </c>
      <c r="O4" s="4">
        <f t="shared" si="4"/>
        <v>0.41100000000000003</v>
      </c>
      <c r="P4" s="12">
        <f t="shared" si="5"/>
        <v>18316.626</v>
      </c>
      <c r="Q4" s="4">
        <v>0.58899999999999997</v>
      </c>
      <c r="R4" s="12">
        <f t="shared" si="6"/>
        <v>26249.374</v>
      </c>
      <c r="S4" s="23">
        <v>0</v>
      </c>
      <c r="T4" s="3">
        <f t="shared" si="7"/>
        <v>0</v>
      </c>
    </row>
    <row r="5" spans="1:20" x14ac:dyDescent="0.55000000000000004">
      <c r="A5" t="s">
        <v>3</v>
      </c>
      <c r="B5">
        <v>4</v>
      </c>
      <c r="C5">
        <v>0</v>
      </c>
      <c r="D5">
        <v>4</v>
      </c>
      <c r="E5">
        <v>0</v>
      </c>
      <c r="F5">
        <f t="shared" si="0"/>
        <v>0</v>
      </c>
      <c r="H5">
        <f t="shared" si="1"/>
        <v>0</v>
      </c>
      <c r="I5">
        <f t="shared" si="2"/>
        <v>4</v>
      </c>
      <c r="J5">
        <f t="shared" si="3"/>
        <v>0</v>
      </c>
      <c r="N5" s="9">
        <v>19951</v>
      </c>
      <c r="O5" s="4">
        <f t="shared" si="4"/>
        <v>0.40800000000000003</v>
      </c>
      <c r="P5" s="12">
        <f t="shared" si="5"/>
        <v>8140.0080000000007</v>
      </c>
      <c r="Q5" s="4">
        <v>0.59199999999999997</v>
      </c>
      <c r="R5" s="12">
        <f t="shared" si="6"/>
        <v>11810.992</v>
      </c>
      <c r="S5" s="23">
        <v>0</v>
      </c>
      <c r="T5" s="3">
        <f t="shared" si="7"/>
        <v>0</v>
      </c>
    </row>
    <row r="6" spans="1:20" x14ac:dyDescent="0.55000000000000004">
      <c r="A6" t="s">
        <v>4</v>
      </c>
      <c r="B6">
        <v>7</v>
      </c>
      <c r="C6">
        <v>3</v>
      </c>
      <c r="D6">
        <v>4</v>
      </c>
      <c r="E6">
        <v>0</v>
      </c>
      <c r="F6">
        <f t="shared" si="0"/>
        <v>0</v>
      </c>
      <c r="H6">
        <f t="shared" si="1"/>
        <v>1</v>
      </c>
      <c r="I6">
        <f t="shared" si="2"/>
        <v>6</v>
      </c>
      <c r="J6">
        <f t="shared" si="3"/>
        <v>0</v>
      </c>
      <c r="N6" s="9">
        <v>80745</v>
      </c>
      <c r="O6" s="4">
        <f t="shared" si="4"/>
        <v>0.48699999999999999</v>
      </c>
      <c r="P6" s="12">
        <f t="shared" si="5"/>
        <v>39322.815000000002</v>
      </c>
      <c r="Q6" s="4">
        <v>0.51300000000000001</v>
      </c>
      <c r="R6" s="12">
        <f t="shared" si="6"/>
        <v>41422.184999999998</v>
      </c>
      <c r="S6" s="23">
        <v>0</v>
      </c>
      <c r="T6" s="3">
        <f t="shared" si="7"/>
        <v>0</v>
      </c>
    </row>
    <row r="7" spans="1:20" x14ac:dyDescent="0.55000000000000004">
      <c r="A7" t="s">
        <v>5</v>
      </c>
      <c r="B7">
        <v>35</v>
      </c>
      <c r="C7">
        <v>16</v>
      </c>
      <c r="D7">
        <v>14</v>
      </c>
      <c r="E7">
        <v>5</v>
      </c>
      <c r="F7">
        <f t="shared" si="0"/>
        <v>0</v>
      </c>
      <c r="H7">
        <f t="shared" si="1"/>
        <v>19</v>
      </c>
      <c r="I7">
        <f t="shared" si="2"/>
        <v>12</v>
      </c>
      <c r="J7">
        <f t="shared" si="3"/>
        <v>4</v>
      </c>
      <c r="N7" s="9">
        <v>789771</v>
      </c>
      <c r="O7" s="4">
        <f t="shared" si="4"/>
        <v>0.40600000000000003</v>
      </c>
      <c r="P7" s="12">
        <f t="shared" si="5"/>
        <v>320647.02600000001</v>
      </c>
      <c r="Q7" s="4">
        <v>0.36099999999999999</v>
      </c>
      <c r="R7" s="12">
        <f t="shared" si="6"/>
        <v>285107.33100000001</v>
      </c>
      <c r="S7" s="4">
        <v>0.23300000000000001</v>
      </c>
      <c r="T7" s="3">
        <f t="shared" si="7"/>
        <v>184016.64300000001</v>
      </c>
    </row>
    <row r="8" spans="1:20" x14ac:dyDescent="0.55000000000000004">
      <c r="A8" t="s">
        <v>6</v>
      </c>
      <c r="B8">
        <v>28</v>
      </c>
      <c r="C8">
        <v>15</v>
      </c>
      <c r="D8">
        <v>9</v>
      </c>
      <c r="E8">
        <v>4</v>
      </c>
      <c r="F8">
        <f t="shared" si="0"/>
        <v>0</v>
      </c>
      <c r="H8">
        <f t="shared" si="1"/>
        <v>10</v>
      </c>
      <c r="I8">
        <f t="shared" si="2"/>
        <v>14</v>
      </c>
      <c r="J8">
        <f t="shared" si="3"/>
        <v>4</v>
      </c>
      <c r="N8" s="9">
        <v>576442</v>
      </c>
      <c r="O8" s="4">
        <f t="shared" si="4"/>
        <v>0.43799999999999994</v>
      </c>
      <c r="P8" s="12">
        <f t="shared" si="5"/>
        <v>252481.59599999996</v>
      </c>
      <c r="Q8" s="4">
        <v>0.39100000000000001</v>
      </c>
      <c r="R8" s="12">
        <f t="shared" si="6"/>
        <v>225388.82200000001</v>
      </c>
      <c r="S8" s="4">
        <v>0.17100000000000001</v>
      </c>
      <c r="T8" s="3">
        <f t="shared" si="7"/>
        <v>98571.582000000009</v>
      </c>
    </row>
    <row r="9" spans="1:20" x14ac:dyDescent="0.55000000000000004">
      <c r="A9" t="s">
        <v>7</v>
      </c>
      <c r="B9">
        <v>7</v>
      </c>
      <c r="C9">
        <v>3</v>
      </c>
      <c r="D9">
        <v>2</v>
      </c>
      <c r="E9">
        <v>2</v>
      </c>
      <c r="F9">
        <f t="shared" si="0"/>
        <v>0</v>
      </c>
      <c r="H9">
        <f t="shared" si="1"/>
        <v>3</v>
      </c>
      <c r="I9">
        <f t="shared" si="2"/>
        <v>3</v>
      </c>
      <c r="J9">
        <f t="shared" si="3"/>
        <v>1</v>
      </c>
      <c r="N9" s="9">
        <v>121215</v>
      </c>
      <c r="O9" s="4">
        <f t="shared" si="4"/>
        <v>0.36000000000000004</v>
      </c>
      <c r="P9" s="12">
        <f t="shared" si="5"/>
        <v>43637.400000000009</v>
      </c>
      <c r="Q9" s="4">
        <v>0.32100000000000001</v>
      </c>
      <c r="R9" s="12">
        <f t="shared" si="6"/>
        <v>38910.014999999999</v>
      </c>
      <c r="S9" s="4">
        <v>0.31900000000000001</v>
      </c>
      <c r="T9" s="3">
        <f t="shared" si="7"/>
        <v>38667.584999999999</v>
      </c>
    </row>
    <row r="10" spans="1:20" x14ac:dyDescent="0.55000000000000004">
      <c r="A10" t="s">
        <v>8</v>
      </c>
      <c r="B10">
        <v>3</v>
      </c>
      <c r="C10">
        <v>0</v>
      </c>
      <c r="D10">
        <v>0</v>
      </c>
      <c r="E10">
        <v>3</v>
      </c>
      <c r="F10">
        <f t="shared" si="0"/>
        <v>0</v>
      </c>
      <c r="H10">
        <f t="shared" si="1"/>
        <v>2</v>
      </c>
      <c r="I10">
        <f t="shared" si="2"/>
        <v>0</v>
      </c>
      <c r="J10">
        <f t="shared" si="3"/>
        <v>1</v>
      </c>
      <c r="N10" s="9">
        <v>16115</v>
      </c>
      <c r="O10" s="4">
        <f t="shared" si="4"/>
        <v>0.40599999999999997</v>
      </c>
      <c r="P10" s="12">
        <f t="shared" si="5"/>
        <v>6542.69</v>
      </c>
      <c r="Q10" s="4">
        <v>0.153</v>
      </c>
      <c r="R10" s="12">
        <f t="shared" si="6"/>
        <v>2465.5949999999998</v>
      </c>
      <c r="S10" s="4">
        <v>0.441</v>
      </c>
      <c r="T10" s="3">
        <f t="shared" si="7"/>
        <v>7106.7150000000001</v>
      </c>
    </row>
    <row r="11" spans="1:20" x14ac:dyDescent="0.55000000000000004">
      <c r="A11" t="s">
        <v>9</v>
      </c>
      <c r="B11">
        <v>7</v>
      </c>
      <c r="C11">
        <v>2</v>
      </c>
      <c r="D11">
        <v>0</v>
      </c>
      <c r="E11">
        <v>5</v>
      </c>
      <c r="F11">
        <f t="shared" si="0"/>
        <v>0</v>
      </c>
      <c r="H11">
        <f t="shared" si="1"/>
        <v>5</v>
      </c>
      <c r="I11">
        <f t="shared" si="2"/>
        <v>1</v>
      </c>
      <c r="J11">
        <f t="shared" si="3"/>
        <v>1</v>
      </c>
      <c r="N11" s="9">
        <v>92502</v>
      </c>
      <c r="O11" s="4">
        <f t="shared" si="4"/>
        <v>0.38600000000000001</v>
      </c>
      <c r="P11" s="12">
        <f t="shared" si="5"/>
        <v>35705.772000000004</v>
      </c>
      <c r="Q11" s="4">
        <v>0.123</v>
      </c>
      <c r="R11" s="12">
        <f t="shared" si="6"/>
        <v>11377.745999999999</v>
      </c>
      <c r="S11" s="4">
        <v>0.49099999999999999</v>
      </c>
      <c r="T11" s="3">
        <f t="shared" si="7"/>
        <v>45418.481999999996</v>
      </c>
    </row>
    <row r="12" spans="1:20" x14ac:dyDescent="0.55000000000000004">
      <c r="A12" t="s">
        <v>10</v>
      </c>
      <c r="B12">
        <v>27</v>
      </c>
      <c r="C12">
        <v>9</v>
      </c>
      <c r="D12">
        <v>15</v>
      </c>
      <c r="E12">
        <v>3</v>
      </c>
      <c r="F12">
        <f t="shared" si="0"/>
        <v>0</v>
      </c>
      <c r="H12">
        <f t="shared" si="1"/>
        <v>12</v>
      </c>
      <c r="I12">
        <f t="shared" si="2"/>
        <v>10</v>
      </c>
      <c r="J12">
        <f t="shared" si="3"/>
        <v>5</v>
      </c>
      <c r="N12" s="9">
        <v>432862</v>
      </c>
      <c r="O12" s="4">
        <f t="shared" si="4"/>
        <v>0.374</v>
      </c>
      <c r="P12" s="12">
        <f t="shared" si="5"/>
        <v>161890.38800000001</v>
      </c>
      <c r="Q12" s="4">
        <v>0.42099999999999999</v>
      </c>
      <c r="R12" s="12">
        <f t="shared" si="6"/>
        <v>182234.902</v>
      </c>
      <c r="S12" s="4">
        <v>0.20499999999999999</v>
      </c>
      <c r="T12" s="3">
        <f t="shared" si="7"/>
        <v>88736.709999999992</v>
      </c>
    </row>
    <row r="13" spans="1:20" x14ac:dyDescent="0.55000000000000004">
      <c r="A13" t="s">
        <v>11</v>
      </c>
      <c r="B13">
        <v>7</v>
      </c>
      <c r="C13">
        <v>2</v>
      </c>
      <c r="D13">
        <v>5</v>
      </c>
      <c r="E13">
        <v>0</v>
      </c>
      <c r="F13">
        <f t="shared" si="0"/>
        <v>0</v>
      </c>
      <c r="H13">
        <f t="shared" si="1"/>
        <v>0</v>
      </c>
      <c r="I13">
        <f t="shared" si="2"/>
        <v>6</v>
      </c>
      <c r="J13">
        <f t="shared" si="3"/>
        <v>1</v>
      </c>
      <c r="N13" s="9">
        <v>154549</v>
      </c>
      <c r="O13" s="4">
        <f t="shared" si="4"/>
        <v>0.40300000000000002</v>
      </c>
      <c r="P13" s="12">
        <f t="shared" si="5"/>
        <v>62283.247000000003</v>
      </c>
      <c r="Q13" s="4">
        <v>0.495</v>
      </c>
      <c r="R13" s="12">
        <f t="shared" si="6"/>
        <v>76501.755000000005</v>
      </c>
      <c r="S13" s="4">
        <v>0.10199999999999999</v>
      </c>
      <c r="T13" s="3">
        <f t="shared" si="7"/>
        <v>15763.998</v>
      </c>
    </row>
    <row r="14" spans="1:20" x14ac:dyDescent="0.55000000000000004">
      <c r="A14" t="s">
        <v>44</v>
      </c>
      <c r="B14">
        <v>9</v>
      </c>
      <c r="C14">
        <v>3</v>
      </c>
      <c r="D14">
        <v>5</v>
      </c>
      <c r="E14">
        <v>1</v>
      </c>
      <c r="F14">
        <f t="shared" si="0"/>
        <v>0</v>
      </c>
      <c r="H14">
        <f t="shared" si="1"/>
        <v>3</v>
      </c>
      <c r="I14">
        <f t="shared" si="2"/>
        <v>4</v>
      </c>
      <c r="J14">
        <f t="shared" si="3"/>
        <v>2</v>
      </c>
      <c r="N14" s="9">
        <v>182179</v>
      </c>
      <c r="O14" s="4">
        <f t="shared" si="4"/>
        <v>0.37199999999999989</v>
      </c>
      <c r="P14" s="12">
        <f t="shared" si="5"/>
        <v>67770.587999999974</v>
      </c>
      <c r="Q14" s="4">
        <v>0.46100000000000002</v>
      </c>
      <c r="R14" s="12">
        <f t="shared" si="6"/>
        <v>83984.519</v>
      </c>
      <c r="S14" s="4">
        <v>0.16700000000000001</v>
      </c>
      <c r="T14" s="3">
        <f t="shared" si="7"/>
        <v>30423.893</v>
      </c>
    </row>
    <row r="15" spans="1:20" x14ac:dyDescent="0.55000000000000004">
      <c r="A15" t="s">
        <v>45</v>
      </c>
      <c r="B15">
        <v>3</v>
      </c>
      <c r="C15">
        <v>1</v>
      </c>
      <c r="D15">
        <v>2</v>
      </c>
      <c r="E15">
        <v>0</v>
      </c>
      <c r="F15">
        <f t="shared" si="0"/>
        <v>0</v>
      </c>
      <c r="H15">
        <f t="shared" si="1"/>
        <v>2</v>
      </c>
      <c r="I15">
        <f t="shared" si="2"/>
        <v>1</v>
      </c>
      <c r="J15">
        <f t="shared" si="3"/>
        <v>0</v>
      </c>
      <c r="N15" s="9">
        <v>31010</v>
      </c>
      <c r="O15" s="4">
        <f t="shared" si="4"/>
        <v>0.39700000000000002</v>
      </c>
      <c r="P15" s="12">
        <f>N15*O15</f>
        <v>12310.970000000001</v>
      </c>
      <c r="Q15" s="4">
        <v>0.51100000000000001</v>
      </c>
      <c r="R15" s="12">
        <f t="shared" si="6"/>
        <v>15846.11</v>
      </c>
      <c r="S15" s="4">
        <v>9.1999999999999998E-2</v>
      </c>
      <c r="T15" s="3">
        <f t="shared" si="7"/>
        <v>2852.92</v>
      </c>
    </row>
    <row r="16" spans="1:20" x14ac:dyDescent="0.55000000000000004">
      <c r="A16" t="s">
        <v>12</v>
      </c>
      <c r="B16">
        <v>15</v>
      </c>
      <c r="C16">
        <v>8</v>
      </c>
      <c r="D16">
        <v>2</v>
      </c>
      <c r="E16">
        <v>5</v>
      </c>
      <c r="F16">
        <f t="shared" si="0"/>
        <v>0</v>
      </c>
      <c r="H16">
        <f t="shared" si="1"/>
        <v>6</v>
      </c>
      <c r="I16">
        <f t="shared" si="2"/>
        <v>4</v>
      </c>
      <c r="J16">
        <f t="shared" si="3"/>
        <v>5</v>
      </c>
      <c r="N16" s="9">
        <v>272143</v>
      </c>
      <c r="O16" s="4">
        <f t="shared" si="4"/>
        <v>0.40699999999999997</v>
      </c>
      <c r="P16" s="12">
        <f t="shared" si="5"/>
        <v>110762.20099999999</v>
      </c>
      <c r="Q16" s="4">
        <v>0.25600000000000001</v>
      </c>
      <c r="R16" s="12">
        <f t="shared" si="6"/>
        <v>69668.608000000007</v>
      </c>
      <c r="S16" s="4">
        <v>0.33700000000000002</v>
      </c>
      <c r="T16" s="3">
        <f t="shared" si="7"/>
        <v>91712.191000000006</v>
      </c>
    </row>
    <row r="17" spans="1:20" x14ac:dyDescent="0.55000000000000004">
      <c r="A17" t="s">
        <v>13</v>
      </c>
      <c r="B17">
        <v>9</v>
      </c>
      <c r="C17">
        <v>6</v>
      </c>
      <c r="D17">
        <v>1</v>
      </c>
      <c r="E17">
        <v>2</v>
      </c>
      <c r="F17">
        <f t="shared" si="0"/>
        <v>0</v>
      </c>
      <c r="H17">
        <f t="shared" si="1"/>
        <v>9</v>
      </c>
      <c r="I17">
        <f t="shared" si="2"/>
        <v>0</v>
      </c>
      <c r="J17">
        <f t="shared" si="3"/>
        <v>0</v>
      </c>
      <c r="N17" s="9">
        <v>339666</v>
      </c>
      <c r="O17" s="4">
        <f t="shared" si="4"/>
        <v>0.47700000000000004</v>
      </c>
      <c r="P17" s="12">
        <f t="shared" si="5"/>
        <v>162020.682</v>
      </c>
      <c r="Q17" s="4">
        <v>0.10199999999999999</v>
      </c>
      <c r="R17" s="12">
        <f t="shared" si="6"/>
        <v>34645.932000000001</v>
      </c>
      <c r="S17" s="4">
        <v>0.42099999999999999</v>
      </c>
      <c r="T17" s="3">
        <f t="shared" si="7"/>
        <v>142999.386</v>
      </c>
    </row>
    <row r="18" spans="1:20" x14ac:dyDescent="0.55000000000000004">
      <c r="A18" t="s">
        <v>14</v>
      </c>
      <c r="B18">
        <v>19</v>
      </c>
      <c r="C18">
        <v>15</v>
      </c>
      <c r="D18">
        <v>0</v>
      </c>
      <c r="E18">
        <v>4</v>
      </c>
      <c r="F18">
        <f t="shared" si="0"/>
        <v>0</v>
      </c>
      <c r="H18">
        <f t="shared" si="1"/>
        <v>19</v>
      </c>
      <c r="I18">
        <f t="shared" si="2"/>
        <v>0</v>
      </c>
      <c r="J18">
        <f t="shared" si="3"/>
        <v>0</v>
      </c>
      <c r="N18" s="9">
        <v>166891</v>
      </c>
      <c r="O18" s="4">
        <f t="shared" si="4"/>
        <v>0.58599999999999997</v>
      </c>
      <c r="P18" s="12">
        <f t="shared" si="5"/>
        <v>97798.125999999989</v>
      </c>
      <c r="Q18" s="4">
        <v>4.9000000000000002E-2</v>
      </c>
      <c r="R18" s="12">
        <f t="shared" si="6"/>
        <v>8177.6590000000006</v>
      </c>
      <c r="S18" s="4">
        <v>0.36499999999999999</v>
      </c>
      <c r="T18" s="3">
        <f t="shared" si="7"/>
        <v>60915.214999999997</v>
      </c>
    </row>
    <row r="19" spans="1:20" x14ac:dyDescent="0.55000000000000004">
      <c r="A19" t="s">
        <v>15</v>
      </c>
      <c r="B19">
        <v>13</v>
      </c>
      <c r="C19">
        <v>3</v>
      </c>
      <c r="D19">
        <v>0</v>
      </c>
      <c r="E19">
        <v>10</v>
      </c>
      <c r="F19">
        <f t="shared" si="0"/>
        <v>0</v>
      </c>
      <c r="H19">
        <f t="shared" si="1"/>
        <v>8</v>
      </c>
      <c r="I19">
        <f t="shared" si="2"/>
        <v>0</v>
      </c>
      <c r="J19">
        <f t="shared" si="3"/>
        <v>5</v>
      </c>
      <c r="N19" s="9">
        <v>146216</v>
      </c>
      <c r="O19" s="4">
        <f t="shared" si="4"/>
        <v>0.40400000000000003</v>
      </c>
      <c r="P19" s="12">
        <f t="shared" si="5"/>
        <v>59071.264000000003</v>
      </c>
      <c r="Q19" s="4">
        <v>9.5000000000000001E-2</v>
      </c>
      <c r="R19" s="12">
        <f t="shared" si="6"/>
        <v>13890.52</v>
      </c>
      <c r="S19" s="4">
        <v>0.501</v>
      </c>
      <c r="T19" s="3">
        <f t="shared" si="7"/>
        <v>73254.216</v>
      </c>
    </row>
    <row r="20" spans="1:20" x14ac:dyDescent="0.55000000000000004">
      <c r="A20" t="s">
        <v>16</v>
      </c>
      <c r="B20">
        <v>12</v>
      </c>
      <c r="C20">
        <v>4</v>
      </c>
      <c r="D20">
        <v>0</v>
      </c>
      <c r="E20">
        <v>8</v>
      </c>
      <c r="F20">
        <f t="shared" si="0"/>
        <v>0</v>
      </c>
      <c r="H20">
        <f t="shared" si="1"/>
        <v>12</v>
      </c>
      <c r="I20">
        <f t="shared" si="2"/>
        <v>0</v>
      </c>
      <c r="J20">
        <f t="shared" si="3"/>
        <v>0</v>
      </c>
      <c r="N20" s="9">
        <v>146106</v>
      </c>
      <c r="O20" s="4">
        <f t="shared" si="4"/>
        <v>0.43299999999999994</v>
      </c>
      <c r="P20" s="12">
        <f t="shared" si="5"/>
        <v>63263.897999999994</v>
      </c>
      <c r="Q20" s="4">
        <v>2.5000000000000001E-2</v>
      </c>
      <c r="R20" s="12">
        <f t="shared" si="6"/>
        <v>3652.65</v>
      </c>
      <c r="S20" s="4">
        <v>0.54200000000000004</v>
      </c>
      <c r="T20" s="3">
        <f t="shared" si="7"/>
        <v>79189.452000000005</v>
      </c>
    </row>
    <row r="21" spans="1:20" x14ac:dyDescent="0.55000000000000004">
      <c r="A21" t="s">
        <v>17</v>
      </c>
      <c r="B21">
        <v>9</v>
      </c>
      <c r="C21">
        <v>7</v>
      </c>
      <c r="D21">
        <v>0</v>
      </c>
      <c r="E21">
        <v>2</v>
      </c>
      <c r="F21">
        <f t="shared" si="0"/>
        <v>0</v>
      </c>
      <c r="H21">
        <f t="shared" si="1"/>
        <v>9</v>
      </c>
      <c r="I21">
        <f t="shared" si="2"/>
        <v>0</v>
      </c>
      <c r="J21">
        <f t="shared" si="3"/>
        <v>0</v>
      </c>
      <c r="N21" s="9">
        <v>96712</v>
      </c>
      <c r="O21" s="4">
        <f t="shared" si="4"/>
        <v>0.55499999999999994</v>
      </c>
      <c r="P21" s="12">
        <f t="shared" si="5"/>
        <v>53675.159999999996</v>
      </c>
      <c r="Q21" s="4">
        <v>0</v>
      </c>
      <c r="R21" s="12">
        <f t="shared" si="6"/>
        <v>0</v>
      </c>
      <c r="S21" s="4">
        <v>0.44500000000000001</v>
      </c>
      <c r="T21" s="3">
        <f t="shared" si="7"/>
        <v>43036.840000000004</v>
      </c>
    </row>
    <row r="22" spans="1:20" x14ac:dyDescent="0.55000000000000004">
      <c r="A22" t="s">
        <v>18</v>
      </c>
      <c r="B22">
        <v>10</v>
      </c>
      <c r="C22">
        <v>10</v>
      </c>
      <c r="D22">
        <v>0</v>
      </c>
      <c r="E22">
        <v>0</v>
      </c>
      <c r="F22">
        <f t="shared" si="0"/>
        <v>0</v>
      </c>
      <c r="H22">
        <f t="shared" si="1"/>
        <v>10</v>
      </c>
      <c r="I22">
        <f t="shared" si="2"/>
        <v>0</v>
      </c>
      <c r="J22">
        <f t="shared" si="3"/>
        <v>0</v>
      </c>
      <c r="N22" s="9">
        <v>116712</v>
      </c>
      <c r="O22" s="4">
        <f t="shared" si="4"/>
        <v>0.79400000000000004</v>
      </c>
      <c r="P22" s="12">
        <f t="shared" si="5"/>
        <v>92669.328000000009</v>
      </c>
      <c r="Q22" s="4">
        <v>0</v>
      </c>
      <c r="R22" s="12">
        <f t="shared" si="6"/>
        <v>0</v>
      </c>
      <c r="S22" s="4">
        <v>0.20599999999999999</v>
      </c>
      <c r="T22" s="3">
        <f t="shared" si="7"/>
        <v>24042.671999999999</v>
      </c>
    </row>
    <row r="23" spans="1:20" x14ac:dyDescent="0.55000000000000004">
      <c r="A23" t="s">
        <v>19</v>
      </c>
      <c r="B23">
        <v>9</v>
      </c>
      <c r="C23">
        <v>7</v>
      </c>
      <c r="D23">
        <v>0</v>
      </c>
      <c r="E23">
        <v>2</v>
      </c>
      <c r="F23">
        <f t="shared" si="0"/>
        <v>0</v>
      </c>
      <c r="H23">
        <f t="shared" si="1"/>
        <v>9</v>
      </c>
      <c r="I23">
        <f t="shared" si="2"/>
        <v>0</v>
      </c>
      <c r="J23">
        <f t="shared" si="3"/>
        <v>0</v>
      </c>
      <c r="N23" s="9">
        <v>106717</v>
      </c>
      <c r="O23" s="4">
        <f t="shared" si="4"/>
        <v>0.56899999999999995</v>
      </c>
      <c r="P23" s="12">
        <f t="shared" si="5"/>
        <v>60721.972999999998</v>
      </c>
      <c r="Q23" s="4">
        <v>0</v>
      </c>
      <c r="R23" s="12">
        <f t="shared" si="6"/>
        <v>0</v>
      </c>
      <c r="S23" s="4">
        <v>0.43099999999999999</v>
      </c>
      <c r="T23" s="3">
        <f t="shared" si="7"/>
        <v>45995.027000000002</v>
      </c>
    </row>
    <row r="24" spans="1:20" x14ac:dyDescent="0.55000000000000004">
      <c r="A24" t="s">
        <v>20</v>
      </c>
      <c r="B24">
        <v>9</v>
      </c>
      <c r="C24">
        <v>9</v>
      </c>
      <c r="D24">
        <v>0</v>
      </c>
      <c r="E24">
        <v>0</v>
      </c>
      <c r="F24">
        <f t="shared" si="0"/>
        <v>0</v>
      </c>
      <c r="H24">
        <f t="shared" si="1"/>
        <v>9</v>
      </c>
      <c r="I24">
        <f t="shared" si="2"/>
        <v>0</v>
      </c>
      <c r="J24">
        <f t="shared" si="3"/>
        <v>0</v>
      </c>
      <c r="N24" s="9">
        <v>90122</v>
      </c>
      <c r="O24" s="4">
        <f t="shared" si="4"/>
        <v>0.629</v>
      </c>
      <c r="P24" s="12">
        <f t="shared" si="5"/>
        <v>56686.737999999998</v>
      </c>
      <c r="Q24" s="4">
        <v>0</v>
      </c>
      <c r="R24" s="12">
        <f t="shared" si="6"/>
        <v>0</v>
      </c>
      <c r="S24" s="4">
        <v>0.371</v>
      </c>
      <c r="T24" s="3">
        <f t="shared" si="7"/>
        <v>33435.262000000002</v>
      </c>
    </row>
    <row r="25" spans="1:20" x14ac:dyDescent="0.55000000000000004">
      <c r="A25" t="s">
        <v>21</v>
      </c>
      <c r="B25">
        <v>6</v>
      </c>
      <c r="C25">
        <v>6</v>
      </c>
      <c r="D25">
        <v>0</v>
      </c>
      <c r="E25">
        <v>0</v>
      </c>
      <c r="F25">
        <f t="shared" si="0"/>
        <v>0</v>
      </c>
      <c r="H25">
        <f t="shared" si="1"/>
        <v>6</v>
      </c>
      <c r="I25">
        <f t="shared" si="2"/>
        <v>0</v>
      </c>
      <c r="J25">
        <f t="shared" si="3"/>
        <v>0</v>
      </c>
      <c r="N25" s="9">
        <v>69095</v>
      </c>
      <c r="O25" s="4">
        <f t="shared" si="4"/>
        <v>0.61799999999999999</v>
      </c>
      <c r="P25" s="12">
        <f t="shared" si="5"/>
        <v>42700.71</v>
      </c>
      <c r="Q25" s="4">
        <v>0</v>
      </c>
      <c r="R25" s="12">
        <f t="shared" si="6"/>
        <v>0</v>
      </c>
      <c r="S25" s="4">
        <v>0.38200000000000001</v>
      </c>
      <c r="T25" s="3">
        <f t="shared" si="7"/>
        <v>26394.29</v>
      </c>
    </row>
    <row r="26" spans="1:20" x14ac:dyDescent="0.55000000000000004">
      <c r="A26" t="s">
        <v>37</v>
      </c>
      <c r="B26">
        <v>3</v>
      </c>
      <c r="C26">
        <v>3</v>
      </c>
      <c r="D26">
        <v>0</v>
      </c>
      <c r="E26">
        <v>0</v>
      </c>
      <c r="F26">
        <f t="shared" si="0"/>
        <v>0</v>
      </c>
      <c r="H26">
        <f t="shared" si="1"/>
        <v>3</v>
      </c>
      <c r="I26">
        <f t="shared" si="2"/>
        <v>0</v>
      </c>
      <c r="J26">
        <f t="shared" si="3"/>
        <v>0</v>
      </c>
      <c r="N26" s="9">
        <v>15010</v>
      </c>
      <c r="O26" s="4">
        <f t="shared" si="4"/>
        <v>1</v>
      </c>
      <c r="P26" s="12">
        <f t="shared" si="5"/>
        <v>15010</v>
      </c>
      <c r="Q26" s="4">
        <v>0</v>
      </c>
      <c r="R26" s="12">
        <f t="shared" si="6"/>
        <v>0</v>
      </c>
      <c r="S26" s="4">
        <v>0</v>
      </c>
      <c r="T26" s="3">
        <f t="shared" si="7"/>
        <v>0</v>
      </c>
    </row>
    <row r="27" spans="1:20" x14ac:dyDescent="0.55000000000000004">
      <c r="A27" t="s">
        <v>39</v>
      </c>
      <c r="B27">
        <v>11</v>
      </c>
      <c r="C27">
        <v>9</v>
      </c>
      <c r="D27">
        <v>1</v>
      </c>
      <c r="E27">
        <v>1</v>
      </c>
      <c r="F27">
        <f t="shared" si="0"/>
        <v>0</v>
      </c>
      <c r="H27">
        <f t="shared" si="1"/>
        <v>11</v>
      </c>
      <c r="I27">
        <f t="shared" si="2"/>
        <v>0</v>
      </c>
      <c r="J27">
        <f t="shared" si="3"/>
        <v>0</v>
      </c>
      <c r="N27" s="9">
        <v>165563</v>
      </c>
      <c r="O27" s="4">
        <f t="shared" si="4"/>
        <v>0.48500000000000004</v>
      </c>
      <c r="P27" s="12">
        <f t="shared" si="5"/>
        <v>80298.055000000008</v>
      </c>
      <c r="Q27" s="4">
        <v>0.214</v>
      </c>
      <c r="R27" s="12">
        <f t="shared" si="6"/>
        <v>35430.481999999996</v>
      </c>
      <c r="S27" s="4">
        <v>0.30099999999999999</v>
      </c>
      <c r="T27" s="3">
        <f t="shared" si="7"/>
        <v>49834.462999999996</v>
      </c>
    </row>
    <row r="28" spans="1:20" x14ac:dyDescent="0.55000000000000004">
      <c r="A28" t="s">
        <v>35</v>
      </c>
      <c r="B28">
        <v>3</v>
      </c>
      <c r="C28">
        <v>3</v>
      </c>
      <c r="D28">
        <v>0</v>
      </c>
      <c r="E28">
        <v>0</v>
      </c>
      <c r="F28">
        <f t="shared" si="0"/>
        <v>0</v>
      </c>
      <c r="H28">
        <f t="shared" si="1"/>
        <v>3</v>
      </c>
      <c r="I28">
        <f t="shared" si="2"/>
        <v>0</v>
      </c>
      <c r="J28">
        <f t="shared" si="3"/>
        <v>0</v>
      </c>
      <c r="N28" s="9">
        <v>17101</v>
      </c>
      <c r="O28" s="4">
        <f t="shared" si="4"/>
        <v>0.67900000000000005</v>
      </c>
      <c r="P28" s="12">
        <f t="shared" si="5"/>
        <v>11611.579000000002</v>
      </c>
      <c r="Q28" s="4">
        <v>0</v>
      </c>
      <c r="R28" s="12">
        <f t="shared" si="6"/>
        <v>0</v>
      </c>
      <c r="S28" s="4">
        <v>0.32100000000000001</v>
      </c>
      <c r="T28" s="3">
        <f t="shared" si="7"/>
        <v>5489.4210000000003</v>
      </c>
    </row>
    <row r="29" spans="1:20" x14ac:dyDescent="0.55000000000000004">
      <c r="A29" s="1" t="s">
        <v>22</v>
      </c>
      <c r="B29" s="1">
        <v>7</v>
      </c>
      <c r="C29">
        <v>1</v>
      </c>
      <c r="D29">
        <v>0</v>
      </c>
      <c r="E29">
        <v>6</v>
      </c>
      <c r="F29">
        <f t="shared" si="0"/>
        <v>0</v>
      </c>
      <c r="H29">
        <f t="shared" si="1"/>
        <v>7</v>
      </c>
      <c r="I29">
        <f t="shared" si="2"/>
        <v>0</v>
      </c>
      <c r="J29">
        <f t="shared" si="3"/>
        <v>0</v>
      </c>
      <c r="N29" s="9">
        <v>50510</v>
      </c>
      <c r="O29" s="4">
        <f t="shared" si="4"/>
        <v>0.43899999999999995</v>
      </c>
      <c r="P29" s="12">
        <f t="shared" si="5"/>
        <v>22173.889999999996</v>
      </c>
      <c r="Q29" s="4">
        <v>0</v>
      </c>
      <c r="R29" s="12">
        <f t="shared" si="6"/>
        <v>0</v>
      </c>
      <c r="S29" s="4">
        <v>0.56100000000000005</v>
      </c>
      <c r="T29" s="3">
        <f t="shared" si="7"/>
        <v>28336.110000000004</v>
      </c>
    </row>
    <row r="30" spans="1:20" x14ac:dyDescent="0.55000000000000004">
      <c r="B30">
        <f>SUM(B2:B29)</f>
        <v>304</v>
      </c>
      <c r="C30">
        <f>SUM(C2:C29)</f>
        <v>146</v>
      </c>
      <c r="D30">
        <f t="shared" ref="D30:E30" si="8">SUM(D2:D29)</f>
        <v>95</v>
      </c>
      <c r="E30">
        <f t="shared" si="8"/>
        <v>63</v>
      </c>
      <c r="H30">
        <f>SUM(H2:H29)</f>
        <v>181</v>
      </c>
      <c r="I30">
        <f>SUM(I2:I29)</f>
        <v>94</v>
      </c>
      <c r="J30">
        <f>SUM(J2:J29)</f>
        <v>29</v>
      </c>
      <c r="N30" s="9">
        <f>SUM(N2:N29)</f>
        <v>4694884</v>
      </c>
      <c r="O30" s="5">
        <f>P30/N30</f>
        <v>0.44313382971762438</v>
      </c>
      <c r="P30" s="22">
        <f>SUM(P2:P29)</f>
        <v>2080461.9269999992</v>
      </c>
      <c r="Q30" s="30">
        <f>R30/N30</f>
        <v>0.29781971183952582</v>
      </c>
      <c r="R30" s="22">
        <f>SUM(R2:R29)</f>
        <v>1398229.0000000002</v>
      </c>
      <c r="S30" s="30">
        <f>T30/N30</f>
        <v>0.25904645844284979</v>
      </c>
      <c r="T30" s="29">
        <f>SUM(T2:T29)</f>
        <v>1216193.0730000003</v>
      </c>
    </row>
    <row r="35" spans="1:23" x14ac:dyDescent="0.55000000000000004">
      <c r="A35" t="s">
        <v>107</v>
      </c>
    </row>
    <row r="36" spans="1:23" x14ac:dyDescent="0.55000000000000004">
      <c r="A36" s="49" t="s">
        <v>100</v>
      </c>
      <c r="B36" s="49"/>
      <c r="C36" s="49"/>
      <c r="D36" s="49"/>
      <c r="F36" s="49" t="s">
        <v>108</v>
      </c>
      <c r="G36" s="49"/>
      <c r="H36" s="49"/>
      <c r="J36" s="49" t="s">
        <v>23</v>
      </c>
      <c r="K36" s="49"/>
      <c r="L36" s="49"/>
      <c r="N36" t="s">
        <v>111</v>
      </c>
    </row>
    <row r="37" spans="1:23" x14ac:dyDescent="0.55000000000000004">
      <c r="B37" t="s">
        <v>23</v>
      </c>
      <c r="C37" t="s">
        <v>109</v>
      </c>
      <c r="D37" t="s">
        <v>110</v>
      </c>
      <c r="F37" t="s">
        <v>23</v>
      </c>
      <c r="G37" t="s">
        <v>109</v>
      </c>
      <c r="H37" t="s">
        <v>110</v>
      </c>
      <c r="J37" t="s">
        <v>23</v>
      </c>
      <c r="K37" t="s">
        <v>109</v>
      </c>
      <c r="L37" t="s">
        <v>110</v>
      </c>
      <c r="N37" t="s">
        <v>113</v>
      </c>
      <c r="O37" t="s">
        <v>112</v>
      </c>
      <c r="P37" t="s">
        <v>116</v>
      </c>
      <c r="Q37" t="s">
        <v>114</v>
      </c>
      <c r="R37" t="s">
        <v>115</v>
      </c>
      <c r="S37" t="s">
        <v>117</v>
      </c>
      <c r="U37" t="s">
        <v>55</v>
      </c>
      <c r="V37" t="s">
        <v>106</v>
      </c>
      <c r="W37" t="s">
        <v>118</v>
      </c>
    </row>
    <row r="38" spans="1:23" x14ac:dyDescent="0.55000000000000004">
      <c r="A38" t="str">
        <f t="shared" ref="A38:A65" si="9">A2</f>
        <v>Mass.</v>
      </c>
      <c r="B38">
        <f>B2-2</f>
        <v>19</v>
      </c>
      <c r="C38">
        <v>17</v>
      </c>
      <c r="D38">
        <f>B38-C38</f>
        <v>2</v>
      </c>
      <c r="F38">
        <v>2</v>
      </c>
      <c r="G38">
        <v>2</v>
      </c>
      <c r="H38">
        <f>F38-G38</f>
        <v>0</v>
      </c>
      <c r="J38">
        <f>B38+F38</f>
        <v>21</v>
      </c>
      <c r="K38">
        <f>C38+G38</f>
        <v>19</v>
      </c>
      <c r="L38">
        <f>D38+H38</f>
        <v>2</v>
      </c>
      <c r="N38">
        <v>0</v>
      </c>
      <c r="O38">
        <f>K38</f>
        <v>19</v>
      </c>
      <c r="P38">
        <f>K38-SUM(N38:O38)</f>
        <v>0</v>
      </c>
      <c r="Q38">
        <f>L38-1</f>
        <v>1</v>
      </c>
      <c r="R38">
        <v>1</v>
      </c>
      <c r="S38">
        <f>L38-SUM(Q38:R38)</f>
        <v>0</v>
      </c>
      <c r="U38">
        <f>N38+Q38</f>
        <v>1</v>
      </c>
      <c r="V38">
        <f t="shared" ref="U38:W66" si="10">O38+R38</f>
        <v>20</v>
      </c>
      <c r="W38">
        <f t="shared" si="10"/>
        <v>0</v>
      </c>
    </row>
    <row r="39" spans="1:23" x14ac:dyDescent="0.55000000000000004">
      <c r="A39" t="str">
        <f t="shared" si="9"/>
        <v>New Hamp.</v>
      </c>
      <c r="B39">
        <f t="shared" ref="B39:B65" si="11">B3-2</f>
        <v>4</v>
      </c>
      <c r="C39">
        <v>1</v>
      </c>
      <c r="D39">
        <f t="shared" ref="D39:D65" si="12">B39-C39</f>
        <v>3</v>
      </c>
      <c r="F39">
        <v>2</v>
      </c>
      <c r="G39">
        <v>1</v>
      </c>
      <c r="H39">
        <f t="shared" ref="H39:H65" si="13">F39-G39</f>
        <v>1</v>
      </c>
      <c r="J39">
        <f t="shared" ref="J39:J66" si="14">B39+F39</f>
        <v>6</v>
      </c>
      <c r="K39">
        <f t="shared" ref="K39:K66" si="15">C39+G39</f>
        <v>2</v>
      </c>
      <c r="L39">
        <f t="shared" ref="L39:L66" si="16">D39+H39</f>
        <v>4</v>
      </c>
      <c r="N39">
        <v>0</v>
      </c>
      <c r="O39">
        <f>K39</f>
        <v>2</v>
      </c>
      <c r="P39">
        <f t="shared" ref="P39:P65" si="17">K39-SUM(N39:O39)</f>
        <v>0</v>
      </c>
      <c r="Q39">
        <f>L39-2</f>
        <v>2</v>
      </c>
      <c r="R39">
        <v>2</v>
      </c>
      <c r="S39">
        <f t="shared" ref="S39:S65" si="18">L39-SUM(Q39:R39)</f>
        <v>0</v>
      </c>
      <c r="U39">
        <f t="shared" si="10"/>
        <v>2</v>
      </c>
      <c r="V39">
        <f t="shared" si="10"/>
        <v>4</v>
      </c>
      <c r="W39">
        <f t="shared" si="10"/>
        <v>0</v>
      </c>
    </row>
    <row r="40" spans="1:23" x14ac:dyDescent="0.55000000000000004">
      <c r="A40" t="str">
        <f t="shared" si="9"/>
        <v>Vermont</v>
      </c>
      <c r="B40">
        <f t="shared" si="11"/>
        <v>3</v>
      </c>
      <c r="C40">
        <v>3</v>
      </c>
      <c r="D40">
        <f t="shared" si="12"/>
        <v>0</v>
      </c>
      <c r="F40">
        <v>2</v>
      </c>
      <c r="G40">
        <v>2</v>
      </c>
      <c r="H40">
        <f t="shared" si="13"/>
        <v>0</v>
      </c>
      <c r="J40">
        <f t="shared" si="14"/>
        <v>5</v>
      </c>
      <c r="K40">
        <f t="shared" si="15"/>
        <v>5</v>
      </c>
      <c r="L40">
        <f t="shared" si="16"/>
        <v>0</v>
      </c>
      <c r="N40">
        <v>0</v>
      </c>
      <c r="O40">
        <f>K40</f>
        <v>5</v>
      </c>
      <c r="P40">
        <f t="shared" si="17"/>
        <v>0</v>
      </c>
      <c r="Q40">
        <f>L40</f>
        <v>0</v>
      </c>
      <c r="R40">
        <v>0</v>
      </c>
      <c r="S40">
        <f t="shared" si="18"/>
        <v>0</v>
      </c>
      <c r="U40">
        <f t="shared" si="10"/>
        <v>0</v>
      </c>
      <c r="V40">
        <f t="shared" si="10"/>
        <v>5</v>
      </c>
      <c r="W40">
        <f t="shared" si="10"/>
        <v>0</v>
      </c>
    </row>
    <row r="41" spans="1:23" x14ac:dyDescent="0.55000000000000004">
      <c r="A41" t="str">
        <f t="shared" si="9"/>
        <v>Rhode Is.</v>
      </c>
      <c r="B41">
        <f t="shared" si="11"/>
        <v>2</v>
      </c>
      <c r="C41">
        <v>2</v>
      </c>
      <c r="D41">
        <f t="shared" si="12"/>
        <v>0</v>
      </c>
      <c r="F41">
        <v>2</v>
      </c>
      <c r="G41">
        <v>2</v>
      </c>
      <c r="H41">
        <f t="shared" si="13"/>
        <v>0</v>
      </c>
      <c r="J41">
        <f t="shared" si="14"/>
        <v>4</v>
      </c>
      <c r="K41">
        <f t="shared" si="15"/>
        <v>4</v>
      </c>
      <c r="L41">
        <f t="shared" si="16"/>
        <v>0</v>
      </c>
      <c r="N41">
        <v>0</v>
      </c>
      <c r="O41">
        <f>K41</f>
        <v>4</v>
      </c>
      <c r="P41">
        <f t="shared" si="17"/>
        <v>0</v>
      </c>
      <c r="Q41">
        <f>L41</f>
        <v>0</v>
      </c>
      <c r="R41">
        <v>0</v>
      </c>
      <c r="S41">
        <f t="shared" si="18"/>
        <v>0</v>
      </c>
      <c r="U41">
        <f t="shared" si="10"/>
        <v>0</v>
      </c>
      <c r="V41">
        <f t="shared" si="10"/>
        <v>4</v>
      </c>
      <c r="W41">
        <f t="shared" si="10"/>
        <v>0</v>
      </c>
    </row>
    <row r="42" spans="1:23" x14ac:dyDescent="0.55000000000000004">
      <c r="A42" t="str">
        <f t="shared" si="9"/>
        <v>Conn.</v>
      </c>
      <c r="B42">
        <f t="shared" si="11"/>
        <v>5</v>
      </c>
      <c r="C42">
        <v>4</v>
      </c>
      <c r="D42">
        <f t="shared" si="12"/>
        <v>1</v>
      </c>
      <c r="F42">
        <v>2</v>
      </c>
      <c r="G42">
        <v>2</v>
      </c>
      <c r="H42">
        <f t="shared" si="13"/>
        <v>0</v>
      </c>
      <c r="J42">
        <f t="shared" si="14"/>
        <v>7</v>
      </c>
      <c r="K42">
        <f t="shared" si="15"/>
        <v>6</v>
      </c>
      <c r="L42">
        <f t="shared" si="16"/>
        <v>1</v>
      </c>
      <c r="N42">
        <v>0</v>
      </c>
      <c r="O42">
        <f>K42</f>
        <v>6</v>
      </c>
      <c r="P42">
        <f t="shared" si="17"/>
        <v>0</v>
      </c>
      <c r="Q42">
        <f>L42</f>
        <v>1</v>
      </c>
      <c r="R42">
        <v>0</v>
      </c>
      <c r="S42">
        <f t="shared" si="18"/>
        <v>0</v>
      </c>
      <c r="U42">
        <f t="shared" si="10"/>
        <v>1</v>
      </c>
      <c r="V42">
        <f t="shared" si="10"/>
        <v>6</v>
      </c>
      <c r="W42">
        <f t="shared" si="10"/>
        <v>0</v>
      </c>
    </row>
    <row r="43" spans="1:23" x14ac:dyDescent="0.55000000000000004">
      <c r="A43" t="str">
        <f t="shared" si="9"/>
        <v>New York</v>
      </c>
      <c r="B43">
        <f t="shared" si="11"/>
        <v>33</v>
      </c>
      <c r="C43">
        <v>13</v>
      </c>
      <c r="D43">
        <f t="shared" si="12"/>
        <v>20</v>
      </c>
      <c r="F43">
        <v>2</v>
      </c>
      <c r="G43">
        <v>0</v>
      </c>
      <c r="H43">
        <f t="shared" si="13"/>
        <v>2</v>
      </c>
      <c r="J43">
        <f t="shared" si="14"/>
        <v>35</v>
      </c>
      <c r="K43">
        <f t="shared" si="15"/>
        <v>13</v>
      </c>
      <c r="L43">
        <f t="shared" si="16"/>
        <v>22</v>
      </c>
      <c r="N43">
        <v>2</v>
      </c>
      <c r="O43">
        <v>9</v>
      </c>
      <c r="P43">
        <f t="shared" si="17"/>
        <v>2</v>
      </c>
      <c r="Q43">
        <v>17</v>
      </c>
      <c r="R43">
        <v>3</v>
      </c>
      <c r="S43">
        <f t="shared" si="18"/>
        <v>2</v>
      </c>
      <c r="U43">
        <f t="shared" si="10"/>
        <v>19</v>
      </c>
      <c r="V43">
        <f t="shared" si="10"/>
        <v>12</v>
      </c>
      <c r="W43">
        <f t="shared" si="10"/>
        <v>4</v>
      </c>
    </row>
    <row r="44" spans="1:23" x14ac:dyDescent="0.55000000000000004">
      <c r="A44" t="str">
        <f t="shared" si="9"/>
        <v>Penn.</v>
      </c>
      <c r="B44">
        <f t="shared" si="11"/>
        <v>26</v>
      </c>
      <c r="C44">
        <v>15</v>
      </c>
      <c r="D44">
        <f t="shared" si="12"/>
        <v>11</v>
      </c>
      <c r="F44">
        <v>2</v>
      </c>
      <c r="G44">
        <v>1</v>
      </c>
      <c r="H44">
        <f t="shared" si="13"/>
        <v>1</v>
      </c>
      <c r="J44">
        <f t="shared" si="14"/>
        <v>28</v>
      </c>
      <c r="K44">
        <f t="shared" si="15"/>
        <v>16</v>
      </c>
      <c r="L44">
        <f t="shared" si="16"/>
        <v>12</v>
      </c>
      <c r="N44">
        <v>2</v>
      </c>
      <c r="O44">
        <v>12</v>
      </c>
      <c r="P44">
        <f t="shared" si="17"/>
        <v>2</v>
      </c>
      <c r="Q44">
        <v>8</v>
      </c>
      <c r="R44">
        <v>2</v>
      </c>
      <c r="S44">
        <f t="shared" si="18"/>
        <v>2</v>
      </c>
      <c r="U44">
        <f t="shared" si="10"/>
        <v>10</v>
      </c>
      <c r="V44">
        <f t="shared" si="10"/>
        <v>14</v>
      </c>
      <c r="W44">
        <f t="shared" si="10"/>
        <v>4</v>
      </c>
    </row>
    <row r="45" spans="1:23" x14ac:dyDescent="0.55000000000000004">
      <c r="A45" t="str">
        <f t="shared" si="9"/>
        <v>New Jersey</v>
      </c>
      <c r="B45">
        <f t="shared" si="11"/>
        <v>5</v>
      </c>
      <c r="C45">
        <v>2</v>
      </c>
      <c r="D45">
        <f t="shared" si="12"/>
        <v>3</v>
      </c>
      <c r="F45">
        <v>2</v>
      </c>
      <c r="G45">
        <v>1</v>
      </c>
      <c r="H45">
        <f t="shared" si="13"/>
        <v>1</v>
      </c>
      <c r="J45">
        <f t="shared" si="14"/>
        <v>7</v>
      </c>
      <c r="K45">
        <f t="shared" si="15"/>
        <v>3</v>
      </c>
      <c r="L45">
        <f t="shared" si="16"/>
        <v>4</v>
      </c>
      <c r="N45">
        <v>1</v>
      </c>
      <c r="O45">
        <v>2</v>
      </c>
      <c r="P45">
        <f t="shared" si="17"/>
        <v>0</v>
      </c>
      <c r="Q45">
        <v>2</v>
      </c>
      <c r="R45">
        <v>1</v>
      </c>
      <c r="S45">
        <f t="shared" si="18"/>
        <v>1</v>
      </c>
      <c r="U45">
        <f t="shared" si="10"/>
        <v>3</v>
      </c>
      <c r="V45">
        <f t="shared" si="10"/>
        <v>3</v>
      </c>
      <c r="W45">
        <f t="shared" si="10"/>
        <v>1</v>
      </c>
    </row>
    <row r="46" spans="1:23" x14ac:dyDescent="0.55000000000000004">
      <c r="A46" t="str">
        <f t="shared" si="9"/>
        <v>Delaware</v>
      </c>
      <c r="B46">
        <f t="shared" si="11"/>
        <v>1</v>
      </c>
      <c r="C46">
        <v>0</v>
      </c>
      <c r="D46">
        <f t="shared" si="12"/>
        <v>1</v>
      </c>
      <c r="F46">
        <v>2</v>
      </c>
      <c r="G46">
        <v>1</v>
      </c>
      <c r="H46">
        <f t="shared" si="13"/>
        <v>1</v>
      </c>
      <c r="J46">
        <f t="shared" si="14"/>
        <v>3</v>
      </c>
      <c r="K46">
        <f t="shared" si="15"/>
        <v>1</v>
      </c>
      <c r="L46">
        <f t="shared" si="16"/>
        <v>2</v>
      </c>
      <c r="N46">
        <v>0</v>
      </c>
      <c r="O46">
        <v>0</v>
      </c>
      <c r="P46">
        <f t="shared" si="17"/>
        <v>1</v>
      </c>
      <c r="Q46">
        <f>L46</f>
        <v>2</v>
      </c>
      <c r="R46">
        <v>0</v>
      </c>
      <c r="S46">
        <f t="shared" si="18"/>
        <v>0</v>
      </c>
      <c r="U46">
        <f t="shared" si="10"/>
        <v>2</v>
      </c>
      <c r="V46">
        <f t="shared" si="10"/>
        <v>0</v>
      </c>
      <c r="W46">
        <f t="shared" si="10"/>
        <v>1</v>
      </c>
    </row>
    <row r="47" spans="1:23" x14ac:dyDescent="0.55000000000000004">
      <c r="A47" t="str">
        <f t="shared" si="9"/>
        <v>Maryland</v>
      </c>
      <c r="B47">
        <f t="shared" si="11"/>
        <v>5</v>
      </c>
      <c r="C47">
        <v>2</v>
      </c>
      <c r="D47">
        <f t="shared" si="12"/>
        <v>3</v>
      </c>
      <c r="F47">
        <v>2</v>
      </c>
      <c r="G47">
        <v>1</v>
      </c>
      <c r="H47">
        <f t="shared" si="13"/>
        <v>1</v>
      </c>
      <c r="J47">
        <f t="shared" si="14"/>
        <v>7</v>
      </c>
      <c r="K47">
        <f t="shared" si="15"/>
        <v>3</v>
      </c>
      <c r="L47">
        <f t="shared" si="16"/>
        <v>4</v>
      </c>
      <c r="N47">
        <v>1</v>
      </c>
      <c r="O47">
        <v>1</v>
      </c>
      <c r="P47">
        <f t="shared" si="17"/>
        <v>1</v>
      </c>
      <c r="Q47">
        <f>L47</f>
        <v>4</v>
      </c>
      <c r="R47">
        <v>0</v>
      </c>
      <c r="S47">
        <f t="shared" si="18"/>
        <v>0</v>
      </c>
      <c r="U47">
        <f t="shared" si="10"/>
        <v>5</v>
      </c>
      <c r="V47">
        <f t="shared" si="10"/>
        <v>1</v>
      </c>
      <c r="W47">
        <f t="shared" si="10"/>
        <v>1</v>
      </c>
    </row>
    <row r="48" spans="1:23" x14ac:dyDescent="0.55000000000000004">
      <c r="A48" t="str">
        <f t="shared" si="9"/>
        <v>Ohio</v>
      </c>
      <c r="B48">
        <f t="shared" si="11"/>
        <v>25</v>
      </c>
      <c r="C48">
        <v>14</v>
      </c>
      <c r="D48">
        <f t="shared" si="12"/>
        <v>11</v>
      </c>
      <c r="F48">
        <v>2</v>
      </c>
      <c r="G48">
        <v>1</v>
      </c>
      <c r="H48">
        <f t="shared" si="13"/>
        <v>1</v>
      </c>
      <c r="J48">
        <f t="shared" si="14"/>
        <v>27</v>
      </c>
      <c r="K48">
        <f t="shared" si="15"/>
        <v>15</v>
      </c>
      <c r="L48">
        <f t="shared" si="16"/>
        <v>12</v>
      </c>
      <c r="N48">
        <v>2</v>
      </c>
      <c r="O48">
        <v>9</v>
      </c>
      <c r="P48">
        <f t="shared" si="17"/>
        <v>4</v>
      </c>
      <c r="Q48">
        <f>L48-2</f>
        <v>10</v>
      </c>
      <c r="R48">
        <v>1</v>
      </c>
      <c r="S48">
        <f t="shared" si="18"/>
        <v>1</v>
      </c>
      <c r="U48">
        <f t="shared" si="10"/>
        <v>12</v>
      </c>
      <c r="V48">
        <f t="shared" si="10"/>
        <v>10</v>
      </c>
      <c r="W48">
        <f t="shared" si="10"/>
        <v>5</v>
      </c>
    </row>
    <row r="49" spans="1:23" x14ac:dyDescent="0.55000000000000004">
      <c r="A49" t="str">
        <f t="shared" si="9"/>
        <v>Michigan</v>
      </c>
      <c r="B49">
        <f t="shared" si="11"/>
        <v>5</v>
      </c>
      <c r="C49">
        <v>5</v>
      </c>
      <c r="D49">
        <f t="shared" si="12"/>
        <v>0</v>
      </c>
      <c r="F49">
        <v>2</v>
      </c>
      <c r="G49">
        <v>1</v>
      </c>
      <c r="H49">
        <f t="shared" si="13"/>
        <v>1</v>
      </c>
      <c r="J49">
        <f t="shared" si="14"/>
        <v>7</v>
      </c>
      <c r="K49">
        <f t="shared" si="15"/>
        <v>6</v>
      </c>
      <c r="L49">
        <f t="shared" si="16"/>
        <v>1</v>
      </c>
      <c r="N49">
        <v>0</v>
      </c>
      <c r="O49">
        <v>6</v>
      </c>
      <c r="P49">
        <f t="shared" si="17"/>
        <v>0</v>
      </c>
      <c r="Q49">
        <f>L49-1</f>
        <v>0</v>
      </c>
      <c r="R49">
        <v>0</v>
      </c>
      <c r="S49">
        <f t="shared" si="18"/>
        <v>1</v>
      </c>
      <c r="U49">
        <f t="shared" si="10"/>
        <v>0</v>
      </c>
      <c r="V49">
        <f t="shared" si="10"/>
        <v>6</v>
      </c>
      <c r="W49">
        <f t="shared" si="10"/>
        <v>1</v>
      </c>
    </row>
    <row r="50" spans="1:23" x14ac:dyDescent="0.55000000000000004">
      <c r="A50" t="str">
        <f t="shared" si="9"/>
        <v>Wisconsan</v>
      </c>
      <c r="B50">
        <f t="shared" si="11"/>
        <v>7</v>
      </c>
      <c r="C50">
        <v>3</v>
      </c>
      <c r="D50">
        <f t="shared" si="12"/>
        <v>4</v>
      </c>
      <c r="F50">
        <v>2</v>
      </c>
      <c r="G50">
        <v>2</v>
      </c>
      <c r="H50">
        <f t="shared" si="13"/>
        <v>0</v>
      </c>
      <c r="J50">
        <f t="shared" si="14"/>
        <v>9</v>
      </c>
      <c r="K50">
        <f t="shared" si="15"/>
        <v>5</v>
      </c>
      <c r="L50">
        <f t="shared" si="16"/>
        <v>4</v>
      </c>
      <c r="N50">
        <v>0</v>
      </c>
      <c r="O50">
        <v>4</v>
      </c>
      <c r="P50">
        <f t="shared" si="17"/>
        <v>1</v>
      </c>
      <c r="Q50">
        <v>3</v>
      </c>
      <c r="R50">
        <v>0</v>
      </c>
      <c r="S50">
        <f t="shared" si="18"/>
        <v>1</v>
      </c>
      <c r="U50">
        <f t="shared" si="10"/>
        <v>3</v>
      </c>
      <c r="V50">
        <f t="shared" si="10"/>
        <v>4</v>
      </c>
      <c r="W50">
        <f t="shared" si="10"/>
        <v>2</v>
      </c>
    </row>
    <row r="51" spans="1:23" x14ac:dyDescent="0.55000000000000004">
      <c r="A51" t="str">
        <f t="shared" si="9"/>
        <v>Iowa</v>
      </c>
      <c r="B51">
        <f t="shared" si="11"/>
        <v>1</v>
      </c>
      <c r="C51">
        <v>1</v>
      </c>
      <c r="D51">
        <f t="shared" si="12"/>
        <v>0</v>
      </c>
      <c r="F51">
        <v>2</v>
      </c>
      <c r="G51">
        <v>0</v>
      </c>
      <c r="H51">
        <f t="shared" si="13"/>
        <v>2</v>
      </c>
      <c r="J51">
        <f t="shared" si="14"/>
        <v>3</v>
      </c>
      <c r="K51">
        <f t="shared" si="15"/>
        <v>1</v>
      </c>
      <c r="L51">
        <f t="shared" si="16"/>
        <v>2</v>
      </c>
      <c r="N51">
        <v>0</v>
      </c>
      <c r="O51">
        <v>1</v>
      </c>
      <c r="P51">
        <f t="shared" si="17"/>
        <v>0</v>
      </c>
      <c r="Q51">
        <f>L51</f>
        <v>2</v>
      </c>
      <c r="R51">
        <v>0</v>
      </c>
      <c r="S51">
        <f t="shared" si="18"/>
        <v>0</v>
      </c>
      <c r="U51">
        <f t="shared" si="10"/>
        <v>2</v>
      </c>
      <c r="V51">
        <f t="shared" si="10"/>
        <v>1</v>
      </c>
      <c r="W51">
        <f t="shared" si="10"/>
        <v>0</v>
      </c>
    </row>
    <row r="52" spans="1:23" x14ac:dyDescent="0.55000000000000004">
      <c r="A52" t="str">
        <f t="shared" si="9"/>
        <v>Indiana</v>
      </c>
      <c r="B52">
        <f t="shared" si="11"/>
        <v>13</v>
      </c>
      <c r="C52">
        <v>8</v>
      </c>
      <c r="D52">
        <f t="shared" si="12"/>
        <v>5</v>
      </c>
      <c r="F52">
        <v>2</v>
      </c>
      <c r="G52">
        <v>1</v>
      </c>
      <c r="H52">
        <f t="shared" si="13"/>
        <v>1</v>
      </c>
      <c r="J52">
        <f t="shared" si="14"/>
        <v>15</v>
      </c>
      <c r="K52">
        <f t="shared" si="15"/>
        <v>9</v>
      </c>
      <c r="L52">
        <f t="shared" si="16"/>
        <v>6</v>
      </c>
      <c r="N52">
        <v>2</v>
      </c>
      <c r="O52">
        <v>4</v>
      </c>
      <c r="P52">
        <f t="shared" si="17"/>
        <v>3</v>
      </c>
      <c r="Q52">
        <f>L52-2</f>
        <v>4</v>
      </c>
      <c r="R52">
        <v>0</v>
      </c>
      <c r="S52">
        <f t="shared" si="18"/>
        <v>2</v>
      </c>
      <c r="U52">
        <f t="shared" si="10"/>
        <v>6</v>
      </c>
      <c r="V52">
        <f t="shared" si="10"/>
        <v>4</v>
      </c>
      <c r="W52">
        <f t="shared" si="10"/>
        <v>5</v>
      </c>
    </row>
    <row r="53" spans="1:23" x14ac:dyDescent="0.55000000000000004">
      <c r="A53" t="str">
        <f t="shared" si="9"/>
        <v>Illinois</v>
      </c>
      <c r="B53">
        <f t="shared" si="11"/>
        <v>7</v>
      </c>
      <c r="C53">
        <v>4</v>
      </c>
      <c r="D53">
        <f t="shared" si="12"/>
        <v>3</v>
      </c>
      <c r="F53">
        <v>2</v>
      </c>
      <c r="G53">
        <v>0</v>
      </c>
      <c r="H53">
        <f t="shared" si="13"/>
        <v>2</v>
      </c>
      <c r="J53">
        <f t="shared" si="14"/>
        <v>9</v>
      </c>
      <c r="K53">
        <f t="shared" si="15"/>
        <v>4</v>
      </c>
      <c r="L53">
        <f t="shared" si="16"/>
        <v>5</v>
      </c>
      <c r="N53">
        <v>4</v>
      </c>
      <c r="O53">
        <v>0</v>
      </c>
      <c r="P53">
        <f t="shared" si="17"/>
        <v>0</v>
      </c>
      <c r="Q53">
        <f t="shared" ref="Q53:Q65" si="19">L53</f>
        <v>5</v>
      </c>
      <c r="R53">
        <v>0</v>
      </c>
      <c r="S53">
        <f t="shared" si="18"/>
        <v>0</v>
      </c>
      <c r="U53">
        <f t="shared" si="10"/>
        <v>9</v>
      </c>
      <c r="V53">
        <f t="shared" si="10"/>
        <v>0</v>
      </c>
      <c r="W53">
        <f t="shared" si="10"/>
        <v>0</v>
      </c>
    </row>
    <row r="54" spans="1:23" x14ac:dyDescent="0.55000000000000004">
      <c r="A54" t="str">
        <f t="shared" si="9"/>
        <v>Virginia</v>
      </c>
      <c r="B54">
        <f t="shared" si="11"/>
        <v>17</v>
      </c>
      <c r="C54">
        <v>7</v>
      </c>
      <c r="D54">
        <f t="shared" si="12"/>
        <v>10</v>
      </c>
      <c r="F54">
        <v>2</v>
      </c>
      <c r="G54">
        <v>0</v>
      </c>
      <c r="H54">
        <f t="shared" si="13"/>
        <v>2</v>
      </c>
      <c r="J54">
        <f t="shared" si="14"/>
        <v>19</v>
      </c>
      <c r="K54">
        <f t="shared" si="15"/>
        <v>7</v>
      </c>
      <c r="L54">
        <f t="shared" si="16"/>
        <v>12</v>
      </c>
      <c r="N54">
        <v>7</v>
      </c>
      <c r="O54">
        <v>0</v>
      </c>
      <c r="P54">
        <f t="shared" si="17"/>
        <v>0</v>
      </c>
      <c r="Q54">
        <f t="shared" si="19"/>
        <v>12</v>
      </c>
      <c r="R54">
        <v>0</v>
      </c>
      <c r="S54">
        <f t="shared" si="18"/>
        <v>0</v>
      </c>
      <c r="U54">
        <f t="shared" si="10"/>
        <v>19</v>
      </c>
      <c r="V54">
        <f t="shared" si="10"/>
        <v>0</v>
      </c>
      <c r="W54">
        <f t="shared" si="10"/>
        <v>0</v>
      </c>
    </row>
    <row r="55" spans="1:23" x14ac:dyDescent="0.55000000000000004">
      <c r="A55" t="str">
        <f t="shared" si="9"/>
        <v>Kentucky</v>
      </c>
      <c r="B55">
        <f t="shared" si="11"/>
        <v>11</v>
      </c>
      <c r="C55">
        <v>8</v>
      </c>
      <c r="D55">
        <f t="shared" si="12"/>
        <v>3</v>
      </c>
      <c r="F55">
        <v>2</v>
      </c>
      <c r="G55">
        <v>2</v>
      </c>
      <c r="H55">
        <f t="shared" si="13"/>
        <v>0</v>
      </c>
      <c r="J55">
        <f t="shared" si="14"/>
        <v>13</v>
      </c>
      <c r="K55">
        <f t="shared" si="15"/>
        <v>10</v>
      </c>
      <c r="L55">
        <f t="shared" si="16"/>
        <v>3</v>
      </c>
      <c r="N55">
        <v>5</v>
      </c>
      <c r="O55">
        <v>0</v>
      </c>
      <c r="P55">
        <f t="shared" si="17"/>
        <v>5</v>
      </c>
      <c r="Q55">
        <f t="shared" si="19"/>
        <v>3</v>
      </c>
      <c r="R55">
        <v>0</v>
      </c>
      <c r="S55">
        <f t="shared" si="18"/>
        <v>0</v>
      </c>
      <c r="U55">
        <f t="shared" si="10"/>
        <v>8</v>
      </c>
      <c r="V55">
        <f t="shared" si="10"/>
        <v>0</v>
      </c>
      <c r="W55">
        <f t="shared" si="10"/>
        <v>5</v>
      </c>
    </row>
    <row r="56" spans="1:23" x14ac:dyDescent="0.55000000000000004">
      <c r="A56" t="str">
        <f t="shared" si="9"/>
        <v>Tennessee</v>
      </c>
      <c r="B56">
        <f t="shared" si="11"/>
        <v>10</v>
      </c>
      <c r="C56">
        <v>7</v>
      </c>
      <c r="D56">
        <f t="shared" si="12"/>
        <v>3</v>
      </c>
      <c r="F56">
        <v>2</v>
      </c>
      <c r="G56">
        <v>1</v>
      </c>
      <c r="H56">
        <f t="shared" si="13"/>
        <v>1</v>
      </c>
      <c r="J56">
        <f t="shared" si="14"/>
        <v>12</v>
      </c>
      <c r="K56">
        <f t="shared" si="15"/>
        <v>8</v>
      </c>
      <c r="L56">
        <f t="shared" si="16"/>
        <v>4</v>
      </c>
      <c r="N56">
        <v>8</v>
      </c>
      <c r="O56">
        <v>0</v>
      </c>
      <c r="P56">
        <f t="shared" si="17"/>
        <v>0</v>
      </c>
      <c r="Q56">
        <f t="shared" si="19"/>
        <v>4</v>
      </c>
      <c r="R56">
        <v>0</v>
      </c>
      <c r="S56">
        <f t="shared" si="18"/>
        <v>0</v>
      </c>
      <c r="U56">
        <f t="shared" si="10"/>
        <v>12</v>
      </c>
      <c r="V56">
        <f t="shared" si="10"/>
        <v>0</v>
      </c>
      <c r="W56">
        <f t="shared" si="10"/>
        <v>0</v>
      </c>
    </row>
    <row r="57" spans="1:23" x14ac:dyDescent="0.55000000000000004">
      <c r="A57" t="str">
        <f t="shared" si="9"/>
        <v>North Carolina</v>
      </c>
      <c r="B57">
        <f t="shared" si="11"/>
        <v>7</v>
      </c>
      <c r="C57">
        <v>3</v>
      </c>
      <c r="D57">
        <f t="shared" si="12"/>
        <v>4</v>
      </c>
      <c r="F57">
        <v>2</v>
      </c>
      <c r="G57">
        <v>1</v>
      </c>
      <c r="H57">
        <f t="shared" si="13"/>
        <v>1</v>
      </c>
      <c r="J57">
        <f t="shared" si="14"/>
        <v>9</v>
      </c>
      <c r="K57">
        <f t="shared" si="15"/>
        <v>4</v>
      </c>
      <c r="L57">
        <f t="shared" si="16"/>
        <v>5</v>
      </c>
      <c r="N57">
        <v>4</v>
      </c>
      <c r="O57">
        <v>0</v>
      </c>
      <c r="P57">
        <f t="shared" si="17"/>
        <v>0</v>
      </c>
      <c r="Q57">
        <f t="shared" si="19"/>
        <v>5</v>
      </c>
      <c r="R57">
        <v>0</v>
      </c>
      <c r="S57">
        <f t="shared" si="18"/>
        <v>0</v>
      </c>
      <c r="U57">
        <f t="shared" si="10"/>
        <v>9</v>
      </c>
      <c r="V57">
        <f t="shared" si="10"/>
        <v>0</v>
      </c>
      <c r="W57">
        <f t="shared" si="10"/>
        <v>0</v>
      </c>
    </row>
    <row r="58" spans="1:23" x14ac:dyDescent="0.55000000000000004">
      <c r="A58" t="str">
        <f t="shared" si="9"/>
        <v>South Carolina</v>
      </c>
      <c r="B58">
        <f t="shared" si="11"/>
        <v>8</v>
      </c>
      <c r="C58">
        <v>0</v>
      </c>
      <c r="D58">
        <f t="shared" si="12"/>
        <v>8</v>
      </c>
      <c r="F58">
        <v>2</v>
      </c>
      <c r="G58">
        <v>0</v>
      </c>
      <c r="H58">
        <f t="shared" si="13"/>
        <v>2</v>
      </c>
      <c r="J58">
        <f t="shared" si="14"/>
        <v>10</v>
      </c>
      <c r="K58">
        <f t="shared" si="15"/>
        <v>0</v>
      </c>
      <c r="L58">
        <f t="shared" si="16"/>
        <v>10</v>
      </c>
      <c r="N58">
        <v>0</v>
      </c>
      <c r="O58">
        <v>0</v>
      </c>
      <c r="P58">
        <f t="shared" si="17"/>
        <v>0</v>
      </c>
      <c r="Q58">
        <f t="shared" si="19"/>
        <v>10</v>
      </c>
      <c r="R58">
        <v>0</v>
      </c>
      <c r="S58">
        <f t="shared" si="18"/>
        <v>0</v>
      </c>
      <c r="U58">
        <f t="shared" si="10"/>
        <v>10</v>
      </c>
      <c r="V58">
        <f t="shared" si="10"/>
        <v>0</v>
      </c>
      <c r="W58">
        <f t="shared" si="10"/>
        <v>0</v>
      </c>
    </row>
    <row r="59" spans="1:23" x14ac:dyDescent="0.55000000000000004">
      <c r="A59" t="str">
        <f t="shared" si="9"/>
        <v>Georgia</v>
      </c>
      <c r="B59">
        <f t="shared" si="11"/>
        <v>7</v>
      </c>
      <c r="C59">
        <v>2</v>
      </c>
      <c r="D59">
        <f t="shared" si="12"/>
        <v>5</v>
      </c>
      <c r="F59">
        <v>2</v>
      </c>
      <c r="G59">
        <v>0</v>
      </c>
      <c r="H59">
        <f t="shared" si="13"/>
        <v>2</v>
      </c>
      <c r="J59">
        <f t="shared" si="14"/>
        <v>9</v>
      </c>
      <c r="K59">
        <f t="shared" si="15"/>
        <v>2</v>
      </c>
      <c r="L59">
        <f t="shared" si="16"/>
        <v>7</v>
      </c>
      <c r="N59">
        <v>2</v>
      </c>
      <c r="O59">
        <v>0</v>
      </c>
      <c r="P59">
        <f t="shared" si="17"/>
        <v>0</v>
      </c>
      <c r="Q59">
        <f t="shared" si="19"/>
        <v>7</v>
      </c>
      <c r="R59">
        <v>0</v>
      </c>
      <c r="S59">
        <f t="shared" si="18"/>
        <v>0</v>
      </c>
      <c r="U59">
        <f t="shared" si="10"/>
        <v>9</v>
      </c>
      <c r="V59">
        <f t="shared" si="10"/>
        <v>0</v>
      </c>
      <c r="W59">
        <f t="shared" si="10"/>
        <v>0</v>
      </c>
    </row>
    <row r="60" spans="1:23" x14ac:dyDescent="0.55000000000000004">
      <c r="A60" t="str">
        <f t="shared" si="9"/>
        <v>Yazoo</v>
      </c>
      <c r="B60">
        <f t="shared" si="11"/>
        <v>7</v>
      </c>
      <c r="C60">
        <v>1</v>
      </c>
      <c r="D60">
        <f t="shared" si="12"/>
        <v>6</v>
      </c>
      <c r="F60">
        <v>2</v>
      </c>
      <c r="G60">
        <v>0</v>
      </c>
      <c r="H60">
        <f t="shared" si="13"/>
        <v>2</v>
      </c>
      <c r="J60">
        <f t="shared" si="14"/>
        <v>9</v>
      </c>
      <c r="K60">
        <f t="shared" si="15"/>
        <v>1</v>
      </c>
      <c r="L60">
        <f t="shared" si="16"/>
        <v>8</v>
      </c>
      <c r="N60">
        <v>1</v>
      </c>
      <c r="O60">
        <v>0</v>
      </c>
      <c r="P60">
        <f t="shared" si="17"/>
        <v>0</v>
      </c>
      <c r="Q60">
        <f t="shared" si="19"/>
        <v>8</v>
      </c>
      <c r="R60">
        <v>0</v>
      </c>
      <c r="S60">
        <f t="shared" si="18"/>
        <v>0</v>
      </c>
      <c r="U60">
        <f t="shared" si="10"/>
        <v>9</v>
      </c>
      <c r="V60">
        <f t="shared" si="10"/>
        <v>0</v>
      </c>
      <c r="W60">
        <f t="shared" si="10"/>
        <v>0</v>
      </c>
    </row>
    <row r="61" spans="1:23" x14ac:dyDescent="0.55000000000000004">
      <c r="A61" t="str">
        <f t="shared" si="9"/>
        <v>Mississippi</v>
      </c>
      <c r="B61">
        <f t="shared" si="11"/>
        <v>4</v>
      </c>
      <c r="C61">
        <v>0</v>
      </c>
      <c r="D61">
        <f t="shared" si="12"/>
        <v>4</v>
      </c>
      <c r="F61">
        <v>2</v>
      </c>
      <c r="G61">
        <v>0</v>
      </c>
      <c r="H61">
        <f t="shared" si="13"/>
        <v>2</v>
      </c>
      <c r="J61">
        <f t="shared" si="14"/>
        <v>6</v>
      </c>
      <c r="K61">
        <f t="shared" si="15"/>
        <v>0</v>
      </c>
      <c r="L61">
        <f t="shared" si="16"/>
        <v>6</v>
      </c>
      <c r="N61">
        <v>0</v>
      </c>
      <c r="O61">
        <v>0</v>
      </c>
      <c r="P61">
        <f t="shared" si="17"/>
        <v>0</v>
      </c>
      <c r="Q61">
        <f t="shared" si="19"/>
        <v>6</v>
      </c>
      <c r="R61">
        <v>0</v>
      </c>
      <c r="S61">
        <f t="shared" si="18"/>
        <v>0</v>
      </c>
      <c r="U61">
        <f t="shared" si="10"/>
        <v>6</v>
      </c>
      <c r="V61">
        <f t="shared" si="10"/>
        <v>0</v>
      </c>
      <c r="W61">
        <f t="shared" si="10"/>
        <v>0</v>
      </c>
    </row>
    <row r="62" spans="1:23" x14ac:dyDescent="0.55000000000000004">
      <c r="A62" t="str">
        <f t="shared" si="9"/>
        <v>West Florida</v>
      </c>
      <c r="B62">
        <f t="shared" si="11"/>
        <v>1</v>
      </c>
      <c r="C62">
        <v>0</v>
      </c>
      <c r="D62">
        <f t="shared" si="12"/>
        <v>1</v>
      </c>
      <c r="F62">
        <v>2</v>
      </c>
      <c r="G62">
        <v>0</v>
      </c>
      <c r="H62">
        <f t="shared" si="13"/>
        <v>2</v>
      </c>
      <c r="J62">
        <f t="shared" si="14"/>
        <v>3</v>
      </c>
      <c r="K62">
        <f t="shared" si="15"/>
        <v>0</v>
      </c>
      <c r="L62">
        <f t="shared" si="16"/>
        <v>3</v>
      </c>
      <c r="N62">
        <v>0</v>
      </c>
      <c r="O62">
        <v>0</v>
      </c>
      <c r="P62">
        <f t="shared" si="17"/>
        <v>0</v>
      </c>
      <c r="Q62">
        <f t="shared" si="19"/>
        <v>3</v>
      </c>
      <c r="R62">
        <v>0</v>
      </c>
      <c r="S62">
        <f t="shared" si="18"/>
        <v>0</v>
      </c>
      <c r="U62">
        <f t="shared" si="10"/>
        <v>3</v>
      </c>
      <c r="V62">
        <f t="shared" si="10"/>
        <v>0</v>
      </c>
      <c r="W62">
        <f t="shared" si="10"/>
        <v>0</v>
      </c>
    </row>
    <row r="63" spans="1:23" x14ac:dyDescent="0.55000000000000004">
      <c r="A63" t="str">
        <f t="shared" si="9"/>
        <v>Missouri</v>
      </c>
      <c r="B63">
        <f t="shared" si="11"/>
        <v>9</v>
      </c>
      <c r="C63">
        <v>2</v>
      </c>
      <c r="D63">
        <f t="shared" si="12"/>
        <v>7</v>
      </c>
      <c r="F63">
        <v>2</v>
      </c>
      <c r="G63">
        <v>0</v>
      </c>
      <c r="H63">
        <f t="shared" si="13"/>
        <v>2</v>
      </c>
      <c r="J63">
        <f t="shared" si="14"/>
        <v>11</v>
      </c>
      <c r="K63">
        <f t="shared" si="15"/>
        <v>2</v>
      </c>
      <c r="L63">
        <f t="shared" si="16"/>
        <v>9</v>
      </c>
      <c r="N63">
        <v>2</v>
      </c>
      <c r="O63">
        <v>0</v>
      </c>
      <c r="P63">
        <f t="shared" si="17"/>
        <v>0</v>
      </c>
      <c r="Q63">
        <f t="shared" si="19"/>
        <v>9</v>
      </c>
      <c r="R63">
        <v>0</v>
      </c>
      <c r="S63">
        <f t="shared" si="18"/>
        <v>0</v>
      </c>
      <c r="U63">
        <f t="shared" si="10"/>
        <v>11</v>
      </c>
      <c r="V63">
        <f t="shared" si="10"/>
        <v>0</v>
      </c>
      <c r="W63">
        <f t="shared" si="10"/>
        <v>0</v>
      </c>
    </row>
    <row r="64" spans="1:23" x14ac:dyDescent="0.55000000000000004">
      <c r="A64" t="str">
        <f t="shared" si="9"/>
        <v>Arkansaw</v>
      </c>
      <c r="B64">
        <f t="shared" si="11"/>
        <v>1</v>
      </c>
      <c r="C64">
        <v>0</v>
      </c>
      <c r="D64">
        <f t="shared" si="12"/>
        <v>1</v>
      </c>
      <c r="F64">
        <v>2</v>
      </c>
      <c r="G64">
        <v>0</v>
      </c>
      <c r="H64">
        <f t="shared" si="13"/>
        <v>2</v>
      </c>
      <c r="J64">
        <f t="shared" si="14"/>
        <v>3</v>
      </c>
      <c r="K64">
        <f t="shared" si="15"/>
        <v>0</v>
      </c>
      <c r="L64">
        <f t="shared" si="16"/>
        <v>3</v>
      </c>
      <c r="N64">
        <v>0</v>
      </c>
      <c r="O64">
        <v>0</v>
      </c>
      <c r="P64">
        <f t="shared" si="17"/>
        <v>0</v>
      </c>
      <c r="Q64">
        <f t="shared" si="19"/>
        <v>3</v>
      </c>
      <c r="R64">
        <v>0</v>
      </c>
      <c r="S64">
        <f t="shared" si="18"/>
        <v>0</v>
      </c>
      <c r="U64">
        <f t="shared" si="10"/>
        <v>3</v>
      </c>
      <c r="V64">
        <f t="shared" si="10"/>
        <v>0</v>
      </c>
      <c r="W64">
        <f t="shared" si="10"/>
        <v>0</v>
      </c>
    </row>
    <row r="65" spans="1:23" x14ac:dyDescent="0.55000000000000004">
      <c r="A65" t="str">
        <f t="shared" si="9"/>
        <v>Orleans</v>
      </c>
      <c r="B65">
        <f t="shared" si="11"/>
        <v>5</v>
      </c>
      <c r="C65">
        <v>3</v>
      </c>
      <c r="D65">
        <f t="shared" si="12"/>
        <v>2</v>
      </c>
      <c r="F65">
        <v>2</v>
      </c>
      <c r="G65">
        <v>2</v>
      </c>
      <c r="H65">
        <f t="shared" si="13"/>
        <v>0</v>
      </c>
      <c r="J65">
        <f t="shared" si="14"/>
        <v>7</v>
      </c>
      <c r="K65">
        <f t="shared" si="15"/>
        <v>5</v>
      </c>
      <c r="L65">
        <f t="shared" si="16"/>
        <v>2</v>
      </c>
      <c r="N65">
        <v>5</v>
      </c>
      <c r="O65">
        <v>0</v>
      </c>
      <c r="P65">
        <f t="shared" si="17"/>
        <v>0</v>
      </c>
      <c r="Q65">
        <f t="shared" si="19"/>
        <v>2</v>
      </c>
      <c r="R65">
        <v>0</v>
      </c>
      <c r="S65">
        <f t="shared" si="18"/>
        <v>0</v>
      </c>
      <c r="U65">
        <f t="shared" si="10"/>
        <v>7</v>
      </c>
      <c r="V65">
        <f t="shared" si="10"/>
        <v>0</v>
      </c>
      <c r="W65">
        <f t="shared" si="10"/>
        <v>0</v>
      </c>
    </row>
    <row r="66" spans="1:23" x14ac:dyDescent="0.55000000000000004">
      <c r="B66">
        <f>SUM(B38:B65)</f>
        <v>248</v>
      </c>
      <c r="C66">
        <f t="shared" ref="C66:D66" si="20">SUM(C38:C65)</f>
        <v>127</v>
      </c>
      <c r="D66">
        <f t="shared" si="20"/>
        <v>121</v>
      </c>
      <c r="F66">
        <f t="shared" ref="F66" si="21">SUM(F38:F65)</f>
        <v>56</v>
      </c>
      <c r="G66">
        <f t="shared" ref="G66" si="22">SUM(G38:G65)</f>
        <v>24</v>
      </c>
      <c r="H66">
        <f t="shared" ref="H66" si="23">SUM(H38:H65)</f>
        <v>32</v>
      </c>
      <c r="J66">
        <f t="shared" si="14"/>
        <v>304</v>
      </c>
      <c r="K66">
        <f t="shared" si="15"/>
        <v>151</v>
      </c>
      <c r="L66">
        <f t="shared" si="16"/>
        <v>153</v>
      </c>
      <c r="N66">
        <f t="shared" ref="N66:S66" si="24">SUM(N38:N65)</f>
        <v>48</v>
      </c>
      <c r="O66">
        <f t="shared" si="24"/>
        <v>84</v>
      </c>
      <c r="P66">
        <f t="shared" si="24"/>
        <v>19</v>
      </c>
      <c r="Q66">
        <f t="shared" si="24"/>
        <v>133</v>
      </c>
      <c r="R66">
        <f t="shared" si="24"/>
        <v>10</v>
      </c>
      <c r="S66">
        <f t="shared" si="24"/>
        <v>10</v>
      </c>
      <c r="U66">
        <f t="shared" si="10"/>
        <v>181</v>
      </c>
      <c r="V66">
        <f t="shared" si="10"/>
        <v>94</v>
      </c>
      <c r="W66">
        <f t="shared" si="10"/>
        <v>29</v>
      </c>
    </row>
    <row r="70" spans="1:23" x14ac:dyDescent="0.55000000000000004">
      <c r="K70">
        <f>SUM(K46:K47)+SUM(K53:K65)-SUM(O46:P47)-SUM(O53:P65)</f>
        <v>39</v>
      </c>
      <c r="L70">
        <f>SUM(K46:K47)+SUM(K53:K65)-SUM(O46:O47)-SUM(O53:O65)</f>
        <v>46</v>
      </c>
    </row>
  </sheetData>
  <mergeCells count="3">
    <mergeCell ref="A36:D36"/>
    <mergeCell ref="F36:H36"/>
    <mergeCell ref="J36:L3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947CF-0BB2-45FC-89F7-6D23DDB75B18}">
  <dimension ref="A1:V38"/>
  <sheetViews>
    <sheetView tabSelected="1" topLeftCell="A23" workbookViewId="0">
      <selection activeCell="I10" sqref="I10"/>
    </sheetView>
  </sheetViews>
  <sheetFormatPr defaultRowHeight="14.4" x14ac:dyDescent="0.55000000000000004"/>
  <cols>
    <col min="10" max="10" width="9.83984375" bestFit="1" customWidth="1"/>
    <col min="12" max="12" width="12.15625" bestFit="1" customWidth="1"/>
    <col min="14" max="14" width="11.15625" bestFit="1" customWidth="1"/>
  </cols>
  <sheetData>
    <row r="1" spans="1:22" x14ac:dyDescent="0.55000000000000004">
      <c r="B1" t="s">
        <v>23</v>
      </c>
      <c r="C1" t="s">
        <v>144</v>
      </c>
      <c r="D1" t="s">
        <v>125</v>
      </c>
      <c r="E1" t="s">
        <v>68</v>
      </c>
      <c r="H1" s="8" t="s">
        <v>23</v>
      </c>
      <c r="I1" t="s">
        <v>132</v>
      </c>
      <c r="J1" t="s">
        <v>133</v>
      </c>
      <c r="K1" t="s">
        <v>134</v>
      </c>
      <c r="L1" t="s">
        <v>135</v>
      </c>
      <c r="M1" t="s">
        <v>136</v>
      </c>
      <c r="N1" t="s">
        <v>137</v>
      </c>
    </row>
    <row r="2" spans="1:22" x14ac:dyDescent="0.55000000000000004">
      <c r="A2" t="s">
        <v>0</v>
      </c>
      <c r="B2">
        <v>21</v>
      </c>
      <c r="C2">
        <v>21</v>
      </c>
      <c r="D2">
        <v>0</v>
      </c>
      <c r="E2">
        <v>0</v>
      </c>
      <c r="F2">
        <f>B2-SUM(C2:E2)</f>
        <v>0</v>
      </c>
      <c r="H2" s="9">
        <v>318470</v>
      </c>
      <c r="I2" s="5">
        <v>0.81899999999999995</v>
      </c>
      <c r="J2" s="3">
        <f>I2*$H2</f>
        <v>260826.93</v>
      </c>
      <c r="K2" s="30">
        <f>1-I2-M2</f>
        <v>0.10200000000000005</v>
      </c>
      <c r="L2" s="3">
        <f>K2*$H2</f>
        <v>32483.940000000017</v>
      </c>
      <c r="M2" s="30">
        <v>7.9000000000000001E-2</v>
      </c>
      <c r="N2" s="3">
        <f>M2*$H2</f>
        <v>25159.13</v>
      </c>
      <c r="P2" s="2">
        <f>SUM(H2:H9)+SUM(H12:H17)</f>
        <v>3663336</v>
      </c>
      <c r="Q2" s="30">
        <f>R2/P2</f>
        <v>0.61499869981896282</v>
      </c>
      <c r="R2" s="2">
        <f>SUM(J2:J9)+SUM(J12:J17)</f>
        <v>2252946.8769999999</v>
      </c>
      <c r="S2" s="30">
        <f>T2/P2</f>
        <v>0.26627102427950916</v>
      </c>
      <c r="T2" s="2">
        <f>SUM(L2:L9)+SUM(L12:L17)</f>
        <v>975440.22900000005</v>
      </c>
      <c r="U2" s="30">
        <f>V2/P2</f>
        <v>0.118730275901528</v>
      </c>
      <c r="V2" s="2">
        <f>SUM(N2:N9)+SUM(N12:N17)</f>
        <v>434948.89399999997</v>
      </c>
    </row>
    <row r="3" spans="1:22" x14ac:dyDescent="0.55000000000000004">
      <c r="A3" t="s">
        <v>1</v>
      </c>
      <c r="B3">
        <v>6</v>
      </c>
      <c r="C3">
        <v>6</v>
      </c>
      <c r="D3">
        <v>0</v>
      </c>
      <c r="E3">
        <v>0</v>
      </c>
      <c r="F3">
        <f t="shared" ref="F3:F30" si="0">B3-SUM(C3:E3)</f>
        <v>0</v>
      </c>
      <c r="H3" s="9">
        <v>72943</v>
      </c>
      <c r="I3" s="5">
        <v>0.79900000000000004</v>
      </c>
      <c r="J3" s="3">
        <f t="shared" ref="J3:J30" si="1">I3*$H3</f>
        <v>58281.457000000002</v>
      </c>
      <c r="K3" s="30">
        <f t="shared" ref="K3:K30" si="2">1-I3-M3</f>
        <v>0.11999999999999995</v>
      </c>
      <c r="L3" s="3">
        <f t="shared" ref="L3:L30" si="3">K3*$H3</f>
        <v>8753.1599999999962</v>
      </c>
      <c r="M3" s="5">
        <v>8.1000000000000003E-2</v>
      </c>
      <c r="N3" s="3">
        <f t="shared" ref="N3:N30" si="4">M3*$H3</f>
        <v>5908.3829999999998</v>
      </c>
    </row>
    <row r="4" spans="1:22" x14ac:dyDescent="0.55000000000000004">
      <c r="A4" t="s">
        <v>2</v>
      </c>
      <c r="B4">
        <v>5</v>
      </c>
      <c r="C4">
        <v>5</v>
      </c>
      <c r="D4">
        <v>0</v>
      </c>
      <c r="E4">
        <v>0</v>
      </c>
      <c r="F4">
        <f t="shared" si="0"/>
        <v>0</v>
      </c>
      <c r="H4" s="9">
        <v>56212</v>
      </c>
      <c r="I4" s="5">
        <v>0.76700000000000002</v>
      </c>
      <c r="J4" s="3">
        <f t="shared" si="1"/>
        <v>43114.603999999999</v>
      </c>
      <c r="K4" s="30">
        <f t="shared" si="2"/>
        <v>9.1999999999999998E-2</v>
      </c>
      <c r="L4" s="3">
        <f t="shared" si="3"/>
        <v>5171.5039999999999</v>
      </c>
      <c r="M4" s="5">
        <v>0.14099999999999999</v>
      </c>
      <c r="N4" s="3">
        <f t="shared" si="4"/>
        <v>7925.8919999999989</v>
      </c>
    </row>
    <row r="5" spans="1:22" x14ac:dyDescent="0.55000000000000004">
      <c r="A5" t="s">
        <v>3</v>
      </c>
      <c r="B5">
        <v>4</v>
      </c>
      <c r="C5">
        <v>4</v>
      </c>
      <c r="D5">
        <v>0</v>
      </c>
      <c r="E5">
        <v>0</v>
      </c>
      <c r="F5">
        <f t="shared" si="0"/>
        <v>0</v>
      </c>
      <c r="H5" s="9">
        <v>24951</v>
      </c>
      <c r="I5" s="5">
        <v>0.85499999999999998</v>
      </c>
      <c r="J5" s="3">
        <f t="shared" si="1"/>
        <v>21333.105</v>
      </c>
      <c r="K5" s="30">
        <f t="shared" si="2"/>
        <v>4.1000000000000023E-2</v>
      </c>
      <c r="L5" s="3">
        <f t="shared" si="3"/>
        <v>1022.9910000000006</v>
      </c>
      <c r="M5" s="5">
        <v>0.104</v>
      </c>
      <c r="N5" s="3">
        <f t="shared" si="4"/>
        <v>2594.904</v>
      </c>
    </row>
    <row r="6" spans="1:22" x14ac:dyDescent="0.55000000000000004">
      <c r="A6" t="s">
        <v>4</v>
      </c>
      <c r="B6">
        <v>7</v>
      </c>
      <c r="C6">
        <v>7</v>
      </c>
      <c r="D6">
        <v>0</v>
      </c>
      <c r="E6">
        <v>0</v>
      </c>
      <c r="F6">
        <f t="shared" si="0"/>
        <v>0</v>
      </c>
      <c r="H6" s="9">
        <v>98632</v>
      </c>
      <c r="I6" s="5">
        <v>0.54100000000000004</v>
      </c>
      <c r="J6" s="3">
        <f t="shared" si="1"/>
        <v>53359.912000000004</v>
      </c>
      <c r="K6" s="30">
        <f t="shared" si="2"/>
        <v>0.33799999999999997</v>
      </c>
      <c r="L6" s="3">
        <f t="shared" si="3"/>
        <v>33337.615999999995</v>
      </c>
      <c r="M6" s="5">
        <v>0.121</v>
      </c>
      <c r="N6" s="3">
        <f t="shared" si="4"/>
        <v>11934.472</v>
      </c>
    </row>
    <row r="7" spans="1:22" x14ac:dyDescent="0.55000000000000004">
      <c r="A7" t="s">
        <v>5</v>
      </c>
      <c r="B7">
        <v>35</v>
      </c>
      <c r="C7">
        <v>30</v>
      </c>
      <c r="D7">
        <v>5</v>
      </c>
      <c r="E7">
        <v>0</v>
      </c>
      <c r="F7">
        <f t="shared" si="0"/>
        <v>0</v>
      </c>
      <c r="H7" s="9">
        <v>849771</v>
      </c>
      <c r="I7" s="5">
        <v>0.51800000000000002</v>
      </c>
      <c r="J7" s="3">
        <f t="shared" si="1"/>
        <v>440181.37800000003</v>
      </c>
      <c r="K7" s="30">
        <f t="shared" si="2"/>
        <v>0.35799999999999998</v>
      </c>
      <c r="L7" s="3">
        <f t="shared" si="3"/>
        <v>304218.01799999998</v>
      </c>
      <c r="M7" s="5">
        <v>0.124</v>
      </c>
      <c r="N7" s="3">
        <f t="shared" si="4"/>
        <v>105371.60399999999</v>
      </c>
    </row>
    <row r="8" spans="1:22" x14ac:dyDescent="0.55000000000000004">
      <c r="A8" t="s">
        <v>6</v>
      </c>
      <c r="B8">
        <v>28</v>
      </c>
      <c r="C8">
        <v>25</v>
      </c>
      <c r="D8">
        <v>3</v>
      </c>
      <c r="E8">
        <v>0</v>
      </c>
      <c r="F8">
        <f t="shared" si="0"/>
        <v>0</v>
      </c>
      <c r="H8" s="9">
        <v>655662</v>
      </c>
      <c r="I8" s="5">
        <v>0.625</v>
      </c>
      <c r="J8" s="3">
        <f t="shared" si="1"/>
        <v>409788.75</v>
      </c>
      <c r="K8" s="30">
        <f t="shared" si="2"/>
        <v>0.27300000000000002</v>
      </c>
      <c r="L8" s="3">
        <f t="shared" si="3"/>
        <v>178995.72600000002</v>
      </c>
      <c r="M8" s="5">
        <v>0.10199999999999999</v>
      </c>
      <c r="N8" s="3">
        <f t="shared" si="4"/>
        <v>66877.52399999999</v>
      </c>
    </row>
    <row r="9" spans="1:22" x14ac:dyDescent="0.55000000000000004">
      <c r="A9" t="s">
        <v>7</v>
      </c>
      <c r="B9">
        <v>7</v>
      </c>
      <c r="C9">
        <v>5</v>
      </c>
      <c r="D9">
        <v>2</v>
      </c>
      <c r="E9">
        <v>0</v>
      </c>
      <c r="F9">
        <f t="shared" si="0"/>
        <v>0</v>
      </c>
      <c r="H9" s="9">
        <v>163132</v>
      </c>
      <c r="I9" s="5">
        <v>0.51900000000000002</v>
      </c>
      <c r="J9" s="3">
        <f t="shared" si="1"/>
        <v>84665.508000000002</v>
      </c>
      <c r="K9" s="30">
        <f t="shared" si="2"/>
        <v>0.33999999999999997</v>
      </c>
      <c r="L9" s="3">
        <f t="shared" si="3"/>
        <v>55464.88</v>
      </c>
      <c r="M9" s="5">
        <v>0.14099999999999999</v>
      </c>
      <c r="N9" s="3">
        <f t="shared" si="4"/>
        <v>23001.611999999997</v>
      </c>
    </row>
    <row r="10" spans="1:22" x14ac:dyDescent="0.55000000000000004">
      <c r="A10" t="s">
        <v>8</v>
      </c>
      <c r="B10">
        <v>3</v>
      </c>
      <c r="C10">
        <v>0</v>
      </c>
      <c r="D10">
        <v>2</v>
      </c>
      <c r="E10">
        <v>1</v>
      </c>
      <c r="F10">
        <f t="shared" si="0"/>
        <v>0</v>
      </c>
      <c r="H10" s="9">
        <v>18115</v>
      </c>
      <c r="I10" s="5">
        <v>0.26400000000000001</v>
      </c>
      <c r="J10" s="3">
        <f t="shared" si="1"/>
        <v>4782.3600000000006</v>
      </c>
      <c r="K10" s="30">
        <f t="shared" si="2"/>
        <v>0.39499999999999996</v>
      </c>
      <c r="L10" s="3">
        <f t="shared" si="3"/>
        <v>7155.4249999999993</v>
      </c>
      <c r="M10" s="5">
        <v>0.34100000000000003</v>
      </c>
      <c r="N10" s="3">
        <f t="shared" si="4"/>
        <v>6177.2150000000001</v>
      </c>
    </row>
    <row r="11" spans="1:22" x14ac:dyDescent="0.55000000000000004">
      <c r="A11" t="s">
        <v>9</v>
      </c>
      <c r="B11">
        <v>7</v>
      </c>
      <c r="C11">
        <v>1</v>
      </c>
      <c r="D11">
        <v>5</v>
      </c>
      <c r="E11">
        <v>1</v>
      </c>
      <c r="F11">
        <f t="shared" si="0"/>
        <v>0</v>
      </c>
      <c r="H11" s="9">
        <v>92502</v>
      </c>
      <c r="I11" s="5">
        <v>0.32400000000000001</v>
      </c>
      <c r="J11" s="3">
        <f t="shared" si="1"/>
        <v>29970.648000000001</v>
      </c>
      <c r="K11" s="30">
        <f t="shared" si="2"/>
        <v>0.36699999999999994</v>
      </c>
      <c r="L11" s="3">
        <f t="shared" si="3"/>
        <v>33948.233999999997</v>
      </c>
      <c r="M11" s="5">
        <v>0.309</v>
      </c>
      <c r="N11" s="3">
        <f t="shared" si="4"/>
        <v>28583.117999999999</v>
      </c>
    </row>
    <row r="12" spans="1:22" x14ac:dyDescent="0.55000000000000004">
      <c r="A12" t="s">
        <v>10</v>
      </c>
      <c r="B12">
        <v>27</v>
      </c>
      <c r="C12">
        <v>19</v>
      </c>
      <c r="D12">
        <v>8</v>
      </c>
      <c r="E12">
        <v>0</v>
      </c>
      <c r="F12">
        <f t="shared" si="0"/>
        <v>0</v>
      </c>
      <c r="H12" s="9">
        <v>518788</v>
      </c>
      <c r="I12" s="5">
        <v>0.58599999999999997</v>
      </c>
      <c r="J12" s="3">
        <f t="shared" si="1"/>
        <v>304009.76799999998</v>
      </c>
      <c r="K12" s="30">
        <f t="shared" si="2"/>
        <v>0.29800000000000004</v>
      </c>
      <c r="L12" s="3">
        <f t="shared" si="3"/>
        <v>154598.82400000002</v>
      </c>
      <c r="M12" s="5">
        <v>0.11600000000000001</v>
      </c>
      <c r="N12" s="3">
        <f t="shared" si="4"/>
        <v>60179.408000000003</v>
      </c>
    </row>
    <row r="13" spans="1:22" x14ac:dyDescent="0.55000000000000004">
      <c r="A13" t="s">
        <v>11</v>
      </c>
      <c r="B13">
        <v>7</v>
      </c>
      <c r="C13">
        <v>7</v>
      </c>
      <c r="D13">
        <v>0</v>
      </c>
      <c r="E13">
        <v>0</v>
      </c>
      <c r="F13">
        <f t="shared" si="0"/>
        <v>0</v>
      </c>
      <c r="H13" s="9">
        <v>225620</v>
      </c>
      <c r="I13" s="5">
        <v>0.76800000000000002</v>
      </c>
      <c r="J13" s="3">
        <f t="shared" si="1"/>
        <v>173276.16</v>
      </c>
      <c r="K13" s="30">
        <f t="shared" si="2"/>
        <v>0.11399999999999999</v>
      </c>
      <c r="L13" s="3">
        <f t="shared" si="3"/>
        <v>25720.679999999997</v>
      </c>
      <c r="M13" s="5">
        <v>0.11799999999999999</v>
      </c>
      <c r="N13" s="3">
        <f t="shared" si="4"/>
        <v>26623.16</v>
      </c>
    </row>
    <row r="14" spans="1:22" x14ac:dyDescent="0.55000000000000004">
      <c r="A14" t="s">
        <v>45</v>
      </c>
      <c r="B14">
        <v>3</v>
      </c>
      <c r="C14">
        <v>3</v>
      </c>
      <c r="D14">
        <v>0</v>
      </c>
      <c r="E14">
        <v>0</v>
      </c>
      <c r="F14">
        <f t="shared" si="0"/>
        <v>0</v>
      </c>
      <c r="H14" s="2">
        <v>41010</v>
      </c>
      <c r="I14" s="5">
        <v>0.77100000000000002</v>
      </c>
      <c r="J14" s="3">
        <f t="shared" si="1"/>
        <v>31618.71</v>
      </c>
      <c r="K14" s="30">
        <f t="shared" si="2"/>
        <v>0.13999999999999999</v>
      </c>
      <c r="L14" s="3">
        <f t="shared" si="3"/>
        <v>5741.4</v>
      </c>
      <c r="M14" s="5">
        <v>8.8999999999999996E-2</v>
      </c>
      <c r="N14" s="3">
        <f t="shared" si="4"/>
        <v>3649.89</v>
      </c>
    </row>
    <row r="15" spans="1:22" x14ac:dyDescent="0.55000000000000004">
      <c r="A15" t="s">
        <v>44</v>
      </c>
      <c r="B15">
        <v>9</v>
      </c>
      <c r="C15">
        <v>9</v>
      </c>
      <c r="D15">
        <v>0</v>
      </c>
      <c r="E15">
        <v>0</v>
      </c>
      <c r="F15">
        <f t="shared" si="0"/>
        <v>0</v>
      </c>
      <c r="H15" s="9">
        <v>213603</v>
      </c>
      <c r="I15" s="5">
        <v>0.80100000000000005</v>
      </c>
      <c r="J15" s="3">
        <f t="shared" si="1"/>
        <v>171096.003</v>
      </c>
      <c r="K15" s="30">
        <f t="shared" si="2"/>
        <v>7.999999999999996E-2</v>
      </c>
      <c r="L15" s="3">
        <f t="shared" si="3"/>
        <v>17088.239999999991</v>
      </c>
      <c r="M15" s="5">
        <v>0.11899999999999999</v>
      </c>
      <c r="N15" s="3">
        <f t="shared" si="4"/>
        <v>25418.756999999998</v>
      </c>
    </row>
    <row r="16" spans="1:22" x14ac:dyDescent="0.55000000000000004">
      <c r="A16" t="s">
        <v>124</v>
      </c>
      <c r="B16">
        <v>3</v>
      </c>
      <c r="C16">
        <v>3</v>
      </c>
      <c r="D16">
        <v>0</v>
      </c>
      <c r="E16">
        <v>0</v>
      </c>
      <c r="F16">
        <f t="shared" si="0"/>
        <v>0</v>
      </c>
      <c r="H16" s="9">
        <v>31010</v>
      </c>
      <c r="I16" s="5">
        <v>0.89800000000000002</v>
      </c>
      <c r="J16" s="3">
        <f t="shared" si="1"/>
        <v>27846.98</v>
      </c>
      <c r="K16" s="30">
        <f t="shared" si="2"/>
        <v>4.2999999999999983E-2</v>
      </c>
      <c r="L16" s="3">
        <f t="shared" si="3"/>
        <v>1333.4299999999994</v>
      </c>
      <c r="M16" s="5">
        <v>5.8999999999999997E-2</v>
      </c>
      <c r="N16" s="3">
        <f t="shared" si="4"/>
        <v>1829.59</v>
      </c>
    </row>
    <row r="17" spans="1:14" x14ac:dyDescent="0.55000000000000004">
      <c r="A17" t="s">
        <v>12</v>
      </c>
      <c r="B17">
        <v>15</v>
      </c>
      <c r="C17">
        <v>9</v>
      </c>
      <c r="D17">
        <v>6</v>
      </c>
      <c r="E17">
        <v>0</v>
      </c>
      <c r="F17">
        <f t="shared" si="0"/>
        <v>0</v>
      </c>
      <c r="H17" s="9">
        <v>393532</v>
      </c>
      <c r="I17" s="5">
        <v>0.441</v>
      </c>
      <c r="J17" s="3">
        <f t="shared" si="1"/>
        <v>173547.61199999999</v>
      </c>
      <c r="K17" s="30">
        <f t="shared" si="2"/>
        <v>0.38499999999999995</v>
      </c>
      <c r="L17" s="3">
        <f t="shared" si="3"/>
        <v>151509.81999999998</v>
      </c>
      <c r="M17" s="5">
        <v>0.17399999999999999</v>
      </c>
      <c r="N17" s="3">
        <f t="shared" si="4"/>
        <v>68474.567999999999</v>
      </c>
    </row>
    <row r="18" spans="1:14" x14ac:dyDescent="0.55000000000000004">
      <c r="A18" t="s">
        <v>13</v>
      </c>
      <c r="B18">
        <v>9</v>
      </c>
      <c r="C18">
        <v>0</v>
      </c>
      <c r="D18">
        <v>7</v>
      </c>
      <c r="E18">
        <v>2</v>
      </c>
      <c r="F18">
        <f t="shared" si="0"/>
        <v>0</v>
      </c>
      <c r="H18" s="9">
        <v>181106</v>
      </c>
      <c r="I18" s="5">
        <v>0.23200000000000001</v>
      </c>
      <c r="J18" s="3">
        <f t="shared" si="1"/>
        <v>42016.592000000004</v>
      </c>
      <c r="K18" s="30">
        <f t="shared" si="2"/>
        <v>0.45</v>
      </c>
      <c r="L18" s="3">
        <f t="shared" si="3"/>
        <v>81497.7</v>
      </c>
      <c r="M18" s="5">
        <v>0.318</v>
      </c>
      <c r="N18" s="3">
        <f t="shared" si="4"/>
        <v>57591.707999999999</v>
      </c>
    </row>
    <row r="19" spans="1:14" x14ac:dyDescent="0.55000000000000004">
      <c r="A19" t="s">
        <v>14</v>
      </c>
      <c r="B19">
        <v>19</v>
      </c>
      <c r="C19">
        <v>0</v>
      </c>
      <c r="D19">
        <v>17</v>
      </c>
      <c r="E19">
        <v>2</v>
      </c>
      <c r="F19">
        <f t="shared" si="0"/>
        <v>0</v>
      </c>
      <c r="H19" s="9">
        <v>246891</v>
      </c>
      <c r="I19" s="5">
        <v>0.105</v>
      </c>
      <c r="J19" s="3">
        <f t="shared" si="1"/>
        <v>25923.555</v>
      </c>
      <c r="K19" s="30">
        <f t="shared" si="2"/>
        <v>0.504</v>
      </c>
      <c r="L19" s="3">
        <f t="shared" si="3"/>
        <v>124433.064</v>
      </c>
      <c r="M19" s="5">
        <v>0.39100000000000001</v>
      </c>
      <c r="N19" s="3">
        <f t="shared" si="4"/>
        <v>96534.381000000008</v>
      </c>
    </row>
    <row r="20" spans="1:14" x14ac:dyDescent="0.55000000000000004">
      <c r="A20" t="s">
        <v>15</v>
      </c>
      <c r="B20">
        <v>13</v>
      </c>
      <c r="C20">
        <v>0</v>
      </c>
      <c r="D20">
        <v>8</v>
      </c>
      <c r="E20">
        <v>5</v>
      </c>
      <c r="F20">
        <f t="shared" si="0"/>
        <v>0</v>
      </c>
      <c r="H20" s="9">
        <v>166216</v>
      </c>
      <c r="I20" s="5">
        <v>0.188</v>
      </c>
      <c r="J20" s="3">
        <f t="shared" si="1"/>
        <v>31248.608</v>
      </c>
      <c r="K20" s="30">
        <f t="shared" si="2"/>
        <v>0.43100000000000005</v>
      </c>
      <c r="L20" s="3">
        <f t="shared" si="3"/>
        <v>71639.096000000005</v>
      </c>
      <c r="M20" s="5">
        <v>0.38100000000000001</v>
      </c>
      <c r="N20" s="3">
        <f t="shared" si="4"/>
        <v>63328.296000000002</v>
      </c>
    </row>
    <row r="21" spans="1:14" x14ac:dyDescent="0.55000000000000004">
      <c r="A21" t="s">
        <v>16</v>
      </c>
      <c r="B21">
        <v>12</v>
      </c>
      <c r="C21">
        <v>0</v>
      </c>
      <c r="D21">
        <v>10</v>
      </c>
      <c r="E21">
        <v>2</v>
      </c>
      <c r="F21">
        <f t="shared" si="0"/>
        <v>0</v>
      </c>
      <c r="H21" s="9">
        <v>146106</v>
      </c>
      <c r="I21" s="5">
        <v>4.1000000000000002E-2</v>
      </c>
      <c r="J21" s="3">
        <f t="shared" si="1"/>
        <v>5990.3460000000005</v>
      </c>
      <c r="K21" s="30">
        <f t="shared" si="2"/>
        <v>0.52099999999999991</v>
      </c>
      <c r="L21" s="3">
        <f t="shared" si="3"/>
        <v>76121.225999999981</v>
      </c>
      <c r="M21" s="5">
        <v>0.438</v>
      </c>
      <c r="N21" s="3">
        <f t="shared" si="4"/>
        <v>63994.428</v>
      </c>
    </row>
    <row r="22" spans="1:14" x14ac:dyDescent="0.55000000000000004">
      <c r="A22" t="s">
        <v>17</v>
      </c>
      <c r="B22">
        <v>9</v>
      </c>
      <c r="C22">
        <v>0</v>
      </c>
      <c r="D22">
        <v>9</v>
      </c>
      <c r="E22">
        <v>0</v>
      </c>
      <c r="F22">
        <f t="shared" si="0"/>
        <v>0</v>
      </c>
      <c r="H22" s="9">
        <v>96712</v>
      </c>
      <c r="I22" s="5">
        <v>0</v>
      </c>
      <c r="J22" s="3">
        <f t="shared" si="1"/>
        <v>0</v>
      </c>
      <c r="K22" s="30">
        <f t="shared" si="2"/>
        <v>0.66500000000000004</v>
      </c>
      <c r="L22" s="3">
        <f t="shared" si="3"/>
        <v>64313.48</v>
      </c>
      <c r="M22" s="5">
        <v>0.33500000000000002</v>
      </c>
      <c r="N22" s="3">
        <f t="shared" si="4"/>
        <v>32398.52</v>
      </c>
    </row>
    <row r="23" spans="1:14" x14ac:dyDescent="0.55000000000000004">
      <c r="A23" t="s">
        <v>18</v>
      </c>
      <c r="B23">
        <v>10</v>
      </c>
      <c r="C23">
        <v>0</v>
      </c>
      <c r="D23">
        <v>10</v>
      </c>
      <c r="E23">
        <v>0</v>
      </c>
      <c r="F23">
        <f t="shared" si="0"/>
        <v>0</v>
      </c>
      <c r="H23" s="9">
        <v>136712</v>
      </c>
      <c r="I23" s="5">
        <v>0</v>
      </c>
      <c r="J23" s="3">
        <f t="shared" si="1"/>
        <v>0</v>
      </c>
      <c r="K23" s="30">
        <f t="shared" si="2"/>
        <v>0.88700000000000001</v>
      </c>
      <c r="L23" s="3">
        <f t="shared" si="3"/>
        <v>121263.54399999999</v>
      </c>
      <c r="M23" s="5">
        <v>0.113</v>
      </c>
      <c r="N23" s="3">
        <f t="shared" si="4"/>
        <v>15448.456</v>
      </c>
    </row>
    <row r="24" spans="1:14" x14ac:dyDescent="0.55000000000000004">
      <c r="A24" t="s">
        <v>19</v>
      </c>
      <c r="B24">
        <v>9</v>
      </c>
      <c r="C24">
        <v>0</v>
      </c>
      <c r="D24">
        <v>9</v>
      </c>
      <c r="E24">
        <v>0</v>
      </c>
      <c r="F24">
        <f t="shared" si="0"/>
        <v>0</v>
      </c>
      <c r="H24" s="9">
        <v>113717</v>
      </c>
      <c r="I24" s="5">
        <v>0</v>
      </c>
      <c r="J24" s="3">
        <f t="shared" si="1"/>
        <v>0</v>
      </c>
      <c r="K24" s="30">
        <f t="shared" si="2"/>
        <v>0.64500000000000002</v>
      </c>
      <c r="L24" s="3">
        <f t="shared" si="3"/>
        <v>73347.464999999997</v>
      </c>
      <c r="M24" s="5">
        <v>0.35499999999999998</v>
      </c>
      <c r="N24" s="3">
        <f t="shared" si="4"/>
        <v>40369.534999999996</v>
      </c>
    </row>
    <row r="25" spans="1:14" x14ac:dyDescent="0.55000000000000004">
      <c r="A25" t="s">
        <v>20</v>
      </c>
      <c r="B25">
        <v>9</v>
      </c>
      <c r="C25">
        <v>0</v>
      </c>
      <c r="D25">
        <v>9</v>
      </c>
      <c r="E25">
        <v>0</v>
      </c>
      <c r="F25">
        <f t="shared" si="0"/>
        <v>0</v>
      </c>
      <c r="H25" s="9">
        <v>90122</v>
      </c>
      <c r="I25" s="5">
        <v>0</v>
      </c>
      <c r="J25" s="3">
        <f t="shared" si="1"/>
        <v>0</v>
      </c>
      <c r="K25" s="30">
        <f t="shared" si="2"/>
        <v>0.70199999999999996</v>
      </c>
      <c r="L25" s="3">
        <f t="shared" si="3"/>
        <v>63265.643999999993</v>
      </c>
      <c r="M25" s="5">
        <v>0.29799999999999999</v>
      </c>
      <c r="N25" s="3">
        <f t="shared" si="4"/>
        <v>26856.356</v>
      </c>
    </row>
    <row r="26" spans="1:14" x14ac:dyDescent="0.55000000000000004">
      <c r="A26" t="s">
        <v>21</v>
      </c>
      <c r="B26">
        <v>6</v>
      </c>
      <c r="C26">
        <v>0</v>
      </c>
      <c r="D26">
        <v>6</v>
      </c>
      <c r="E26">
        <v>0</v>
      </c>
      <c r="F26">
        <f t="shared" si="0"/>
        <v>0</v>
      </c>
      <c r="H26" s="9">
        <v>69095</v>
      </c>
      <c r="I26" s="5">
        <v>0</v>
      </c>
      <c r="J26" s="3">
        <f t="shared" si="1"/>
        <v>0</v>
      </c>
      <c r="K26" s="30">
        <f t="shared" si="2"/>
        <v>0.76100000000000001</v>
      </c>
      <c r="L26" s="3">
        <f t="shared" si="3"/>
        <v>52581.294999999998</v>
      </c>
      <c r="M26" s="5">
        <v>0.23899999999999999</v>
      </c>
      <c r="N26" s="3">
        <f t="shared" si="4"/>
        <v>16513.704999999998</v>
      </c>
    </row>
    <row r="27" spans="1:14" x14ac:dyDescent="0.55000000000000004">
      <c r="A27" t="s">
        <v>37</v>
      </c>
      <c r="B27">
        <v>3</v>
      </c>
      <c r="C27">
        <v>0</v>
      </c>
      <c r="D27">
        <v>3</v>
      </c>
      <c r="E27">
        <v>0</v>
      </c>
      <c r="F27">
        <f t="shared" si="0"/>
        <v>0</v>
      </c>
      <c r="H27" s="9">
        <v>15010</v>
      </c>
      <c r="I27" s="5">
        <v>0</v>
      </c>
      <c r="J27" s="3">
        <f t="shared" si="1"/>
        <v>0</v>
      </c>
      <c r="K27" s="30">
        <f t="shared" si="2"/>
        <v>0.94299999999999995</v>
      </c>
      <c r="L27" s="3">
        <f t="shared" si="3"/>
        <v>14154.429999999998</v>
      </c>
      <c r="M27" s="5">
        <v>5.7000000000000002E-2</v>
      </c>
      <c r="N27" s="3">
        <f t="shared" si="4"/>
        <v>855.57</v>
      </c>
    </row>
    <row r="28" spans="1:14" x14ac:dyDescent="0.55000000000000004">
      <c r="A28" t="s">
        <v>39</v>
      </c>
      <c r="B28">
        <v>11</v>
      </c>
      <c r="C28">
        <v>1</v>
      </c>
      <c r="D28">
        <v>9</v>
      </c>
      <c r="E28">
        <v>1</v>
      </c>
      <c r="F28">
        <f t="shared" si="0"/>
        <v>0</v>
      </c>
      <c r="H28" s="9">
        <v>175563</v>
      </c>
      <c r="I28" s="5">
        <v>0.191</v>
      </c>
      <c r="J28" s="3">
        <f t="shared" si="1"/>
        <v>33532.533000000003</v>
      </c>
      <c r="K28" s="30">
        <f t="shared" si="2"/>
        <v>0.5129999999999999</v>
      </c>
      <c r="L28" s="3">
        <f t="shared" si="3"/>
        <v>90063.818999999989</v>
      </c>
      <c r="M28" s="5">
        <v>0.29599999999999999</v>
      </c>
      <c r="N28" s="3">
        <f t="shared" si="4"/>
        <v>51966.648000000001</v>
      </c>
    </row>
    <row r="29" spans="1:14" x14ac:dyDescent="0.55000000000000004">
      <c r="A29" t="s">
        <v>35</v>
      </c>
      <c r="B29">
        <v>3</v>
      </c>
      <c r="C29">
        <v>0</v>
      </c>
      <c r="D29">
        <v>3</v>
      </c>
      <c r="E29">
        <v>0</v>
      </c>
      <c r="F29">
        <f t="shared" si="0"/>
        <v>0</v>
      </c>
      <c r="H29" s="9">
        <v>17101</v>
      </c>
      <c r="I29" s="5">
        <v>0</v>
      </c>
      <c r="J29" s="3">
        <f t="shared" si="1"/>
        <v>0</v>
      </c>
      <c r="K29" s="30">
        <f t="shared" si="2"/>
        <v>0.749</v>
      </c>
      <c r="L29" s="3">
        <f t="shared" si="3"/>
        <v>12808.648999999999</v>
      </c>
      <c r="M29" s="5">
        <v>0.251</v>
      </c>
      <c r="N29" s="3">
        <f t="shared" si="4"/>
        <v>4292.3509999999997</v>
      </c>
    </row>
    <row r="30" spans="1:14" x14ac:dyDescent="0.55000000000000004">
      <c r="A30" s="1" t="s">
        <v>22</v>
      </c>
      <c r="B30" s="1">
        <v>7</v>
      </c>
      <c r="C30" s="1">
        <v>0</v>
      </c>
      <c r="D30" s="1">
        <v>7</v>
      </c>
      <c r="E30" s="1">
        <v>0</v>
      </c>
      <c r="F30" s="1">
        <f t="shared" si="0"/>
        <v>0</v>
      </c>
      <c r="H30" s="9">
        <v>65510</v>
      </c>
      <c r="I30" s="5">
        <v>0</v>
      </c>
      <c r="J30" s="3">
        <f t="shared" si="1"/>
        <v>0</v>
      </c>
      <c r="K30" s="30">
        <f t="shared" si="2"/>
        <v>0.57099999999999995</v>
      </c>
      <c r="L30" s="3">
        <f t="shared" si="3"/>
        <v>37406.21</v>
      </c>
      <c r="M30" s="5">
        <v>0.42899999999999999</v>
      </c>
      <c r="N30" s="3">
        <f t="shared" si="4"/>
        <v>28103.79</v>
      </c>
    </row>
    <row r="31" spans="1:14" x14ac:dyDescent="0.55000000000000004">
      <c r="A31" t="s">
        <v>57</v>
      </c>
      <c r="B31">
        <f>SUM(B2:B30)</f>
        <v>307</v>
      </c>
      <c r="C31">
        <f t="shared" ref="C31:D31" si="5">SUM(C2:C30)</f>
        <v>155</v>
      </c>
      <c r="D31">
        <f t="shared" si="5"/>
        <v>138</v>
      </c>
      <c r="E31">
        <f>SUM(E2:E30)</f>
        <v>14</v>
      </c>
      <c r="F31">
        <f>SUM(C31:E31)</f>
        <v>307</v>
      </c>
      <c r="H31" s="9">
        <f>SUM(H2:H30)</f>
        <v>5293814</v>
      </c>
      <c r="I31" s="30">
        <f>J31/H31</f>
        <v>0.45834846464193874</v>
      </c>
      <c r="J31" s="3">
        <f>SUM(J2:J30)</f>
        <v>2426411.5190000003</v>
      </c>
      <c r="K31" s="30">
        <f>L31/H31</f>
        <v>0.35880359793525046</v>
      </c>
      <c r="L31" s="3">
        <f t="shared" ref="L31" si="6">SUM(L2:L30)</f>
        <v>1899439.51</v>
      </c>
      <c r="M31" s="30">
        <f>N31/H31</f>
        <v>0.18284793742281086</v>
      </c>
      <c r="N31" s="3">
        <f t="shared" ref="N31" si="7">SUM(N2:N30)</f>
        <v>967962.97100000002</v>
      </c>
    </row>
    <row r="33" spans="1:9" x14ac:dyDescent="0.55000000000000004">
      <c r="A33" t="s">
        <v>59</v>
      </c>
      <c r="C33">
        <v>0</v>
      </c>
      <c r="D33">
        <f>E18</f>
        <v>2</v>
      </c>
      <c r="E33">
        <f>-E18</f>
        <v>-2</v>
      </c>
      <c r="F33">
        <f t="shared" ref="F33:F37" si="8">B33-SUM(C33:E33)</f>
        <v>0</v>
      </c>
    </row>
    <row r="34" spans="1:9" x14ac:dyDescent="0.55000000000000004">
      <c r="A34" t="s">
        <v>60</v>
      </c>
      <c r="C34">
        <v>-1</v>
      </c>
      <c r="D34">
        <v>2</v>
      </c>
      <c r="E34">
        <v>-1</v>
      </c>
      <c r="F34">
        <f t="shared" si="8"/>
        <v>0</v>
      </c>
    </row>
    <row r="35" spans="1:9" x14ac:dyDescent="0.55000000000000004">
      <c r="A35" t="s">
        <v>119</v>
      </c>
      <c r="C35">
        <f>-C17</f>
        <v>-9</v>
      </c>
      <c r="D35">
        <f>C17</f>
        <v>9</v>
      </c>
      <c r="E35">
        <v>0</v>
      </c>
      <c r="F35">
        <f t="shared" si="8"/>
        <v>0</v>
      </c>
      <c r="I35">
        <f>C31/B31</f>
        <v>0.50488599348534202</v>
      </c>
    </row>
    <row r="36" spans="1:9" x14ac:dyDescent="0.55000000000000004">
      <c r="A36" t="s">
        <v>36</v>
      </c>
      <c r="B36">
        <v>3</v>
      </c>
      <c r="C36">
        <v>0</v>
      </c>
      <c r="D36">
        <v>3</v>
      </c>
      <c r="E36">
        <v>0</v>
      </c>
      <c r="F36">
        <f t="shared" si="8"/>
        <v>0</v>
      </c>
      <c r="I36">
        <f>D38/B38</f>
        <v>0.50159744408945683</v>
      </c>
    </row>
    <row r="37" spans="1:9" x14ac:dyDescent="0.55000000000000004">
      <c r="A37" s="1" t="s">
        <v>38</v>
      </c>
      <c r="B37" s="1">
        <v>3</v>
      </c>
      <c r="C37" s="1">
        <v>0</v>
      </c>
      <c r="D37" s="1">
        <v>3</v>
      </c>
      <c r="E37" s="1">
        <v>0</v>
      </c>
      <c r="F37" s="1">
        <f t="shared" si="8"/>
        <v>0</v>
      </c>
    </row>
    <row r="38" spans="1:9" x14ac:dyDescent="0.55000000000000004">
      <c r="A38" t="s">
        <v>58</v>
      </c>
      <c r="B38">
        <f>SUM(B31:B37)</f>
        <v>313</v>
      </c>
      <c r="C38">
        <f>SUM(C31:C37)</f>
        <v>145</v>
      </c>
      <c r="D38">
        <f>SUM(D31:D37)</f>
        <v>157</v>
      </c>
      <c r="E38">
        <f>SUM(E31:E37)</f>
        <v>11</v>
      </c>
      <c r="F38">
        <f>SUM(C38:E38)</f>
        <v>313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ECFF5-82AA-4D1F-9A37-BA1157EC85A8}">
  <dimension ref="A1:D36"/>
  <sheetViews>
    <sheetView workbookViewId="0">
      <selection activeCell="H35" sqref="H35"/>
    </sheetView>
  </sheetViews>
  <sheetFormatPr defaultRowHeight="14.4" x14ac:dyDescent="0.55000000000000004"/>
  <sheetData>
    <row r="1" spans="1:4" x14ac:dyDescent="0.55000000000000004">
      <c r="B1" t="s">
        <v>23</v>
      </c>
      <c r="C1" t="s">
        <v>56</v>
      </c>
      <c r="D1" t="s">
        <v>151</v>
      </c>
    </row>
    <row r="2" spans="1:4" x14ac:dyDescent="0.55000000000000004">
      <c r="A2" t="s">
        <v>0</v>
      </c>
      <c r="B2">
        <v>17</v>
      </c>
      <c r="C2">
        <v>17</v>
      </c>
      <c r="D2">
        <v>0</v>
      </c>
    </row>
    <row r="3" spans="1:4" x14ac:dyDescent="0.55000000000000004">
      <c r="A3" t="s">
        <v>1</v>
      </c>
      <c r="B3">
        <v>6</v>
      </c>
      <c r="C3">
        <v>6</v>
      </c>
      <c r="D3">
        <v>0</v>
      </c>
    </row>
    <row r="4" spans="1:4" x14ac:dyDescent="0.55000000000000004">
      <c r="A4" t="s">
        <v>2</v>
      </c>
      <c r="B4">
        <v>5</v>
      </c>
      <c r="C4">
        <v>5</v>
      </c>
      <c r="D4">
        <v>0</v>
      </c>
    </row>
    <row r="5" spans="1:4" x14ac:dyDescent="0.55000000000000004">
      <c r="A5" t="s">
        <v>3</v>
      </c>
      <c r="B5">
        <v>4</v>
      </c>
      <c r="C5">
        <v>4</v>
      </c>
      <c r="D5">
        <v>0</v>
      </c>
    </row>
    <row r="6" spans="1:4" x14ac:dyDescent="0.55000000000000004">
      <c r="A6" t="s">
        <v>4</v>
      </c>
      <c r="B6">
        <v>7</v>
      </c>
      <c r="C6">
        <v>7</v>
      </c>
      <c r="D6">
        <v>0</v>
      </c>
    </row>
    <row r="7" spans="1:4" x14ac:dyDescent="0.55000000000000004">
      <c r="A7" t="s">
        <v>5</v>
      </c>
      <c r="B7">
        <v>35</v>
      </c>
      <c r="C7">
        <v>35</v>
      </c>
      <c r="D7">
        <v>0</v>
      </c>
    </row>
    <row r="8" spans="1:4" x14ac:dyDescent="0.55000000000000004">
      <c r="A8" t="s">
        <v>6</v>
      </c>
      <c r="B8">
        <v>28</v>
      </c>
      <c r="C8">
        <v>28</v>
      </c>
      <c r="D8">
        <v>0</v>
      </c>
    </row>
    <row r="9" spans="1:4" x14ac:dyDescent="0.55000000000000004">
      <c r="A9" t="s">
        <v>7</v>
      </c>
      <c r="B9">
        <v>7</v>
      </c>
      <c r="C9">
        <v>7</v>
      </c>
      <c r="D9">
        <v>0</v>
      </c>
    </row>
    <row r="10" spans="1:4" x14ac:dyDescent="0.55000000000000004">
      <c r="A10" t="s">
        <v>8</v>
      </c>
      <c r="B10">
        <v>3</v>
      </c>
      <c r="C10">
        <v>3</v>
      </c>
      <c r="D10">
        <v>0</v>
      </c>
    </row>
    <row r="11" spans="1:4" x14ac:dyDescent="0.55000000000000004">
      <c r="A11" t="s">
        <v>9</v>
      </c>
      <c r="B11">
        <v>7</v>
      </c>
      <c r="C11">
        <v>7</v>
      </c>
      <c r="D11">
        <v>0</v>
      </c>
    </row>
    <row r="12" spans="1:4" x14ac:dyDescent="0.55000000000000004">
      <c r="A12" t="s">
        <v>10</v>
      </c>
      <c r="B12">
        <v>27</v>
      </c>
      <c r="C12">
        <v>27</v>
      </c>
      <c r="D12">
        <v>0</v>
      </c>
    </row>
    <row r="13" spans="1:4" x14ac:dyDescent="0.55000000000000004">
      <c r="A13" t="s">
        <v>11</v>
      </c>
      <c r="B13">
        <v>7</v>
      </c>
      <c r="C13">
        <v>7</v>
      </c>
      <c r="D13">
        <v>0</v>
      </c>
    </row>
    <row r="14" spans="1:4" x14ac:dyDescent="0.55000000000000004">
      <c r="A14" t="s">
        <v>145</v>
      </c>
      <c r="B14">
        <v>3</v>
      </c>
      <c r="C14">
        <v>3</v>
      </c>
      <c r="D14">
        <v>0</v>
      </c>
    </row>
    <row r="15" spans="1:4" x14ac:dyDescent="0.55000000000000004">
      <c r="A15" t="s">
        <v>44</v>
      </c>
      <c r="B15">
        <v>9</v>
      </c>
      <c r="C15">
        <v>9</v>
      </c>
      <c r="D15">
        <v>0</v>
      </c>
    </row>
    <row r="16" spans="1:4" x14ac:dyDescent="0.55000000000000004">
      <c r="A16" t="s">
        <v>124</v>
      </c>
      <c r="B16">
        <v>3</v>
      </c>
      <c r="C16">
        <v>3</v>
      </c>
      <c r="D16">
        <v>0</v>
      </c>
    </row>
    <row r="17" spans="1:4" x14ac:dyDescent="0.55000000000000004">
      <c r="A17" t="s">
        <v>12</v>
      </c>
      <c r="B17">
        <v>15</v>
      </c>
      <c r="C17">
        <v>15</v>
      </c>
      <c r="D17">
        <v>0</v>
      </c>
    </row>
    <row r="18" spans="1:4" x14ac:dyDescent="0.55000000000000004">
      <c r="A18" t="s">
        <v>13</v>
      </c>
      <c r="B18">
        <v>0</v>
      </c>
      <c r="C18">
        <v>0</v>
      </c>
      <c r="D18">
        <v>0</v>
      </c>
    </row>
    <row r="19" spans="1:4" x14ac:dyDescent="0.55000000000000004">
      <c r="A19" t="s">
        <v>14</v>
      </c>
      <c r="B19">
        <v>0</v>
      </c>
      <c r="C19">
        <v>0</v>
      </c>
      <c r="D19">
        <v>0</v>
      </c>
    </row>
    <row r="20" spans="1:4" x14ac:dyDescent="0.55000000000000004">
      <c r="A20" t="s">
        <v>15</v>
      </c>
      <c r="B20">
        <v>0</v>
      </c>
      <c r="C20">
        <v>0</v>
      </c>
      <c r="D20">
        <v>0</v>
      </c>
    </row>
    <row r="21" spans="1:4" x14ac:dyDescent="0.55000000000000004">
      <c r="A21" t="s">
        <v>16</v>
      </c>
      <c r="B21">
        <v>0</v>
      </c>
      <c r="C21">
        <v>0</v>
      </c>
      <c r="D21">
        <v>0</v>
      </c>
    </row>
    <row r="22" spans="1:4" x14ac:dyDescent="0.55000000000000004">
      <c r="A22" t="s">
        <v>17</v>
      </c>
      <c r="B22">
        <v>0</v>
      </c>
      <c r="C22">
        <v>0</v>
      </c>
      <c r="D22">
        <v>0</v>
      </c>
    </row>
    <row r="23" spans="1:4" x14ac:dyDescent="0.55000000000000004">
      <c r="A23" t="s">
        <v>18</v>
      </c>
      <c r="B23">
        <v>0</v>
      </c>
      <c r="C23">
        <v>0</v>
      </c>
      <c r="D23">
        <v>0</v>
      </c>
    </row>
    <row r="24" spans="1:4" x14ac:dyDescent="0.55000000000000004">
      <c r="A24" t="s">
        <v>19</v>
      </c>
      <c r="B24">
        <v>0</v>
      </c>
      <c r="C24">
        <v>0</v>
      </c>
      <c r="D24">
        <v>0</v>
      </c>
    </row>
    <row r="25" spans="1:4" x14ac:dyDescent="0.55000000000000004">
      <c r="A25" t="s">
        <v>20</v>
      </c>
      <c r="B25">
        <v>0</v>
      </c>
      <c r="C25">
        <v>0</v>
      </c>
      <c r="D25">
        <v>0</v>
      </c>
    </row>
    <row r="26" spans="1:4" x14ac:dyDescent="0.55000000000000004">
      <c r="A26" t="s">
        <v>21</v>
      </c>
      <c r="B26">
        <v>0</v>
      </c>
      <c r="C26">
        <v>0</v>
      </c>
      <c r="D26">
        <v>0</v>
      </c>
    </row>
    <row r="27" spans="1:4" x14ac:dyDescent="0.55000000000000004">
      <c r="A27" t="s">
        <v>37</v>
      </c>
      <c r="B27">
        <v>0</v>
      </c>
      <c r="C27">
        <v>0</v>
      </c>
      <c r="D27">
        <v>0</v>
      </c>
    </row>
    <row r="28" spans="1:4" x14ac:dyDescent="0.55000000000000004">
      <c r="A28" t="s">
        <v>39</v>
      </c>
      <c r="B28">
        <v>0</v>
      </c>
      <c r="C28">
        <v>0</v>
      </c>
      <c r="D28">
        <v>0</v>
      </c>
    </row>
    <row r="29" spans="1:4" x14ac:dyDescent="0.55000000000000004">
      <c r="A29" t="s">
        <v>35</v>
      </c>
      <c r="B29">
        <v>0</v>
      </c>
      <c r="C29">
        <v>0</v>
      </c>
      <c r="D29">
        <v>0</v>
      </c>
    </row>
    <row r="30" spans="1:4" x14ac:dyDescent="0.55000000000000004">
      <c r="A30" s="50" t="s">
        <v>22</v>
      </c>
      <c r="B30" s="50">
        <v>0</v>
      </c>
      <c r="C30" s="50">
        <v>0</v>
      </c>
      <c r="D30">
        <v>0</v>
      </c>
    </row>
    <row r="31" spans="1:4" x14ac:dyDescent="0.55000000000000004">
      <c r="A31" s="51" t="s">
        <v>146</v>
      </c>
      <c r="B31" s="51">
        <v>3</v>
      </c>
      <c r="C31" s="51">
        <v>3</v>
      </c>
      <c r="D31">
        <v>0</v>
      </c>
    </row>
    <row r="32" spans="1:4" x14ac:dyDescent="0.55000000000000004">
      <c r="A32" s="51" t="s">
        <v>147</v>
      </c>
      <c r="B32" s="51">
        <v>3</v>
      </c>
      <c r="C32" s="51">
        <v>3</v>
      </c>
      <c r="D32">
        <v>0</v>
      </c>
    </row>
    <row r="33" spans="1:4" x14ac:dyDescent="0.55000000000000004">
      <c r="A33" s="51" t="s">
        <v>148</v>
      </c>
      <c r="B33" s="51">
        <v>6</v>
      </c>
      <c r="C33" s="51">
        <v>6</v>
      </c>
      <c r="D33">
        <v>0</v>
      </c>
    </row>
    <row r="34" spans="1:4" x14ac:dyDescent="0.55000000000000004">
      <c r="A34" s="51" t="s">
        <v>149</v>
      </c>
      <c r="B34" s="51">
        <v>3</v>
      </c>
      <c r="C34" s="51">
        <v>3</v>
      </c>
      <c r="D34">
        <v>0</v>
      </c>
    </row>
    <row r="35" spans="1:4" x14ac:dyDescent="0.55000000000000004">
      <c r="A35" s="51" t="s">
        <v>150</v>
      </c>
      <c r="B35" s="51">
        <v>4</v>
      </c>
      <c r="C35" s="51">
        <v>4</v>
      </c>
      <c r="D35">
        <v>0</v>
      </c>
    </row>
    <row r="36" spans="1:4" x14ac:dyDescent="0.55000000000000004">
      <c r="A36" t="s">
        <v>57</v>
      </c>
      <c r="B36">
        <f>SUM(B2:B35)</f>
        <v>202</v>
      </c>
      <c r="C36">
        <f>SUM(C2:C35)</f>
        <v>202</v>
      </c>
      <c r="D36">
        <f>SUM(D2:D35)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1C8DA-30F5-4744-A494-4BFEF37A754B}">
  <dimension ref="A1:S31"/>
  <sheetViews>
    <sheetView workbookViewId="0">
      <selection activeCell="B24" sqref="B24"/>
    </sheetView>
  </sheetViews>
  <sheetFormatPr defaultRowHeight="14.4" x14ac:dyDescent="0.55000000000000004"/>
  <cols>
    <col min="6" max="6" width="16.83984375" customWidth="1"/>
    <col min="7" max="7" width="8.83984375" customWidth="1"/>
  </cols>
  <sheetData>
    <row r="1" spans="1:19" x14ac:dyDescent="0.55000000000000004">
      <c r="A1">
        <v>1</v>
      </c>
      <c r="B1" t="s">
        <v>8</v>
      </c>
      <c r="C1">
        <v>1787</v>
      </c>
      <c r="D1" t="s">
        <v>28</v>
      </c>
      <c r="E1" t="s">
        <v>104</v>
      </c>
      <c r="G1" t="s">
        <v>97</v>
      </c>
      <c r="H1" t="s">
        <v>40</v>
      </c>
      <c r="I1" t="s">
        <v>41</v>
      </c>
    </row>
    <row r="2" spans="1:19" x14ac:dyDescent="0.55000000000000004">
      <c r="A2">
        <v>2</v>
      </c>
      <c r="B2" t="s">
        <v>29</v>
      </c>
      <c r="C2">
        <v>1787</v>
      </c>
      <c r="D2" t="s">
        <v>30</v>
      </c>
      <c r="G2">
        <v>1869</v>
      </c>
      <c r="H2">
        <f>COUNTIF($D$1:$D$31,"s")-1</f>
        <v>16</v>
      </c>
      <c r="I2">
        <f>COUNTIF($D$1:$D$31,"f")+1</f>
        <v>15</v>
      </c>
      <c r="O2">
        <v>1</v>
      </c>
      <c r="P2" t="s">
        <v>19</v>
      </c>
      <c r="R2">
        <v>1</v>
      </c>
      <c r="S2" t="s">
        <v>8</v>
      </c>
    </row>
    <row r="3" spans="1:19" x14ac:dyDescent="0.55000000000000004">
      <c r="A3">
        <v>3</v>
      </c>
      <c r="B3" t="s">
        <v>7</v>
      </c>
      <c r="C3">
        <v>1787</v>
      </c>
      <c r="D3" t="s">
        <v>30</v>
      </c>
      <c r="G3">
        <v>1867</v>
      </c>
      <c r="H3">
        <f>COUNTIF($D$1:$D$29,"s")-0.5</f>
        <v>14.5</v>
      </c>
      <c r="I3">
        <f>COUNTIF($D$1:$D$29,"f")+0.5</f>
        <v>14.5</v>
      </c>
      <c r="O3">
        <v>2</v>
      </c>
      <c r="P3" t="s">
        <v>18</v>
      </c>
      <c r="R3">
        <v>2</v>
      </c>
      <c r="S3" t="s">
        <v>29</v>
      </c>
    </row>
    <row r="4" spans="1:19" x14ac:dyDescent="0.55000000000000004">
      <c r="A4">
        <v>4</v>
      </c>
      <c r="B4" t="s">
        <v>19</v>
      </c>
      <c r="C4">
        <v>1788</v>
      </c>
      <c r="D4" t="s">
        <v>28</v>
      </c>
      <c r="G4" t="s">
        <v>98</v>
      </c>
      <c r="H4">
        <f>COUNTIF($D$1:$D$25,"s")</f>
        <v>13</v>
      </c>
      <c r="I4">
        <f>COUNTIF($D$1:$D$25,"f")</f>
        <v>12</v>
      </c>
      <c r="O4">
        <v>3</v>
      </c>
      <c r="P4" t="s">
        <v>14</v>
      </c>
      <c r="R4">
        <v>3</v>
      </c>
      <c r="S4" t="s">
        <v>7</v>
      </c>
    </row>
    <row r="5" spans="1:19" x14ac:dyDescent="0.55000000000000004">
      <c r="A5">
        <v>5</v>
      </c>
      <c r="B5" t="s">
        <v>31</v>
      </c>
      <c r="C5">
        <v>1788</v>
      </c>
      <c r="D5" t="s">
        <v>30</v>
      </c>
      <c r="G5">
        <v>1836</v>
      </c>
      <c r="H5">
        <f>COUNTIF($D$1:$D$23,"s")</f>
        <v>12</v>
      </c>
      <c r="I5">
        <f>COUNTIF($D$1:$D$23,"f")</f>
        <v>11</v>
      </c>
      <c r="O5">
        <v>4</v>
      </c>
      <c r="P5" t="s">
        <v>17</v>
      </c>
      <c r="R5">
        <v>4</v>
      </c>
      <c r="S5" t="s">
        <v>31</v>
      </c>
    </row>
    <row r="6" spans="1:19" x14ac:dyDescent="0.55000000000000004">
      <c r="A6">
        <v>6</v>
      </c>
      <c r="B6" t="s">
        <v>32</v>
      </c>
      <c r="C6">
        <v>1788</v>
      </c>
      <c r="D6" t="s">
        <v>30</v>
      </c>
      <c r="O6">
        <v>5</v>
      </c>
      <c r="P6" t="s">
        <v>15</v>
      </c>
      <c r="R6">
        <v>5</v>
      </c>
      <c r="S6" t="s">
        <v>32</v>
      </c>
    </row>
    <row r="7" spans="1:19" x14ac:dyDescent="0.55000000000000004">
      <c r="A7">
        <v>7</v>
      </c>
      <c r="B7" t="s">
        <v>9</v>
      </c>
      <c r="C7">
        <v>1788</v>
      </c>
      <c r="D7" t="s">
        <v>28</v>
      </c>
      <c r="E7" t="s">
        <v>95</v>
      </c>
      <c r="O7">
        <v>6</v>
      </c>
      <c r="P7" t="s">
        <v>16</v>
      </c>
      <c r="R7">
        <v>6</v>
      </c>
      <c r="S7" t="s">
        <v>9</v>
      </c>
    </row>
    <row r="8" spans="1:19" x14ac:dyDescent="0.55000000000000004">
      <c r="A8">
        <v>8</v>
      </c>
      <c r="B8" t="s">
        <v>18</v>
      </c>
      <c r="C8">
        <v>1788</v>
      </c>
      <c r="D8" t="s">
        <v>28</v>
      </c>
      <c r="O8">
        <v>7</v>
      </c>
      <c r="P8" t="s">
        <v>21</v>
      </c>
      <c r="R8">
        <v>7</v>
      </c>
      <c r="S8" t="s">
        <v>33</v>
      </c>
    </row>
    <row r="9" spans="1:19" x14ac:dyDescent="0.55000000000000004">
      <c r="A9">
        <v>9</v>
      </c>
      <c r="B9" t="s">
        <v>33</v>
      </c>
      <c r="C9">
        <v>1788</v>
      </c>
      <c r="D9" t="s">
        <v>30</v>
      </c>
      <c r="O9">
        <v>8</v>
      </c>
      <c r="P9" t="s">
        <v>20</v>
      </c>
      <c r="R9">
        <v>8</v>
      </c>
      <c r="S9" t="s">
        <v>5</v>
      </c>
    </row>
    <row r="10" spans="1:19" x14ac:dyDescent="0.55000000000000004">
      <c r="A10">
        <v>10</v>
      </c>
      <c r="B10" t="s">
        <v>14</v>
      </c>
      <c r="C10">
        <v>1788</v>
      </c>
      <c r="D10" t="s">
        <v>28</v>
      </c>
      <c r="O10">
        <v>9</v>
      </c>
      <c r="P10" t="s">
        <v>22</v>
      </c>
      <c r="R10">
        <v>9</v>
      </c>
      <c r="S10" t="s">
        <v>34</v>
      </c>
    </row>
    <row r="11" spans="1:19" x14ac:dyDescent="0.55000000000000004">
      <c r="A11">
        <v>11</v>
      </c>
      <c r="B11" t="s">
        <v>5</v>
      </c>
      <c r="C11">
        <v>1788</v>
      </c>
      <c r="D11" t="s">
        <v>30</v>
      </c>
      <c r="O11">
        <v>10</v>
      </c>
      <c r="P11" t="s">
        <v>39</v>
      </c>
      <c r="R11">
        <v>10</v>
      </c>
      <c r="S11" t="s">
        <v>2</v>
      </c>
    </row>
    <row r="12" spans="1:19" x14ac:dyDescent="0.55000000000000004">
      <c r="A12">
        <v>12</v>
      </c>
      <c r="B12" t="s">
        <v>17</v>
      </c>
      <c r="C12">
        <v>1789</v>
      </c>
      <c r="D12" t="s">
        <v>28</v>
      </c>
      <c r="O12">
        <v>11</v>
      </c>
      <c r="P12" t="s">
        <v>35</v>
      </c>
      <c r="R12">
        <v>11</v>
      </c>
      <c r="S12" t="s">
        <v>10</v>
      </c>
    </row>
    <row r="13" spans="1:19" x14ac:dyDescent="0.55000000000000004">
      <c r="A13">
        <v>13</v>
      </c>
      <c r="B13" t="s">
        <v>34</v>
      </c>
      <c r="C13">
        <v>1790</v>
      </c>
      <c r="D13" t="s">
        <v>30</v>
      </c>
      <c r="O13">
        <v>12</v>
      </c>
      <c r="P13" t="s">
        <v>37</v>
      </c>
      <c r="R13">
        <v>12</v>
      </c>
      <c r="S13" t="s">
        <v>12</v>
      </c>
    </row>
    <row r="14" spans="1:19" x14ac:dyDescent="0.55000000000000004">
      <c r="A14">
        <v>14</v>
      </c>
      <c r="B14" t="s">
        <v>2</v>
      </c>
      <c r="C14">
        <v>1791</v>
      </c>
      <c r="D14" t="s">
        <v>30</v>
      </c>
      <c r="O14">
        <v>13</v>
      </c>
      <c r="P14" t="s">
        <v>38</v>
      </c>
      <c r="R14">
        <v>13</v>
      </c>
      <c r="S14" t="s">
        <v>13</v>
      </c>
    </row>
    <row r="15" spans="1:19" x14ac:dyDescent="0.55000000000000004">
      <c r="A15">
        <v>15</v>
      </c>
      <c r="B15" t="s">
        <v>15</v>
      </c>
      <c r="C15">
        <v>1792</v>
      </c>
      <c r="D15" t="s">
        <v>28</v>
      </c>
      <c r="O15">
        <v>14</v>
      </c>
      <c r="P15" t="s">
        <v>36</v>
      </c>
      <c r="R15">
        <v>14</v>
      </c>
      <c r="S15" t="s">
        <v>11</v>
      </c>
    </row>
    <row r="16" spans="1:19" x14ac:dyDescent="0.55000000000000004">
      <c r="A16">
        <v>16</v>
      </c>
      <c r="B16" t="s">
        <v>16</v>
      </c>
      <c r="C16">
        <v>1796</v>
      </c>
      <c r="D16" t="s">
        <v>28</v>
      </c>
      <c r="R16">
        <v>15</v>
      </c>
      <c r="S16" t="s">
        <v>44</v>
      </c>
    </row>
    <row r="17" spans="1:19" x14ac:dyDescent="0.55000000000000004">
      <c r="A17">
        <v>17</v>
      </c>
      <c r="B17" t="s">
        <v>10</v>
      </c>
      <c r="C17">
        <v>1803</v>
      </c>
      <c r="D17" t="s">
        <v>30</v>
      </c>
      <c r="R17">
        <v>16</v>
      </c>
      <c r="S17" t="s">
        <v>45</v>
      </c>
    </row>
    <row r="18" spans="1:19" x14ac:dyDescent="0.55000000000000004">
      <c r="A18">
        <v>18</v>
      </c>
      <c r="B18" t="s">
        <v>12</v>
      </c>
      <c r="C18">
        <v>1813</v>
      </c>
      <c r="D18" t="s">
        <v>30</v>
      </c>
      <c r="R18">
        <v>17</v>
      </c>
      <c r="S18" t="s">
        <v>46</v>
      </c>
    </row>
    <row r="19" spans="1:19" x14ac:dyDescent="0.55000000000000004">
      <c r="A19">
        <v>19</v>
      </c>
      <c r="B19" t="s">
        <v>21</v>
      </c>
      <c r="C19">
        <v>1814</v>
      </c>
      <c r="D19" t="s">
        <v>28</v>
      </c>
    </row>
    <row r="20" spans="1:19" x14ac:dyDescent="0.55000000000000004">
      <c r="A20">
        <v>20</v>
      </c>
      <c r="B20" t="s">
        <v>13</v>
      </c>
      <c r="C20">
        <v>1818</v>
      </c>
      <c r="D20" t="s">
        <v>28</v>
      </c>
    </row>
    <row r="21" spans="1:19" x14ac:dyDescent="0.55000000000000004">
      <c r="A21">
        <v>21</v>
      </c>
      <c r="B21" t="s">
        <v>20</v>
      </c>
      <c r="C21">
        <v>1821</v>
      </c>
      <c r="D21" t="s">
        <v>28</v>
      </c>
    </row>
    <row r="22" spans="1:19" x14ac:dyDescent="0.55000000000000004">
      <c r="A22">
        <v>22</v>
      </c>
      <c r="B22" t="s">
        <v>22</v>
      </c>
      <c r="C22">
        <v>1830</v>
      </c>
      <c r="D22" t="s">
        <v>28</v>
      </c>
    </row>
    <row r="23" spans="1:19" x14ac:dyDescent="0.55000000000000004">
      <c r="A23">
        <v>23</v>
      </c>
      <c r="B23" t="s">
        <v>11</v>
      </c>
      <c r="C23">
        <v>1832</v>
      </c>
      <c r="D23" t="s">
        <v>30</v>
      </c>
    </row>
    <row r="24" spans="1:19" x14ac:dyDescent="0.55000000000000004">
      <c r="A24">
        <v>24</v>
      </c>
      <c r="B24" t="s">
        <v>39</v>
      </c>
      <c r="C24">
        <v>1837</v>
      </c>
      <c r="D24" t="s">
        <v>28</v>
      </c>
    </row>
    <row r="25" spans="1:19" x14ac:dyDescent="0.55000000000000004">
      <c r="A25">
        <v>25</v>
      </c>
      <c r="B25" t="s">
        <v>44</v>
      </c>
      <c r="C25">
        <v>1844</v>
      </c>
      <c r="D25" t="s">
        <v>30</v>
      </c>
    </row>
    <row r="26" spans="1:19" x14ac:dyDescent="0.55000000000000004">
      <c r="A26">
        <v>26</v>
      </c>
      <c r="B26" t="s">
        <v>35</v>
      </c>
      <c r="C26">
        <v>1859</v>
      </c>
      <c r="D26" t="s">
        <v>28</v>
      </c>
    </row>
    <row r="27" spans="1:19" x14ac:dyDescent="0.55000000000000004">
      <c r="A27">
        <v>27</v>
      </c>
      <c r="B27" t="s">
        <v>37</v>
      </c>
      <c r="C27">
        <v>1861</v>
      </c>
      <c r="D27" t="s">
        <v>28</v>
      </c>
    </row>
    <row r="28" spans="1:19" x14ac:dyDescent="0.55000000000000004">
      <c r="A28">
        <v>28</v>
      </c>
      <c r="B28" t="s">
        <v>45</v>
      </c>
      <c r="C28">
        <v>1861</v>
      </c>
      <c r="D28" t="s">
        <v>30</v>
      </c>
    </row>
    <row r="29" spans="1:19" x14ac:dyDescent="0.55000000000000004">
      <c r="A29">
        <v>29</v>
      </c>
      <c r="B29" t="s">
        <v>124</v>
      </c>
      <c r="C29">
        <v>1868</v>
      </c>
      <c r="D29" t="s">
        <v>30</v>
      </c>
    </row>
    <row r="30" spans="1:19" x14ac:dyDescent="0.55000000000000004">
      <c r="A30">
        <v>30</v>
      </c>
      <c r="B30" t="s">
        <v>38</v>
      </c>
      <c r="C30">
        <v>1869</v>
      </c>
      <c r="D30" t="s">
        <v>28</v>
      </c>
    </row>
    <row r="31" spans="1:19" x14ac:dyDescent="0.55000000000000004">
      <c r="A31">
        <v>31</v>
      </c>
      <c r="B31" t="s">
        <v>36</v>
      </c>
      <c r="C31">
        <v>1869</v>
      </c>
      <c r="D31" t="s">
        <v>28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88391-4367-4D5D-AFD8-4634D89D760E}">
  <dimension ref="A1:I37"/>
  <sheetViews>
    <sheetView workbookViewId="0">
      <pane xSplit="1" ySplit="2" topLeftCell="B12" activePane="bottomRight" state="frozen"/>
      <selection pane="topRight" activeCell="B1" sqref="B1"/>
      <selection pane="bottomLeft" activeCell="A3" sqref="A3"/>
      <selection pane="bottomRight" activeCell="I27" sqref="I27"/>
    </sheetView>
  </sheetViews>
  <sheetFormatPr defaultRowHeight="14.4" x14ac:dyDescent="0.55000000000000004"/>
  <cols>
    <col min="2" max="2" width="12.15625" bestFit="1" customWidth="1"/>
    <col min="3" max="3" width="16.578125" bestFit="1" customWidth="1"/>
    <col min="5" max="5" width="15.578125" bestFit="1" customWidth="1"/>
  </cols>
  <sheetData>
    <row r="1" spans="1:6" x14ac:dyDescent="0.55000000000000004">
      <c r="B1" s="49" t="s">
        <v>100</v>
      </c>
      <c r="C1" s="49"/>
      <c r="D1" s="49"/>
      <c r="E1" s="49"/>
      <c r="F1" s="49"/>
    </row>
    <row r="2" spans="1:6" x14ac:dyDescent="0.55000000000000004">
      <c r="B2" s="31" t="s">
        <v>138</v>
      </c>
      <c r="C2" s="31" t="s">
        <v>139</v>
      </c>
      <c r="D2" s="31" t="s">
        <v>110</v>
      </c>
      <c r="E2" s="34" t="s">
        <v>140</v>
      </c>
      <c r="F2" s="31" t="s">
        <v>23</v>
      </c>
    </row>
    <row r="3" spans="1:6" x14ac:dyDescent="0.55000000000000004">
      <c r="A3" s="31" t="s">
        <v>0</v>
      </c>
      <c r="B3" s="32">
        <v>17</v>
      </c>
      <c r="C3" s="32">
        <v>2</v>
      </c>
      <c r="D3" s="32">
        <f t="shared" ref="D3:D30" si="0">F3-SUM(B3:C3)-E3</f>
        <v>0</v>
      </c>
      <c r="E3" s="35">
        <v>0</v>
      </c>
      <c r="F3" s="37">
        <v>19</v>
      </c>
    </row>
    <row r="4" spans="1:6" x14ac:dyDescent="0.55000000000000004">
      <c r="A4" s="31" t="s">
        <v>1</v>
      </c>
      <c r="B4" s="32">
        <v>2</v>
      </c>
      <c r="C4" s="32">
        <v>2</v>
      </c>
      <c r="D4" s="32">
        <f t="shared" si="0"/>
        <v>0</v>
      </c>
      <c r="E4" s="35">
        <v>0</v>
      </c>
      <c r="F4" s="37">
        <v>4</v>
      </c>
    </row>
    <row r="5" spans="1:6" x14ac:dyDescent="0.55000000000000004">
      <c r="A5" s="31" t="s">
        <v>2</v>
      </c>
      <c r="B5" s="32">
        <v>3</v>
      </c>
      <c r="C5" s="32">
        <v>0</v>
      </c>
      <c r="D5" s="32">
        <f t="shared" si="0"/>
        <v>0</v>
      </c>
      <c r="E5" s="35">
        <v>0</v>
      </c>
      <c r="F5" s="37">
        <v>3</v>
      </c>
    </row>
    <row r="6" spans="1:6" x14ac:dyDescent="0.55000000000000004">
      <c r="A6" s="31" t="s">
        <v>3</v>
      </c>
      <c r="B6" s="32">
        <v>2</v>
      </c>
      <c r="C6" s="32">
        <v>0</v>
      </c>
      <c r="D6" s="32">
        <f t="shared" si="0"/>
        <v>0</v>
      </c>
      <c r="E6" s="35">
        <v>0</v>
      </c>
      <c r="F6" s="37">
        <v>2</v>
      </c>
    </row>
    <row r="7" spans="1:6" x14ac:dyDescent="0.55000000000000004">
      <c r="A7" s="31" t="s">
        <v>4</v>
      </c>
      <c r="B7" s="32">
        <v>4</v>
      </c>
      <c r="C7" s="32">
        <v>0</v>
      </c>
      <c r="D7" s="32">
        <f t="shared" si="0"/>
        <v>1</v>
      </c>
      <c r="E7" s="35">
        <v>0</v>
      </c>
      <c r="F7" s="37">
        <v>5</v>
      </c>
    </row>
    <row r="8" spans="1:6" x14ac:dyDescent="0.55000000000000004">
      <c r="A8" s="31" t="s">
        <v>5</v>
      </c>
      <c r="B8" s="32">
        <v>14</v>
      </c>
      <c r="C8" s="32">
        <v>8</v>
      </c>
      <c r="D8" s="32">
        <f t="shared" si="0"/>
        <v>11</v>
      </c>
      <c r="E8" s="35">
        <v>0</v>
      </c>
      <c r="F8" s="37">
        <v>33</v>
      </c>
    </row>
    <row r="9" spans="1:6" x14ac:dyDescent="0.55000000000000004">
      <c r="A9" s="31" t="s">
        <v>6</v>
      </c>
      <c r="B9" s="32">
        <v>17</v>
      </c>
      <c r="C9" s="32">
        <v>6</v>
      </c>
      <c r="D9" s="32">
        <f t="shared" si="0"/>
        <v>2</v>
      </c>
      <c r="E9" s="35">
        <v>1</v>
      </c>
      <c r="F9" s="37">
        <v>26</v>
      </c>
    </row>
    <row r="10" spans="1:6" x14ac:dyDescent="0.55000000000000004">
      <c r="A10" s="31" t="s">
        <v>7</v>
      </c>
      <c r="B10" s="32">
        <v>2</v>
      </c>
      <c r="C10" s="32">
        <v>1</v>
      </c>
      <c r="D10" s="32">
        <f t="shared" si="0"/>
        <v>2</v>
      </c>
      <c r="E10" s="35">
        <v>0</v>
      </c>
      <c r="F10" s="37">
        <v>5</v>
      </c>
    </row>
    <row r="11" spans="1:6" x14ac:dyDescent="0.55000000000000004">
      <c r="A11" s="31" t="s">
        <v>8</v>
      </c>
      <c r="B11" s="32">
        <v>0</v>
      </c>
      <c r="C11" s="32">
        <v>0</v>
      </c>
      <c r="D11" s="32">
        <f t="shared" si="0"/>
        <v>1</v>
      </c>
      <c r="E11" s="35">
        <v>0</v>
      </c>
      <c r="F11" s="37">
        <v>1</v>
      </c>
    </row>
    <row r="12" spans="1:6" x14ac:dyDescent="0.55000000000000004">
      <c r="A12" s="31" t="s">
        <v>9</v>
      </c>
      <c r="B12" s="32">
        <v>2</v>
      </c>
      <c r="C12" s="32">
        <v>2</v>
      </c>
      <c r="D12" s="32">
        <f t="shared" si="0"/>
        <v>1</v>
      </c>
      <c r="E12" s="35">
        <v>0</v>
      </c>
      <c r="F12" s="37">
        <v>5</v>
      </c>
    </row>
    <row r="13" spans="1:6" x14ac:dyDescent="0.55000000000000004">
      <c r="A13" s="31" t="s">
        <v>10</v>
      </c>
      <c r="B13" s="32">
        <v>11</v>
      </c>
      <c r="C13" s="32">
        <v>2</v>
      </c>
      <c r="D13" s="32">
        <f t="shared" si="0"/>
        <v>5</v>
      </c>
      <c r="E13" s="35">
        <v>3</v>
      </c>
      <c r="F13" s="37">
        <v>21</v>
      </c>
    </row>
    <row r="14" spans="1:6" x14ac:dyDescent="0.55000000000000004">
      <c r="A14" s="31" t="s">
        <v>11</v>
      </c>
      <c r="B14" s="32">
        <v>5</v>
      </c>
      <c r="C14" s="32">
        <v>0</v>
      </c>
      <c r="D14" s="32">
        <f t="shared" si="0"/>
        <v>0</v>
      </c>
      <c r="E14" s="35">
        <v>0</v>
      </c>
      <c r="F14" s="37">
        <v>5</v>
      </c>
    </row>
    <row r="15" spans="1:6" x14ac:dyDescent="0.55000000000000004">
      <c r="A15" s="31" t="s">
        <v>44</v>
      </c>
      <c r="B15" s="32">
        <v>4</v>
      </c>
      <c r="C15" s="32">
        <v>3</v>
      </c>
      <c r="D15" s="32">
        <f t="shared" si="0"/>
        <v>0</v>
      </c>
      <c r="E15" s="35">
        <v>0</v>
      </c>
      <c r="F15" s="37">
        <v>7</v>
      </c>
    </row>
    <row r="16" spans="1:6" x14ac:dyDescent="0.55000000000000004">
      <c r="A16" s="31" t="s">
        <v>45</v>
      </c>
      <c r="B16" s="32">
        <v>1</v>
      </c>
      <c r="C16" s="32">
        <v>0</v>
      </c>
      <c r="D16" s="32">
        <f t="shared" si="0"/>
        <v>0</v>
      </c>
      <c r="E16" s="35">
        <v>0</v>
      </c>
      <c r="F16" s="37">
        <v>1</v>
      </c>
    </row>
    <row r="17" spans="1:9" x14ac:dyDescent="0.55000000000000004">
      <c r="A17" s="31" t="s">
        <v>12</v>
      </c>
      <c r="B17" s="32">
        <v>3</v>
      </c>
      <c r="C17" s="32">
        <v>1</v>
      </c>
      <c r="D17" s="32">
        <f t="shared" si="0"/>
        <v>5</v>
      </c>
      <c r="E17" s="35">
        <v>4</v>
      </c>
      <c r="F17" s="37">
        <v>13</v>
      </c>
    </row>
    <row r="18" spans="1:9" x14ac:dyDescent="0.55000000000000004">
      <c r="A18" s="31" t="s">
        <v>13</v>
      </c>
      <c r="B18" s="32">
        <v>1</v>
      </c>
      <c r="C18" s="32">
        <v>0</v>
      </c>
      <c r="D18" s="32">
        <f t="shared" si="0"/>
        <v>6</v>
      </c>
      <c r="E18" s="35">
        <v>2</v>
      </c>
      <c r="F18" s="37">
        <v>9</v>
      </c>
    </row>
    <row r="19" spans="1:9" x14ac:dyDescent="0.55000000000000004">
      <c r="A19" s="31" t="s">
        <v>14</v>
      </c>
      <c r="B19" s="32">
        <v>0</v>
      </c>
      <c r="C19" s="32">
        <v>0</v>
      </c>
      <c r="D19" s="32">
        <f t="shared" si="0"/>
        <v>15</v>
      </c>
      <c r="E19" s="35">
        <v>2</v>
      </c>
      <c r="F19" s="37">
        <v>17</v>
      </c>
    </row>
    <row r="20" spans="1:9" x14ac:dyDescent="0.55000000000000004">
      <c r="A20" s="31" t="s">
        <v>15</v>
      </c>
      <c r="B20" s="32">
        <v>0</v>
      </c>
      <c r="C20" s="32">
        <v>0</v>
      </c>
      <c r="D20" s="32">
        <f t="shared" si="0"/>
        <v>6</v>
      </c>
      <c r="E20" s="35">
        <v>5</v>
      </c>
      <c r="F20" s="37">
        <v>11</v>
      </c>
    </row>
    <row r="21" spans="1:9" x14ac:dyDescent="0.55000000000000004">
      <c r="A21" s="31" t="s">
        <v>16</v>
      </c>
      <c r="B21" s="32">
        <v>0</v>
      </c>
      <c r="C21" s="32">
        <v>0</v>
      </c>
      <c r="D21" s="32">
        <f t="shared" si="0"/>
        <v>7</v>
      </c>
      <c r="E21" s="35">
        <v>3</v>
      </c>
      <c r="F21" s="37">
        <v>10</v>
      </c>
    </row>
    <row r="22" spans="1:9" x14ac:dyDescent="0.55000000000000004">
      <c r="A22" s="31" t="s">
        <v>17</v>
      </c>
      <c r="B22" s="32">
        <v>0</v>
      </c>
      <c r="C22" s="32">
        <v>0</v>
      </c>
      <c r="D22" s="32">
        <f t="shared" si="0"/>
        <v>6</v>
      </c>
      <c r="E22" s="35">
        <v>1</v>
      </c>
      <c r="F22" s="37">
        <v>7</v>
      </c>
    </row>
    <row r="23" spans="1:9" x14ac:dyDescent="0.55000000000000004">
      <c r="A23" s="31" t="s">
        <v>18</v>
      </c>
      <c r="B23" s="32">
        <v>0</v>
      </c>
      <c r="C23" s="32">
        <v>0</v>
      </c>
      <c r="D23" s="32">
        <f t="shared" si="0"/>
        <v>8</v>
      </c>
      <c r="E23" s="35">
        <v>0</v>
      </c>
      <c r="F23" s="37">
        <v>8</v>
      </c>
    </row>
    <row r="24" spans="1:9" x14ac:dyDescent="0.55000000000000004">
      <c r="A24" s="31" t="s">
        <v>19</v>
      </c>
      <c r="B24" s="32">
        <v>0</v>
      </c>
      <c r="C24" s="32">
        <v>0</v>
      </c>
      <c r="D24" s="32">
        <f t="shared" si="0"/>
        <v>6</v>
      </c>
      <c r="E24" s="35">
        <v>1</v>
      </c>
      <c r="F24" s="37">
        <v>7</v>
      </c>
    </row>
    <row r="25" spans="1:9" x14ac:dyDescent="0.55000000000000004">
      <c r="A25" s="31" t="s">
        <v>20</v>
      </c>
      <c r="B25" s="32">
        <v>0</v>
      </c>
      <c r="C25" s="32">
        <v>0</v>
      </c>
      <c r="D25" s="32">
        <f t="shared" si="0"/>
        <v>6</v>
      </c>
      <c r="E25" s="35">
        <v>1</v>
      </c>
      <c r="F25" s="37">
        <v>7</v>
      </c>
      <c r="I25">
        <f>113+101</f>
        <v>214</v>
      </c>
    </row>
    <row r="26" spans="1:9" x14ac:dyDescent="0.55000000000000004">
      <c r="A26" s="31" t="s">
        <v>21</v>
      </c>
      <c r="B26" s="32">
        <v>0</v>
      </c>
      <c r="C26" s="32">
        <v>0</v>
      </c>
      <c r="D26" s="32">
        <f t="shared" si="0"/>
        <v>4</v>
      </c>
      <c r="E26" s="35">
        <v>0</v>
      </c>
      <c r="F26" s="37">
        <v>4</v>
      </c>
      <c r="I26">
        <f>SUM(B31:D31)</f>
        <v>220</v>
      </c>
    </row>
    <row r="27" spans="1:9" x14ac:dyDescent="0.55000000000000004">
      <c r="A27" s="31" t="s">
        <v>37</v>
      </c>
      <c r="B27" s="32">
        <v>0</v>
      </c>
      <c r="C27" s="32">
        <v>0</v>
      </c>
      <c r="D27" s="32">
        <f t="shared" si="0"/>
        <v>1</v>
      </c>
      <c r="E27" s="35">
        <v>0</v>
      </c>
      <c r="F27" s="37">
        <v>1</v>
      </c>
    </row>
    <row r="28" spans="1:9" x14ac:dyDescent="0.55000000000000004">
      <c r="A28" s="31" t="s">
        <v>39</v>
      </c>
      <c r="B28" s="32">
        <v>1</v>
      </c>
      <c r="C28" s="32">
        <v>0</v>
      </c>
      <c r="D28" s="32">
        <f t="shared" si="0"/>
        <v>6</v>
      </c>
      <c r="E28" s="35">
        <v>1</v>
      </c>
      <c r="F28" s="37">
        <v>8</v>
      </c>
    </row>
    <row r="29" spans="1:9" x14ac:dyDescent="0.55000000000000004">
      <c r="A29" s="31" t="s">
        <v>35</v>
      </c>
      <c r="B29" s="32">
        <v>0</v>
      </c>
      <c r="C29" s="32">
        <v>0</v>
      </c>
      <c r="D29" s="32">
        <f t="shared" si="0"/>
        <v>1</v>
      </c>
      <c r="E29" s="35">
        <v>0</v>
      </c>
      <c r="F29" s="37">
        <v>1</v>
      </c>
      <c r="I29">
        <f>SUM(B31:C31)</f>
        <v>116</v>
      </c>
    </row>
    <row r="30" spans="1:9" ht="14.7" thickBot="1" x14ac:dyDescent="0.6">
      <c r="A30" s="31" t="s">
        <v>22</v>
      </c>
      <c r="B30" s="33">
        <v>0</v>
      </c>
      <c r="C30" s="33">
        <v>0</v>
      </c>
      <c r="D30" s="33">
        <f t="shared" si="0"/>
        <v>4</v>
      </c>
      <c r="E30" s="36">
        <v>1</v>
      </c>
      <c r="F30" s="39">
        <v>5</v>
      </c>
    </row>
    <row r="31" spans="1:9" ht="14.7" thickTop="1" x14ac:dyDescent="0.55000000000000004">
      <c r="A31" s="31" t="s">
        <v>141</v>
      </c>
      <c r="B31" s="37">
        <f t="shared" ref="B31:D31" si="1">SUM(B3:B30)</f>
        <v>89</v>
      </c>
      <c r="C31" s="37">
        <f t="shared" si="1"/>
        <v>27</v>
      </c>
      <c r="D31" s="37">
        <f t="shared" si="1"/>
        <v>104</v>
      </c>
      <c r="E31" s="38">
        <f>SUM(E3:E30)</f>
        <v>25</v>
      </c>
      <c r="F31" s="40">
        <v>245</v>
      </c>
    </row>
    <row r="33" spans="1:6" x14ac:dyDescent="0.55000000000000004">
      <c r="A33" s="31"/>
    </row>
    <row r="34" spans="1:6" x14ac:dyDescent="0.55000000000000004">
      <c r="A34" s="31" t="s">
        <v>124</v>
      </c>
      <c r="B34">
        <v>1</v>
      </c>
      <c r="C34">
        <v>0</v>
      </c>
      <c r="D34">
        <v>0</v>
      </c>
      <c r="E34">
        <v>0</v>
      </c>
      <c r="F34" s="7">
        <v>1</v>
      </c>
    </row>
    <row r="35" spans="1:6" x14ac:dyDescent="0.55000000000000004">
      <c r="A35" s="31" t="s">
        <v>38</v>
      </c>
      <c r="B35">
        <v>0</v>
      </c>
      <c r="C35">
        <v>0</v>
      </c>
      <c r="D35">
        <v>1</v>
      </c>
      <c r="E35">
        <v>0</v>
      </c>
      <c r="F35" s="7">
        <v>1</v>
      </c>
    </row>
    <row r="36" spans="1:6" ht="14.7" thickBot="1" x14ac:dyDescent="0.6">
      <c r="A36" s="31" t="s">
        <v>36</v>
      </c>
      <c r="B36">
        <v>0</v>
      </c>
      <c r="C36">
        <v>0</v>
      </c>
      <c r="D36">
        <v>1</v>
      </c>
      <c r="E36">
        <v>0</v>
      </c>
      <c r="F36" s="43">
        <v>1</v>
      </c>
    </row>
    <row r="37" spans="1:6" ht="14.7" thickTop="1" x14ac:dyDescent="0.55000000000000004">
      <c r="A37" s="41" t="s">
        <v>142</v>
      </c>
      <c r="B37" s="42">
        <f>SUM(B31:B36)</f>
        <v>90</v>
      </c>
      <c r="C37" s="42">
        <f t="shared" ref="C37:E37" si="2">SUM(C31:C36)</f>
        <v>27</v>
      </c>
      <c r="D37" s="42">
        <f t="shared" si="2"/>
        <v>106</v>
      </c>
      <c r="E37" s="44">
        <f t="shared" si="2"/>
        <v>25</v>
      </c>
      <c r="F37" s="45">
        <f>SUM(F31:F36)</f>
        <v>248</v>
      </c>
    </row>
  </sheetData>
  <mergeCells count="1">
    <mergeCell ref="B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5209-90DC-4A9C-88C0-855AA43D8B63}">
  <dimension ref="A1:D19"/>
  <sheetViews>
    <sheetView workbookViewId="0">
      <selection activeCell="C16" sqref="C16"/>
    </sheetView>
  </sheetViews>
  <sheetFormatPr defaultRowHeight="14.4" x14ac:dyDescent="0.55000000000000004"/>
  <sheetData>
    <row r="1" spans="1:4" x14ac:dyDescent="0.55000000000000004">
      <c r="B1" t="s">
        <v>23</v>
      </c>
      <c r="C1" t="s">
        <v>67</v>
      </c>
      <c r="D1" t="s">
        <v>66</v>
      </c>
    </row>
    <row r="2" spans="1:4" x14ac:dyDescent="0.55000000000000004">
      <c r="A2" t="s">
        <v>0</v>
      </c>
      <c r="B2">
        <v>22</v>
      </c>
      <c r="C2">
        <v>0</v>
      </c>
      <c r="D2">
        <v>22</v>
      </c>
    </row>
    <row r="3" spans="1:4" x14ac:dyDescent="0.55000000000000004">
      <c r="A3" t="s">
        <v>1</v>
      </c>
      <c r="B3">
        <v>8</v>
      </c>
      <c r="C3">
        <v>8</v>
      </c>
      <c r="D3">
        <v>0</v>
      </c>
    </row>
    <row r="4" spans="1:4" x14ac:dyDescent="0.55000000000000004">
      <c r="A4" t="s">
        <v>2</v>
      </c>
      <c r="B4">
        <v>8</v>
      </c>
      <c r="C4">
        <v>8</v>
      </c>
      <c r="D4">
        <v>0</v>
      </c>
    </row>
    <row r="5" spans="1:4" x14ac:dyDescent="0.55000000000000004">
      <c r="A5" t="s">
        <v>3</v>
      </c>
      <c r="B5">
        <v>4</v>
      </c>
      <c r="C5">
        <v>4</v>
      </c>
      <c r="D5">
        <v>0</v>
      </c>
    </row>
    <row r="6" spans="1:4" x14ac:dyDescent="0.55000000000000004">
      <c r="A6" t="s">
        <v>4</v>
      </c>
      <c r="B6">
        <v>10</v>
      </c>
      <c r="C6">
        <v>0</v>
      </c>
      <c r="D6">
        <v>10</v>
      </c>
    </row>
    <row r="7" spans="1:4" x14ac:dyDescent="0.55000000000000004">
      <c r="A7" t="s">
        <v>5</v>
      </c>
      <c r="B7">
        <v>33</v>
      </c>
      <c r="C7">
        <v>33</v>
      </c>
      <c r="D7">
        <v>0</v>
      </c>
    </row>
    <row r="8" spans="1:4" x14ac:dyDescent="0.55000000000000004">
      <c r="A8" t="s">
        <v>6</v>
      </c>
      <c r="B8">
        <v>26</v>
      </c>
      <c r="C8">
        <v>26</v>
      </c>
      <c r="D8">
        <v>0</v>
      </c>
    </row>
    <row r="9" spans="1:4" x14ac:dyDescent="0.55000000000000004">
      <c r="A9" t="s">
        <v>7</v>
      </c>
      <c r="B9">
        <v>8</v>
      </c>
      <c r="C9">
        <v>8</v>
      </c>
      <c r="D9">
        <v>0</v>
      </c>
    </row>
    <row r="10" spans="1:4" x14ac:dyDescent="0.55000000000000004">
      <c r="A10" t="s">
        <v>8</v>
      </c>
      <c r="B10">
        <v>4</v>
      </c>
      <c r="C10">
        <v>0</v>
      </c>
      <c r="D10">
        <v>4</v>
      </c>
    </row>
    <row r="11" spans="1:4" x14ac:dyDescent="0.55000000000000004">
      <c r="A11" t="s">
        <v>9</v>
      </c>
      <c r="B11">
        <v>11</v>
      </c>
      <c r="C11">
        <v>7</v>
      </c>
      <c r="D11">
        <v>4</v>
      </c>
    </row>
    <row r="12" spans="1:4" x14ac:dyDescent="0.55000000000000004">
      <c r="A12" t="s">
        <v>10</v>
      </c>
      <c r="B12">
        <v>8</v>
      </c>
      <c r="C12">
        <v>8</v>
      </c>
      <c r="D12">
        <v>0</v>
      </c>
    </row>
    <row r="13" spans="1:4" x14ac:dyDescent="0.55000000000000004">
      <c r="A13" t="s">
        <v>14</v>
      </c>
      <c r="B13">
        <v>25</v>
      </c>
      <c r="C13">
        <v>25</v>
      </c>
      <c r="D13">
        <v>0</v>
      </c>
    </row>
    <row r="14" spans="1:4" x14ac:dyDescent="0.55000000000000004">
      <c r="A14" t="s">
        <v>15</v>
      </c>
      <c r="B14">
        <v>12</v>
      </c>
      <c r="C14">
        <v>12</v>
      </c>
      <c r="D14">
        <v>0</v>
      </c>
    </row>
    <row r="15" spans="1:4" x14ac:dyDescent="0.55000000000000004">
      <c r="A15" t="s">
        <v>16</v>
      </c>
      <c r="B15">
        <v>7</v>
      </c>
      <c r="C15">
        <v>7</v>
      </c>
      <c r="D15">
        <v>0</v>
      </c>
    </row>
    <row r="16" spans="1:4" x14ac:dyDescent="0.55000000000000004">
      <c r="A16" t="s">
        <v>17</v>
      </c>
      <c r="B16">
        <v>15</v>
      </c>
      <c r="C16">
        <v>15</v>
      </c>
      <c r="D16">
        <v>0</v>
      </c>
    </row>
    <row r="17" spans="1:4" x14ac:dyDescent="0.55000000000000004">
      <c r="A17" t="s">
        <v>18</v>
      </c>
      <c r="B17">
        <v>11</v>
      </c>
      <c r="C17">
        <v>11</v>
      </c>
      <c r="D17">
        <v>0</v>
      </c>
    </row>
    <row r="18" spans="1:4" x14ac:dyDescent="0.55000000000000004">
      <c r="A18" t="s">
        <v>19</v>
      </c>
      <c r="B18">
        <v>8</v>
      </c>
      <c r="C18">
        <v>8</v>
      </c>
      <c r="D18">
        <v>0</v>
      </c>
    </row>
    <row r="19" spans="1:4" x14ac:dyDescent="0.55000000000000004">
      <c r="B19">
        <f>SUM(B2:B18)</f>
        <v>220</v>
      </c>
      <c r="C19">
        <f>SUM(C2:C18)</f>
        <v>180</v>
      </c>
      <c r="D19">
        <f>SUM(D2:D18)</f>
        <v>40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DD3F7-DD7A-4A78-9BF7-91B6713886F3}">
  <dimension ref="A1:H53"/>
  <sheetViews>
    <sheetView topLeftCell="A30" workbookViewId="0">
      <selection activeCell="B53" sqref="B53"/>
    </sheetView>
  </sheetViews>
  <sheetFormatPr defaultRowHeight="14.4" x14ac:dyDescent="0.55000000000000004"/>
  <cols>
    <col min="6" max="6" width="9.83984375" customWidth="1"/>
  </cols>
  <sheetData>
    <row r="1" spans="1:7" x14ac:dyDescent="0.55000000000000004">
      <c r="A1" t="s">
        <v>128</v>
      </c>
      <c r="E1" t="s">
        <v>129</v>
      </c>
    </row>
    <row r="2" spans="1:7" x14ac:dyDescent="0.55000000000000004">
      <c r="A2" t="s">
        <v>97</v>
      </c>
      <c r="B2" t="s">
        <v>126</v>
      </c>
      <c r="E2" t="s">
        <v>127</v>
      </c>
      <c r="F2" t="s">
        <v>126</v>
      </c>
    </row>
    <row r="3" spans="1:7" x14ac:dyDescent="0.55000000000000004">
      <c r="A3">
        <v>1800</v>
      </c>
      <c r="B3" s="2">
        <v>26514</v>
      </c>
      <c r="C3" s="2"/>
      <c r="E3">
        <v>1800</v>
      </c>
      <c r="F3" s="2">
        <v>8144</v>
      </c>
    </row>
    <row r="4" spans="1:7" x14ac:dyDescent="0.55000000000000004">
      <c r="A4">
        <v>1810</v>
      </c>
      <c r="B4" s="2">
        <v>46555</v>
      </c>
      <c r="C4" s="30">
        <f>(B4-B3)/B3</f>
        <v>0.75586482612959194</v>
      </c>
      <c r="E4">
        <v>1810</v>
      </c>
      <c r="F4" s="2">
        <v>15471</v>
      </c>
      <c r="G4" s="30">
        <f>(F4-F3)/F3</f>
        <v>0.89968074656188601</v>
      </c>
    </row>
    <row r="5" spans="1:7" x14ac:dyDescent="0.55000000000000004">
      <c r="A5">
        <v>1820</v>
      </c>
      <c r="B5" s="2">
        <v>62738</v>
      </c>
      <c r="C5" s="30">
        <f t="shared" ref="C5:C24" si="0">(B5-B4)/B4</f>
        <v>0.34761035334550533</v>
      </c>
      <c r="E5">
        <v>1820</v>
      </c>
      <c r="F5" s="2">
        <v>23336</v>
      </c>
      <c r="G5" s="30">
        <f t="shared" ref="G5:G24" si="1">(F5-F4)/F4</f>
        <v>0.5083704996444961</v>
      </c>
    </row>
    <row r="6" spans="1:7" x14ac:dyDescent="0.55000000000000004">
      <c r="A6">
        <v>1830</v>
      </c>
      <c r="B6" s="2">
        <v>80620</v>
      </c>
      <c r="C6" s="30">
        <f t="shared" si="0"/>
        <v>0.28502661863623324</v>
      </c>
      <c r="E6">
        <v>1830</v>
      </c>
      <c r="F6" s="2">
        <v>30261</v>
      </c>
      <c r="G6" s="30">
        <f t="shared" si="1"/>
        <v>0.29675179979430921</v>
      </c>
    </row>
    <row r="7" spans="1:7" x14ac:dyDescent="0.55000000000000004">
      <c r="A7">
        <v>1840</v>
      </c>
      <c r="B7" s="2">
        <v>102313</v>
      </c>
      <c r="C7" s="30">
        <f t="shared" si="0"/>
        <v>0.26907715207144628</v>
      </c>
      <c r="E7">
        <v>1840</v>
      </c>
      <c r="F7" s="2">
        <v>33745</v>
      </c>
      <c r="G7" s="30">
        <f t="shared" si="1"/>
        <v>0.11513168765077161</v>
      </c>
    </row>
    <row r="8" spans="1:7" x14ac:dyDescent="0.55000000000000004">
      <c r="A8">
        <v>1850</v>
      </c>
      <c r="B8" s="2">
        <v>169054</v>
      </c>
      <c r="C8" s="30">
        <f t="shared" si="0"/>
        <v>0.6523217968391114</v>
      </c>
      <c r="E8">
        <v>1850</v>
      </c>
      <c r="F8" s="2">
        <v>51687</v>
      </c>
      <c r="G8" s="30">
        <f t="shared" si="1"/>
        <v>0.53169358423470148</v>
      </c>
    </row>
    <row r="9" spans="1:7" x14ac:dyDescent="0.55000000000000004">
      <c r="A9">
        <v>1860</v>
      </c>
      <c r="B9" s="2">
        <v>212418</v>
      </c>
      <c r="C9" s="30">
        <f t="shared" si="0"/>
        <v>0.25650975427969763</v>
      </c>
      <c r="E9">
        <v>1860</v>
      </c>
      <c r="F9" s="2">
        <v>75080</v>
      </c>
      <c r="G9" s="30">
        <f t="shared" si="1"/>
        <v>0.45258962601814767</v>
      </c>
    </row>
    <row r="10" spans="1:7" x14ac:dyDescent="0.55000000000000004">
      <c r="A10">
        <v>1870</v>
      </c>
      <c r="B10" s="2">
        <v>267354</v>
      </c>
      <c r="C10" s="30">
        <f t="shared" si="0"/>
        <v>0.25862215066519789</v>
      </c>
      <c r="E10">
        <v>1870</v>
      </c>
      <c r="F10" s="2">
        <v>131700</v>
      </c>
      <c r="G10" s="30">
        <f t="shared" si="1"/>
        <v>0.75412892914224827</v>
      </c>
    </row>
    <row r="11" spans="1:7" x14ac:dyDescent="0.55000000000000004">
      <c r="A11">
        <v>1880</v>
      </c>
      <c r="B11" s="2">
        <v>332313</v>
      </c>
      <c r="C11" s="30">
        <f t="shared" si="0"/>
        <v>0.24296999483830428</v>
      </c>
      <c r="E11">
        <v>1880</v>
      </c>
      <c r="F11" s="2">
        <v>177624</v>
      </c>
      <c r="G11" s="30">
        <f t="shared" si="1"/>
        <v>0.34870159453302962</v>
      </c>
    </row>
    <row r="12" spans="1:7" x14ac:dyDescent="0.55000000000000004">
      <c r="A12">
        <v>1890</v>
      </c>
      <c r="B12" s="2">
        <v>434439</v>
      </c>
      <c r="C12" s="30">
        <f t="shared" si="0"/>
        <v>0.30731870254850097</v>
      </c>
      <c r="E12">
        <v>1890</v>
      </c>
      <c r="F12" s="2">
        <v>230392</v>
      </c>
      <c r="G12" s="30">
        <f t="shared" si="1"/>
        <v>0.29707697158041707</v>
      </c>
    </row>
    <row r="13" spans="1:7" x14ac:dyDescent="0.55000000000000004">
      <c r="A13">
        <v>1900</v>
      </c>
      <c r="B13" s="2">
        <v>508957</v>
      </c>
      <c r="C13" s="30">
        <f t="shared" si="0"/>
        <v>0.17152695775471355</v>
      </c>
      <c r="E13">
        <v>1900</v>
      </c>
      <c r="F13" s="2">
        <v>278718</v>
      </c>
      <c r="G13" s="30">
        <f t="shared" si="1"/>
        <v>0.20975554706760652</v>
      </c>
    </row>
    <row r="14" spans="1:7" x14ac:dyDescent="0.55000000000000004">
      <c r="A14">
        <v>1910</v>
      </c>
      <c r="B14" s="2">
        <v>558485</v>
      </c>
      <c r="C14" s="30">
        <f t="shared" si="0"/>
        <v>9.7312739583108196E-2</v>
      </c>
      <c r="E14">
        <v>1910</v>
      </c>
      <c r="F14" s="2">
        <v>331069</v>
      </c>
      <c r="G14" s="30">
        <f t="shared" si="1"/>
        <v>0.18782784032606434</v>
      </c>
    </row>
    <row r="15" spans="1:7" x14ac:dyDescent="0.55000000000000004">
      <c r="A15">
        <v>1920</v>
      </c>
      <c r="B15" s="2">
        <v>733826</v>
      </c>
      <c r="C15" s="30">
        <f t="shared" si="0"/>
        <v>0.31395829789519863</v>
      </c>
      <c r="E15">
        <v>1920</v>
      </c>
      <c r="F15" s="2">
        <v>437571</v>
      </c>
      <c r="G15" s="30">
        <f t="shared" si="1"/>
        <v>0.3216912486520937</v>
      </c>
    </row>
    <row r="16" spans="1:7" x14ac:dyDescent="0.55000000000000004">
      <c r="A16">
        <v>1930</v>
      </c>
      <c r="B16" s="2">
        <v>804874</v>
      </c>
      <c r="C16" s="30">
        <f t="shared" si="0"/>
        <v>9.6818591873277862E-2</v>
      </c>
      <c r="E16">
        <v>1930</v>
      </c>
      <c r="F16" s="2">
        <v>486869</v>
      </c>
      <c r="G16" s="30">
        <f t="shared" si="1"/>
        <v>0.11266285928455039</v>
      </c>
    </row>
    <row r="17" spans="1:7" x14ac:dyDescent="0.55000000000000004">
      <c r="A17">
        <v>1940</v>
      </c>
      <c r="B17" s="2">
        <v>859100</v>
      </c>
      <c r="C17" s="30">
        <f t="shared" si="0"/>
        <v>6.737203587145317E-2</v>
      </c>
      <c r="E17">
        <v>1940</v>
      </c>
      <c r="F17" s="2">
        <v>663091</v>
      </c>
      <c r="G17" s="30">
        <f t="shared" si="1"/>
        <v>0.36194951824823512</v>
      </c>
    </row>
    <row r="18" spans="1:7" x14ac:dyDescent="0.55000000000000004">
      <c r="A18">
        <v>1950</v>
      </c>
      <c r="B18" s="2">
        <v>949708</v>
      </c>
      <c r="C18" s="30">
        <f t="shared" si="0"/>
        <v>0.10546851356070307</v>
      </c>
      <c r="E18">
        <v>1950</v>
      </c>
      <c r="F18" s="2">
        <v>802178</v>
      </c>
      <c r="G18" s="30">
        <f t="shared" si="1"/>
        <v>0.20975552375164194</v>
      </c>
    </row>
    <row r="19" spans="1:7" x14ac:dyDescent="0.55000000000000004">
      <c r="A19">
        <v>1960</v>
      </c>
      <c r="B19" s="2">
        <v>939024</v>
      </c>
      <c r="C19" s="30">
        <f t="shared" si="0"/>
        <v>-1.1249773614626812E-2</v>
      </c>
      <c r="E19">
        <v>1960</v>
      </c>
      <c r="F19" s="2">
        <v>763956</v>
      </c>
      <c r="G19" s="30">
        <f t="shared" si="1"/>
        <v>-4.7647778921885167E-2</v>
      </c>
    </row>
    <row r="20" spans="1:7" x14ac:dyDescent="0.55000000000000004">
      <c r="A20">
        <v>1970</v>
      </c>
      <c r="B20" s="2">
        <v>905787</v>
      </c>
      <c r="C20" s="30">
        <f t="shared" si="0"/>
        <v>-3.5395261462965802E-2</v>
      </c>
      <c r="E20">
        <v>1970</v>
      </c>
      <c r="F20" s="2">
        <v>756510</v>
      </c>
      <c r="G20" s="30">
        <f t="shared" si="1"/>
        <v>-9.7466346229363992E-3</v>
      </c>
    </row>
    <row r="21" spans="1:7" x14ac:dyDescent="0.55000000000000004">
      <c r="A21">
        <v>1980</v>
      </c>
      <c r="B21" s="2">
        <v>786741</v>
      </c>
      <c r="C21" s="30">
        <f t="shared" si="0"/>
        <v>-0.13142824968784053</v>
      </c>
      <c r="E21">
        <v>1980</v>
      </c>
      <c r="F21" s="2">
        <v>638333</v>
      </c>
      <c r="G21" s="30">
        <f t="shared" si="1"/>
        <v>-0.15621340101254444</v>
      </c>
    </row>
    <row r="22" spans="1:7" x14ac:dyDescent="0.55000000000000004">
      <c r="A22">
        <v>1990</v>
      </c>
      <c r="B22" s="2">
        <v>736016</v>
      </c>
      <c r="C22" s="30">
        <f t="shared" si="0"/>
        <v>-6.4474839877418366E-2</v>
      </c>
      <c r="E22">
        <v>1990</v>
      </c>
      <c r="F22" s="2">
        <v>606900</v>
      </c>
      <c r="G22" s="30">
        <f t="shared" si="1"/>
        <v>-4.924232336413753E-2</v>
      </c>
    </row>
    <row r="23" spans="1:7" x14ac:dyDescent="0.55000000000000004">
      <c r="A23">
        <v>2000</v>
      </c>
      <c r="B23" s="2">
        <v>651154</v>
      </c>
      <c r="C23" s="30">
        <f t="shared" si="0"/>
        <v>-0.11529912393208844</v>
      </c>
      <c r="E23">
        <v>2000</v>
      </c>
      <c r="F23" s="2">
        <v>572059</v>
      </c>
      <c r="G23" s="30">
        <f t="shared" si="1"/>
        <v>-5.7408139726478825E-2</v>
      </c>
    </row>
    <row r="24" spans="1:7" x14ac:dyDescent="0.55000000000000004">
      <c r="A24">
        <v>2010</v>
      </c>
      <c r="B24" s="2">
        <v>620961</v>
      </c>
      <c r="C24" s="30">
        <f t="shared" si="0"/>
        <v>-4.6368447402611361E-2</v>
      </c>
      <c r="E24">
        <v>2010</v>
      </c>
      <c r="F24" s="2">
        <v>601723</v>
      </c>
      <c r="G24" s="30">
        <f t="shared" si="1"/>
        <v>5.1854791201606826E-2</v>
      </c>
    </row>
    <row r="25" spans="1:7" x14ac:dyDescent="0.55000000000000004">
      <c r="F25" s="2"/>
    </row>
    <row r="30" spans="1:7" x14ac:dyDescent="0.55000000000000004">
      <c r="A30" t="s">
        <v>128</v>
      </c>
      <c r="E30" t="s">
        <v>130</v>
      </c>
    </row>
    <row r="31" spans="1:7" x14ac:dyDescent="0.55000000000000004">
      <c r="A31" t="s">
        <v>97</v>
      </c>
      <c r="B31" t="s">
        <v>126</v>
      </c>
      <c r="E31" t="s">
        <v>127</v>
      </c>
      <c r="F31" t="s">
        <v>126</v>
      </c>
    </row>
    <row r="32" spans="1:7" x14ac:dyDescent="0.55000000000000004">
      <c r="A32">
        <v>1800</v>
      </c>
      <c r="B32" s="2">
        <v>26514</v>
      </c>
      <c r="C32" s="2"/>
      <c r="E32">
        <v>1800</v>
      </c>
      <c r="F32" s="2">
        <v>8144</v>
      </c>
    </row>
    <row r="33" spans="1:8" x14ac:dyDescent="0.55000000000000004">
      <c r="A33">
        <v>1810</v>
      </c>
      <c r="B33" s="2">
        <v>46555</v>
      </c>
      <c r="C33" s="30">
        <f>(B33-B32)/B32</f>
        <v>0.75586482612959194</v>
      </c>
      <c r="E33">
        <v>1810</v>
      </c>
      <c r="F33" s="2">
        <v>15471</v>
      </c>
      <c r="G33" s="30">
        <f>(F33-F32)/F32</f>
        <v>0.89968074656188601</v>
      </c>
    </row>
    <row r="34" spans="1:8" x14ac:dyDescent="0.55000000000000004">
      <c r="A34">
        <v>1820</v>
      </c>
      <c r="B34" s="2">
        <v>62738</v>
      </c>
      <c r="C34" s="30">
        <f t="shared" ref="C34:C53" si="2">(B34-B33)/B33</f>
        <v>0.34761035334550533</v>
      </c>
      <c r="E34">
        <v>1820</v>
      </c>
      <c r="F34" s="2">
        <v>27336</v>
      </c>
      <c r="G34" s="30">
        <f t="shared" ref="G34:G53" si="3">(F34-F33)/F33</f>
        <v>0.76691875121194497</v>
      </c>
    </row>
    <row r="35" spans="1:8" x14ac:dyDescent="0.55000000000000004">
      <c r="A35">
        <v>1830</v>
      </c>
      <c r="B35" s="2">
        <v>73620</v>
      </c>
      <c r="C35" s="30">
        <f t="shared" si="2"/>
        <v>0.17345149670056426</v>
      </c>
      <c r="E35">
        <v>1830</v>
      </c>
      <c r="F35" s="2">
        <v>37261</v>
      </c>
      <c r="G35" s="30">
        <f t="shared" si="3"/>
        <v>0.36307433421129648</v>
      </c>
    </row>
    <row r="36" spans="1:8" x14ac:dyDescent="0.55000000000000004">
      <c r="A36">
        <v>1840</v>
      </c>
      <c r="B36" s="2">
        <v>86313</v>
      </c>
      <c r="C36" s="30">
        <f t="shared" si="2"/>
        <v>0.1724123879380603</v>
      </c>
      <c r="E36">
        <v>1840</v>
      </c>
      <c r="F36" s="2">
        <v>61745</v>
      </c>
      <c r="G36" s="30">
        <f t="shared" si="3"/>
        <v>0.65709454926062105</v>
      </c>
    </row>
    <row r="37" spans="1:8" x14ac:dyDescent="0.55000000000000004">
      <c r="A37">
        <v>1850</v>
      </c>
      <c r="B37" s="2">
        <v>104054</v>
      </c>
      <c r="C37" s="30">
        <f t="shared" si="2"/>
        <v>0.20554261814558641</v>
      </c>
      <c r="E37">
        <v>1850</v>
      </c>
      <c r="F37" s="2">
        <v>117687</v>
      </c>
      <c r="G37" s="30">
        <f t="shared" si="3"/>
        <v>0.90601668151267312</v>
      </c>
    </row>
    <row r="38" spans="1:8" x14ac:dyDescent="0.55000000000000004">
      <c r="A38">
        <v>1860</v>
      </c>
      <c r="B38" s="2">
        <v>122418</v>
      </c>
      <c r="C38" s="30">
        <f t="shared" si="2"/>
        <v>0.17648528648586312</v>
      </c>
      <c r="E38">
        <v>1860</v>
      </c>
      <c r="F38" s="2">
        <v>180080</v>
      </c>
      <c r="G38" s="30">
        <f t="shared" si="3"/>
        <v>0.530160510506683</v>
      </c>
    </row>
    <row r="39" spans="1:8" x14ac:dyDescent="0.55000000000000004">
      <c r="A39">
        <v>1870</v>
      </c>
      <c r="B39" s="2">
        <v>137354</v>
      </c>
      <c r="C39" s="30">
        <f t="shared" si="2"/>
        <v>0.12200820140828963</v>
      </c>
      <c r="E39">
        <v>1870</v>
      </c>
      <c r="F39" s="2">
        <v>270700</v>
      </c>
      <c r="G39" s="30">
        <f t="shared" si="3"/>
        <v>0.50322079075966242</v>
      </c>
    </row>
    <row r="40" spans="1:8" x14ac:dyDescent="0.55000000000000004">
      <c r="A40">
        <v>1880</v>
      </c>
      <c r="B40" s="2">
        <v>194313</v>
      </c>
      <c r="C40" s="30">
        <f t="shared" si="2"/>
        <v>0.41468759555600854</v>
      </c>
      <c r="E40">
        <v>1880</v>
      </c>
      <c r="F40" s="2">
        <v>360624</v>
      </c>
      <c r="G40" s="30">
        <f t="shared" si="3"/>
        <v>0.33219061691909862</v>
      </c>
    </row>
    <row r="41" spans="1:8" x14ac:dyDescent="0.55000000000000004">
      <c r="A41">
        <v>1890</v>
      </c>
      <c r="B41" s="2">
        <v>224439</v>
      </c>
      <c r="C41" s="30">
        <f t="shared" si="2"/>
        <v>0.15503852032545429</v>
      </c>
      <c r="E41">
        <v>1890</v>
      </c>
      <c r="F41" s="2">
        <v>550392</v>
      </c>
      <c r="G41" s="30">
        <f t="shared" si="3"/>
        <v>0.52622121655796616</v>
      </c>
      <c r="H41" t="s">
        <v>131</v>
      </c>
    </row>
    <row r="42" spans="1:8" x14ac:dyDescent="0.55000000000000004">
      <c r="A42">
        <v>1900</v>
      </c>
      <c r="B42" s="2">
        <v>250957</v>
      </c>
      <c r="C42" s="30">
        <f t="shared" si="2"/>
        <v>0.11815237102286144</v>
      </c>
      <c r="E42">
        <v>1900</v>
      </c>
      <c r="F42" s="2">
        <v>708718</v>
      </c>
      <c r="G42" s="30">
        <f t="shared" si="3"/>
        <v>0.28766043111091733</v>
      </c>
    </row>
    <row r="43" spans="1:8" x14ac:dyDescent="0.55000000000000004">
      <c r="A43">
        <v>1910</v>
      </c>
      <c r="B43" s="2">
        <v>278485</v>
      </c>
      <c r="C43" s="30">
        <f t="shared" si="2"/>
        <v>0.10969209864638164</v>
      </c>
      <c r="E43">
        <v>1910</v>
      </c>
      <c r="F43" s="2">
        <v>901069</v>
      </c>
      <c r="G43" s="30">
        <f t="shared" si="3"/>
        <v>0.27140696299515465</v>
      </c>
    </row>
    <row r="44" spans="1:8" x14ac:dyDescent="0.55000000000000004">
      <c r="A44">
        <v>1920</v>
      </c>
      <c r="B44" s="2">
        <v>330826</v>
      </c>
      <c r="C44" s="30">
        <f t="shared" si="2"/>
        <v>0.18794908163814927</v>
      </c>
      <c r="E44">
        <v>1920</v>
      </c>
      <c r="F44" s="2">
        <v>1137571</v>
      </c>
      <c r="G44" s="30">
        <f t="shared" si="3"/>
        <v>0.26246824604996954</v>
      </c>
    </row>
    <row r="45" spans="1:8" x14ac:dyDescent="0.55000000000000004">
      <c r="A45">
        <v>1930</v>
      </c>
      <c r="B45" s="2">
        <v>374874</v>
      </c>
      <c r="C45" s="30">
        <f t="shared" si="2"/>
        <v>0.13314552060599832</v>
      </c>
      <c r="E45">
        <v>1930</v>
      </c>
      <c r="F45" s="2">
        <v>1486869</v>
      </c>
      <c r="G45" s="30">
        <f t="shared" si="3"/>
        <v>0.30705599914203158</v>
      </c>
    </row>
    <row r="46" spans="1:8" x14ac:dyDescent="0.55000000000000004">
      <c r="A46">
        <v>1940</v>
      </c>
      <c r="B46" s="2">
        <v>399100</v>
      </c>
      <c r="C46" s="30">
        <f t="shared" si="2"/>
        <v>6.4624380458500719E-2</v>
      </c>
      <c r="E46">
        <v>1940</v>
      </c>
      <c r="F46" s="2">
        <v>1651353</v>
      </c>
      <c r="G46" s="30">
        <f t="shared" si="3"/>
        <v>0.11062440605056666</v>
      </c>
    </row>
    <row r="47" spans="1:8" x14ac:dyDescent="0.55000000000000004">
      <c r="A47">
        <v>1950</v>
      </c>
      <c r="B47" s="2">
        <v>439708</v>
      </c>
      <c r="C47" s="30">
        <f t="shared" si="2"/>
        <v>0.10174893510398396</v>
      </c>
      <c r="E47">
        <v>1950</v>
      </c>
      <c r="F47" s="2">
        <v>1542314</v>
      </c>
      <c r="G47" s="30">
        <f t="shared" si="3"/>
        <v>-6.603009774409227E-2</v>
      </c>
    </row>
    <row r="48" spans="1:8" x14ac:dyDescent="0.55000000000000004">
      <c r="A48">
        <v>1960</v>
      </c>
      <c r="B48" s="2">
        <v>489024</v>
      </c>
      <c r="C48" s="30">
        <f t="shared" si="2"/>
        <v>0.1121562491471613</v>
      </c>
      <c r="E48">
        <v>1960</v>
      </c>
      <c r="F48" s="2">
        <v>1469238</v>
      </c>
      <c r="G48" s="30">
        <f t="shared" si="3"/>
        <v>-4.7380753854273511E-2</v>
      </c>
    </row>
    <row r="49" spans="1:7" x14ac:dyDescent="0.55000000000000004">
      <c r="A49">
        <v>1970</v>
      </c>
      <c r="B49" s="2">
        <v>455787</v>
      </c>
      <c r="C49" s="30">
        <f t="shared" si="2"/>
        <v>-6.7965989399293283E-2</v>
      </c>
      <c r="E49">
        <v>1970</v>
      </c>
      <c r="F49" s="2">
        <v>1642423</v>
      </c>
      <c r="G49" s="30">
        <f t="shared" si="3"/>
        <v>0.11787402721682941</v>
      </c>
    </row>
    <row r="50" spans="1:7" x14ac:dyDescent="0.55000000000000004">
      <c r="A50">
        <v>1980</v>
      </c>
      <c r="B50" s="2">
        <v>516741</v>
      </c>
      <c r="C50" s="30">
        <f t="shared" si="2"/>
        <v>0.13373352026275431</v>
      </c>
      <c r="E50">
        <v>1980</v>
      </c>
      <c r="F50" s="2">
        <v>1768333</v>
      </c>
      <c r="G50" s="30">
        <f t="shared" si="3"/>
        <v>7.6661128101591369E-2</v>
      </c>
    </row>
    <row r="51" spans="1:7" x14ac:dyDescent="0.55000000000000004">
      <c r="A51">
        <v>1990</v>
      </c>
      <c r="B51" s="2">
        <v>546016</v>
      </c>
      <c r="C51" s="30">
        <f t="shared" si="2"/>
        <v>5.6653139580563568E-2</v>
      </c>
      <c r="E51">
        <v>1990</v>
      </c>
      <c r="F51" s="2">
        <v>1876900</v>
      </c>
      <c r="G51" s="30">
        <f t="shared" si="3"/>
        <v>6.1395110536307355E-2</v>
      </c>
    </row>
    <row r="52" spans="1:7" x14ac:dyDescent="0.55000000000000004">
      <c r="A52">
        <v>2000</v>
      </c>
      <c r="B52" s="2">
        <v>581154</v>
      </c>
      <c r="C52" s="30">
        <f t="shared" si="2"/>
        <v>6.4353425540643494E-2</v>
      </c>
      <c r="E52">
        <v>2000</v>
      </c>
      <c r="F52" s="2">
        <v>1972059</v>
      </c>
      <c r="G52" s="30">
        <f t="shared" si="3"/>
        <v>5.0700090574884116E-2</v>
      </c>
    </row>
    <row r="53" spans="1:7" x14ac:dyDescent="0.55000000000000004">
      <c r="A53">
        <v>2010</v>
      </c>
      <c r="B53" s="2">
        <v>620961</v>
      </c>
      <c r="C53" s="30">
        <f t="shared" si="2"/>
        <v>6.8496474256393311E-2</v>
      </c>
      <c r="E53">
        <v>2010</v>
      </c>
      <c r="F53" s="2">
        <v>2081723</v>
      </c>
      <c r="G53" s="30">
        <f t="shared" si="3"/>
        <v>5.5608883912702411E-2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03799-3AC2-4EF3-8AE7-4BCBF8A9A18A}">
  <dimension ref="A1:D21"/>
  <sheetViews>
    <sheetView workbookViewId="0">
      <selection activeCell="C7" sqref="C7"/>
    </sheetView>
  </sheetViews>
  <sheetFormatPr defaultRowHeight="14.4" x14ac:dyDescent="0.55000000000000004"/>
  <sheetData>
    <row r="1" spans="1:4" x14ac:dyDescent="0.55000000000000004">
      <c r="B1" t="s">
        <v>23</v>
      </c>
      <c r="C1" t="s">
        <v>65</v>
      </c>
      <c r="D1" t="s">
        <v>25</v>
      </c>
    </row>
    <row r="2" spans="1:4" x14ac:dyDescent="0.55000000000000004">
      <c r="A2" t="s">
        <v>0</v>
      </c>
      <c r="B2">
        <v>22</v>
      </c>
      <c r="C2">
        <v>0</v>
      </c>
      <c r="D2">
        <v>22</v>
      </c>
    </row>
    <row r="3" spans="1:4" x14ac:dyDescent="0.55000000000000004">
      <c r="A3" t="s">
        <v>1</v>
      </c>
      <c r="B3">
        <v>8</v>
      </c>
      <c r="C3">
        <v>8</v>
      </c>
      <c r="D3">
        <v>0</v>
      </c>
    </row>
    <row r="4" spans="1:4" x14ac:dyDescent="0.55000000000000004">
      <c r="A4" t="s">
        <v>2</v>
      </c>
      <c r="B4">
        <v>8</v>
      </c>
      <c r="C4">
        <v>0</v>
      </c>
      <c r="D4">
        <v>8</v>
      </c>
    </row>
    <row r="5" spans="1:4" x14ac:dyDescent="0.55000000000000004">
      <c r="A5" t="s">
        <v>3</v>
      </c>
      <c r="B5">
        <v>4</v>
      </c>
      <c r="C5">
        <v>0</v>
      </c>
      <c r="D5">
        <v>4</v>
      </c>
    </row>
    <row r="6" spans="1:4" x14ac:dyDescent="0.55000000000000004">
      <c r="A6" t="s">
        <v>4</v>
      </c>
      <c r="B6">
        <v>10</v>
      </c>
      <c r="C6">
        <v>10</v>
      </c>
      <c r="D6">
        <v>0</v>
      </c>
    </row>
    <row r="7" spans="1:4" x14ac:dyDescent="0.55000000000000004">
      <c r="A7" t="s">
        <v>5</v>
      </c>
      <c r="B7">
        <v>33</v>
      </c>
      <c r="C7">
        <v>12</v>
      </c>
      <c r="D7">
        <v>21</v>
      </c>
    </row>
    <row r="8" spans="1:4" x14ac:dyDescent="0.55000000000000004">
      <c r="A8" t="s">
        <v>6</v>
      </c>
      <c r="B8">
        <v>26</v>
      </c>
      <c r="C8">
        <v>26</v>
      </c>
      <c r="D8">
        <v>0</v>
      </c>
    </row>
    <row r="9" spans="1:4" x14ac:dyDescent="0.55000000000000004">
      <c r="A9" t="s">
        <v>7</v>
      </c>
      <c r="B9">
        <v>8</v>
      </c>
      <c r="C9">
        <v>8</v>
      </c>
      <c r="D9">
        <v>0</v>
      </c>
    </row>
    <row r="10" spans="1:4" x14ac:dyDescent="0.55000000000000004">
      <c r="A10" t="s">
        <v>8</v>
      </c>
      <c r="B10">
        <v>4</v>
      </c>
      <c r="C10">
        <v>0</v>
      </c>
      <c r="D10">
        <v>4</v>
      </c>
    </row>
    <row r="11" spans="1:4" x14ac:dyDescent="0.55000000000000004">
      <c r="A11" t="s">
        <v>9</v>
      </c>
      <c r="B11">
        <v>11</v>
      </c>
      <c r="C11">
        <v>11</v>
      </c>
      <c r="D11">
        <v>0</v>
      </c>
    </row>
    <row r="12" spans="1:4" x14ac:dyDescent="0.55000000000000004">
      <c r="A12" t="s">
        <v>10</v>
      </c>
      <c r="B12">
        <v>8</v>
      </c>
      <c r="C12">
        <v>8</v>
      </c>
      <c r="D12">
        <v>0</v>
      </c>
    </row>
    <row r="13" spans="1:4" x14ac:dyDescent="0.55000000000000004">
      <c r="A13" t="s">
        <v>12</v>
      </c>
      <c r="B13">
        <v>3</v>
      </c>
      <c r="C13">
        <v>3</v>
      </c>
      <c r="D13">
        <v>0</v>
      </c>
    </row>
    <row r="14" spans="1:4" x14ac:dyDescent="0.55000000000000004">
      <c r="A14" t="s">
        <v>14</v>
      </c>
      <c r="B14">
        <v>25</v>
      </c>
      <c r="C14">
        <v>25</v>
      </c>
      <c r="D14">
        <v>0</v>
      </c>
    </row>
    <row r="15" spans="1:4" x14ac:dyDescent="0.55000000000000004">
      <c r="A15" t="s">
        <v>15</v>
      </c>
      <c r="B15">
        <v>12</v>
      </c>
      <c r="C15">
        <v>12</v>
      </c>
      <c r="D15">
        <v>0</v>
      </c>
    </row>
    <row r="16" spans="1:4" x14ac:dyDescent="0.55000000000000004">
      <c r="A16" t="s">
        <v>16</v>
      </c>
      <c r="B16">
        <v>7</v>
      </c>
      <c r="C16">
        <v>7</v>
      </c>
      <c r="D16">
        <v>0</v>
      </c>
    </row>
    <row r="17" spans="1:4" x14ac:dyDescent="0.55000000000000004">
      <c r="A17" t="s">
        <v>17</v>
      </c>
      <c r="B17">
        <v>15</v>
      </c>
      <c r="C17">
        <v>15</v>
      </c>
      <c r="D17">
        <v>0</v>
      </c>
    </row>
    <row r="18" spans="1:4" x14ac:dyDescent="0.55000000000000004">
      <c r="A18" t="s">
        <v>18</v>
      </c>
      <c r="B18">
        <v>11</v>
      </c>
      <c r="C18">
        <v>11</v>
      </c>
      <c r="D18">
        <v>0</v>
      </c>
    </row>
    <row r="19" spans="1:4" x14ac:dyDescent="0.55000000000000004">
      <c r="A19" t="s">
        <v>19</v>
      </c>
      <c r="B19">
        <v>8</v>
      </c>
      <c r="C19">
        <v>8</v>
      </c>
      <c r="D19">
        <v>0</v>
      </c>
    </row>
    <row r="20" spans="1:4" x14ac:dyDescent="0.55000000000000004">
      <c r="A20" t="s">
        <v>21</v>
      </c>
      <c r="B20">
        <v>3</v>
      </c>
      <c r="C20">
        <v>3</v>
      </c>
      <c r="D20">
        <v>0</v>
      </c>
    </row>
    <row r="21" spans="1:4" x14ac:dyDescent="0.55000000000000004">
      <c r="B21">
        <f>SUM(B2:B20)</f>
        <v>226</v>
      </c>
      <c r="C21">
        <f t="shared" ref="C21:D21" si="0">SUM(C2:C20)</f>
        <v>167</v>
      </c>
      <c r="D21">
        <f t="shared" si="0"/>
        <v>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3C694-EFA0-4541-9B31-EAF6186EF224}">
  <dimension ref="A1:H22"/>
  <sheetViews>
    <sheetView workbookViewId="0">
      <selection activeCell="C7" sqref="C7"/>
    </sheetView>
  </sheetViews>
  <sheetFormatPr defaultRowHeight="14.4" x14ac:dyDescent="0.55000000000000004"/>
  <sheetData>
    <row r="1" spans="1:8" x14ac:dyDescent="0.55000000000000004">
      <c r="B1" t="s">
        <v>23</v>
      </c>
      <c r="C1" t="s">
        <v>65</v>
      </c>
      <c r="D1" t="s">
        <v>25</v>
      </c>
      <c r="E1" t="s">
        <v>79</v>
      </c>
      <c r="F1" t="s">
        <v>66</v>
      </c>
    </row>
    <row r="2" spans="1:8" x14ac:dyDescent="0.55000000000000004">
      <c r="A2" t="s">
        <v>0</v>
      </c>
      <c r="B2">
        <v>22</v>
      </c>
      <c r="C2">
        <v>0</v>
      </c>
      <c r="D2">
        <v>22</v>
      </c>
      <c r="E2">
        <v>0</v>
      </c>
      <c r="F2">
        <v>0</v>
      </c>
      <c r="G2">
        <f>B2-SUM(C2:F2)</f>
        <v>0</v>
      </c>
    </row>
    <row r="3" spans="1:8" x14ac:dyDescent="0.55000000000000004">
      <c r="A3" t="s">
        <v>1</v>
      </c>
      <c r="B3">
        <v>8</v>
      </c>
      <c r="C3">
        <v>8</v>
      </c>
      <c r="D3">
        <v>0</v>
      </c>
      <c r="E3">
        <v>0</v>
      </c>
      <c r="F3">
        <v>0</v>
      </c>
      <c r="G3">
        <f t="shared" ref="G3:G21" si="0">B3-SUM(C3:F3)</f>
        <v>0</v>
      </c>
    </row>
    <row r="4" spans="1:8" x14ac:dyDescent="0.55000000000000004">
      <c r="A4" t="s">
        <v>2</v>
      </c>
      <c r="B4">
        <v>8</v>
      </c>
      <c r="C4">
        <v>8</v>
      </c>
      <c r="D4">
        <v>0</v>
      </c>
      <c r="E4">
        <v>0</v>
      </c>
      <c r="F4">
        <v>0</v>
      </c>
      <c r="G4">
        <f t="shared" si="0"/>
        <v>0</v>
      </c>
    </row>
    <row r="5" spans="1:8" x14ac:dyDescent="0.55000000000000004">
      <c r="A5" t="s">
        <v>3</v>
      </c>
      <c r="B5">
        <v>4</v>
      </c>
      <c r="C5">
        <v>0</v>
      </c>
      <c r="D5">
        <v>4</v>
      </c>
      <c r="E5">
        <v>0</v>
      </c>
      <c r="F5">
        <v>0</v>
      </c>
      <c r="G5">
        <f t="shared" si="0"/>
        <v>0</v>
      </c>
    </row>
    <row r="6" spans="1:8" x14ac:dyDescent="0.55000000000000004">
      <c r="A6" t="s">
        <v>4</v>
      </c>
      <c r="B6">
        <v>10</v>
      </c>
      <c r="C6">
        <v>10</v>
      </c>
      <c r="D6">
        <v>0</v>
      </c>
      <c r="E6">
        <v>0</v>
      </c>
      <c r="F6">
        <v>0</v>
      </c>
      <c r="G6">
        <f t="shared" si="0"/>
        <v>0</v>
      </c>
      <c r="H6" t="s">
        <v>92</v>
      </c>
    </row>
    <row r="7" spans="1:8" x14ac:dyDescent="0.55000000000000004">
      <c r="A7" t="s">
        <v>5</v>
      </c>
      <c r="B7">
        <v>33</v>
      </c>
      <c r="C7">
        <v>11</v>
      </c>
      <c r="D7">
        <v>17</v>
      </c>
      <c r="E7">
        <v>5</v>
      </c>
      <c r="F7">
        <v>0</v>
      </c>
      <c r="G7">
        <f t="shared" si="0"/>
        <v>0</v>
      </c>
      <c r="H7" t="s">
        <v>80</v>
      </c>
    </row>
    <row r="8" spans="1:8" x14ac:dyDescent="0.55000000000000004">
      <c r="A8" t="s">
        <v>6</v>
      </c>
      <c r="B8">
        <v>26</v>
      </c>
      <c r="C8">
        <v>26</v>
      </c>
      <c r="D8">
        <v>0</v>
      </c>
      <c r="E8">
        <v>0</v>
      </c>
      <c r="F8">
        <v>0</v>
      </c>
      <c r="G8">
        <f t="shared" si="0"/>
        <v>0</v>
      </c>
    </row>
    <row r="9" spans="1:8" x14ac:dyDescent="0.55000000000000004">
      <c r="A9" t="s">
        <v>7</v>
      </c>
      <c r="B9">
        <v>8</v>
      </c>
      <c r="C9">
        <v>0</v>
      </c>
      <c r="D9">
        <v>8</v>
      </c>
      <c r="E9">
        <v>0</v>
      </c>
      <c r="F9">
        <v>0</v>
      </c>
      <c r="G9">
        <f t="shared" si="0"/>
        <v>0</v>
      </c>
    </row>
    <row r="10" spans="1:8" x14ac:dyDescent="0.55000000000000004">
      <c r="A10" t="s">
        <v>8</v>
      </c>
      <c r="B10">
        <v>4</v>
      </c>
      <c r="C10">
        <v>0</v>
      </c>
      <c r="D10">
        <v>4</v>
      </c>
      <c r="E10">
        <v>0</v>
      </c>
      <c r="F10">
        <v>0</v>
      </c>
      <c r="G10">
        <f t="shared" si="0"/>
        <v>0</v>
      </c>
    </row>
    <row r="11" spans="1:8" x14ac:dyDescent="0.55000000000000004">
      <c r="A11" t="s">
        <v>9</v>
      </c>
      <c r="B11">
        <v>11</v>
      </c>
      <c r="C11">
        <v>7</v>
      </c>
      <c r="D11">
        <v>4</v>
      </c>
      <c r="E11">
        <v>0</v>
      </c>
      <c r="F11">
        <v>0</v>
      </c>
      <c r="G11">
        <f t="shared" si="0"/>
        <v>0</v>
      </c>
    </row>
    <row r="12" spans="1:8" x14ac:dyDescent="0.55000000000000004">
      <c r="A12" t="s">
        <v>10</v>
      </c>
      <c r="B12">
        <v>8</v>
      </c>
      <c r="C12">
        <v>8</v>
      </c>
      <c r="D12">
        <v>0</v>
      </c>
      <c r="E12">
        <v>0</v>
      </c>
      <c r="F12">
        <v>0</v>
      </c>
      <c r="G12">
        <f t="shared" si="0"/>
        <v>0</v>
      </c>
    </row>
    <row r="13" spans="1:8" x14ac:dyDescent="0.55000000000000004">
      <c r="A13" t="s">
        <v>12</v>
      </c>
      <c r="B13">
        <v>3</v>
      </c>
      <c r="C13">
        <v>3</v>
      </c>
      <c r="D13">
        <v>0</v>
      </c>
      <c r="E13">
        <v>0</v>
      </c>
      <c r="F13">
        <v>0</v>
      </c>
      <c r="G13">
        <f t="shared" si="0"/>
        <v>0</v>
      </c>
    </row>
    <row r="14" spans="1:8" x14ac:dyDescent="0.55000000000000004">
      <c r="A14" t="s">
        <v>13</v>
      </c>
      <c r="B14">
        <v>3</v>
      </c>
      <c r="C14">
        <v>3</v>
      </c>
      <c r="D14">
        <v>0</v>
      </c>
      <c r="E14">
        <v>0</v>
      </c>
      <c r="F14">
        <v>0</v>
      </c>
      <c r="G14">
        <f t="shared" si="0"/>
        <v>0</v>
      </c>
    </row>
    <row r="15" spans="1:8" x14ac:dyDescent="0.55000000000000004">
      <c r="A15" t="s">
        <v>14</v>
      </c>
      <c r="B15">
        <v>25</v>
      </c>
      <c r="C15">
        <v>25</v>
      </c>
      <c r="D15">
        <v>0</v>
      </c>
      <c r="E15">
        <v>0</v>
      </c>
      <c r="F15">
        <v>0</v>
      </c>
      <c r="G15">
        <f t="shared" si="0"/>
        <v>0</v>
      </c>
    </row>
    <row r="16" spans="1:8" x14ac:dyDescent="0.55000000000000004">
      <c r="A16" t="s">
        <v>15</v>
      </c>
      <c r="B16">
        <v>12</v>
      </c>
      <c r="C16">
        <v>4</v>
      </c>
      <c r="D16">
        <v>0</v>
      </c>
      <c r="E16">
        <v>0</v>
      </c>
      <c r="F16">
        <v>8</v>
      </c>
      <c r="G16">
        <f t="shared" si="0"/>
        <v>0</v>
      </c>
      <c r="H16" t="s">
        <v>96</v>
      </c>
    </row>
    <row r="17" spans="1:7" x14ac:dyDescent="0.55000000000000004">
      <c r="A17" t="s">
        <v>16</v>
      </c>
      <c r="B17">
        <v>7</v>
      </c>
      <c r="C17">
        <v>7</v>
      </c>
      <c r="D17">
        <v>0</v>
      </c>
      <c r="E17">
        <v>0</v>
      </c>
      <c r="F17">
        <v>0</v>
      </c>
      <c r="G17">
        <f t="shared" si="0"/>
        <v>0</v>
      </c>
    </row>
    <row r="18" spans="1:7" x14ac:dyDescent="0.55000000000000004">
      <c r="A18" t="s">
        <v>17</v>
      </c>
      <c r="B18">
        <v>15</v>
      </c>
      <c r="C18">
        <v>15</v>
      </c>
      <c r="D18">
        <v>0</v>
      </c>
      <c r="E18">
        <v>0</v>
      </c>
      <c r="F18">
        <v>0</v>
      </c>
      <c r="G18">
        <f t="shared" si="0"/>
        <v>0</v>
      </c>
    </row>
    <row r="19" spans="1:7" x14ac:dyDescent="0.55000000000000004">
      <c r="A19" t="s">
        <v>18</v>
      </c>
      <c r="B19">
        <v>11</v>
      </c>
      <c r="C19">
        <v>11</v>
      </c>
      <c r="D19">
        <v>0</v>
      </c>
      <c r="E19">
        <v>0</v>
      </c>
      <c r="F19">
        <v>0</v>
      </c>
      <c r="G19">
        <f t="shared" si="0"/>
        <v>0</v>
      </c>
    </row>
    <row r="20" spans="1:7" x14ac:dyDescent="0.55000000000000004">
      <c r="A20" t="s">
        <v>19</v>
      </c>
      <c r="B20">
        <v>8</v>
      </c>
      <c r="C20">
        <v>8</v>
      </c>
      <c r="D20">
        <v>0</v>
      </c>
      <c r="E20">
        <v>0</v>
      </c>
      <c r="F20">
        <v>0</v>
      </c>
      <c r="G20">
        <f t="shared" si="0"/>
        <v>0</v>
      </c>
    </row>
    <row r="21" spans="1:7" x14ac:dyDescent="0.55000000000000004">
      <c r="A21" t="s">
        <v>21</v>
      </c>
      <c r="B21">
        <v>3</v>
      </c>
      <c r="C21">
        <v>3</v>
      </c>
      <c r="D21">
        <v>0</v>
      </c>
      <c r="E21">
        <v>0</v>
      </c>
      <c r="F21">
        <v>0</v>
      </c>
      <c r="G21">
        <f t="shared" si="0"/>
        <v>0</v>
      </c>
    </row>
    <row r="22" spans="1:7" x14ac:dyDescent="0.55000000000000004">
      <c r="B22">
        <f>SUM(B2:B21)</f>
        <v>229</v>
      </c>
      <c r="C22">
        <f t="shared" ref="C22:F22" si="1">SUM(C2:C21)</f>
        <v>157</v>
      </c>
      <c r="D22">
        <f t="shared" si="1"/>
        <v>59</v>
      </c>
      <c r="E22">
        <f t="shared" si="1"/>
        <v>5</v>
      </c>
      <c r="F22">
        <f t="shared" si="1"/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5F9CF-63DA-4903-B37E-0D8E994F2780}">
  <dimension ref="A1:I25"/>
  <sheetViews>
    <sheetView workbookViewId="0">
      <selection activeCell="E2" sqref="E2"/>
    </sheetView>
  </sheetViews>
  <sheetFormatPr defaultRowHeight="14.4" x14ac:dyDescent="0.55000000000000004"/>
  <sheetData>
    <row r="1" spans="1:7" x14ac:dyDescent="0.55000000000000004">
      <c r="B1" t="s">
        <v>23</v>
      </c>
      <c r="C1" t="s">
        <v>61</v>
      </c>
      <c r="D1" t="s">
        <v>25</v>
      </c>
      <c r="E1" t="s">
        <v>62</v>
      </c>
      <c r="F1" t="s">
        <v>71</v>
      </c>
    </row>
    <row r="2" spans="1:7" x14ac:dyDescent="0.55000000000000004">
      <c r="A2" t="s">
        <v>0</v>
      </c>
      <c r="B2">
        <v>23</v>
      </c>
      <c r="C2">
        <v>2</v>
      </c>
      <c r="D2">
        <v>13</v>
      </c>
      <c r="E2">
        <v>0</v>
      </c>
      <c r="F2">
        <v>8</v>
      </c>
      <c r="G2">
        <f>B2-SUM(C2:F2)</f>
        <v>0</v>
      </c>
    </row>
    <row r="3" spans="1:7" x14ac:dyDescent="0.55000000000000004">
      <c r="A3" t="s">
        <v>1</v>
      </c>
      <c r="B3">
        <v>9</v>
      </c>
      <c r="C3">
        <v>0</v>
      </c>
      <c r="D3">
        <v>0</v>
      </c>
      <c r="E3">
        <v>0</v>
      </c>
      <c r="F3">
        <v>9</v>
      </c>
      <c r="G3">
        <f t="shared" ref="G3:G22" si="0">B3-SUM(C3:F3)</f>
        <v>0</v>
      </c>
    </row>
    <row r="4" spans="1:7" x14ac:dyDescent="0.55000000000000004">
      <c r="A4" t="s">
        <v>2</v>
      </c>
      <c r="B4">
        <v>7</v>
      </c>
      <c r="C4">
        <v>0</v>
      </c>
      <c r="D4">
        <v>7</v>
      </c>
      <c r="E4">
        <v>0</v>
      </c>
      <c r="F4">
        <v>0</v>
      </c>
      <c r="G4">
        <f t="shared" si="0"/>
        <v>0</v>
      </c>
    </row>
    <row r="5" spans="1:7" x14ac:dyDescent="0.55000000000000004">
      <c r="A5" t="s">
        <v>3</v>
      </c>
      <c r="B5">
        <v>5</v>
      </c>
      <c r="C5">
        <v>0</v>
      </c>
      <c r="D5">
        <v>5</v>
      </c>
      <c r="E5">
        <v>0</v>
      </c>
      <c r="F5">
        <v>0</v>
      </c>
      <c r="G5">
        <f t="shared" si="0"/>
        <v>0</v>
      </c>
    </row>
    <row r="6" spans="1:7" x14ac:dyDescent="0.55000000000000004">
      <c r="A6" t="s">
        <v>4</v>
      </c>
      <c r="B6">
        <v>10</v>
      </c>
      <c r="C6">
        <v>0</v>
      </c>
      <c r="D6">
        <v>10</v>
      </c>
      <c r="E6">
        <v>0</v>
      </c>
      <c r="F6">
        <v>0</v>
      </c>
      <c r="G6">
        <f t="shared" si="0"/>
        <v>0</v>
      </c>
    </row>
    <row r="7" spans="1:7" x14ac:dyDescent="0.55000000000000004">
      <c r="A7" t="s">
        <v>5</v>
      </c>
      <c r="B7">
        <v>37</v>
      </c>
      <c r="C7">
        <v>2</v>
      </c>
      <c r="D7">
        <v>21</v>
      </c>
      <c r="E7">
        <v>0</v>
      </c>
      <c r="F7">
        <v>14</v>
      </c>
      <c r="G7">
        <f t="shared" si="0"/>
        <v>0</v>
      </c>
    </row>
    <row r="8" spans="1:7" x14ac:dyDescent="0.55000000000000004">
      <c r="A8" t="s">
        <v>6</v>
      </c>
      <c r="B8">
        <v>28</v>
      </c>
      <c r="C8">
        <v>28</v>
      </c>
      <c r="D8">
        <v>0</v>
      </c>
      <c r="E8">
        <v>0</v>
      </c>
      <c r="F8">
        <v>0</v>
      </c>
      <c r="G8">
        <f t="shared" si="0"/>
        <v>0</v>
      </c>
    </row>
    <row r="9" spans="1:7" x14ac:dyDescent="0.55000000000000004">
      <c r="A9" t="s">
        <v>7</v>
      </c>
      <c r="B9">
        <v>8</v>
      </c>
      <c r="C9">
        <v>0</v>
      </c>
      <c r="D9">
        <v>8</v>
      </c>
      <c r="E9">
        <v>0</v>
      </c>
      <c r="F9">
        <v>0</v>
      </c>
      <c r="G9">
        <f t="shared" si="0"/>
        <v>0</v>
      </c>
    </row>
    <row r="10" spans="1:7" x14ac:dyDescent="0.55000000000000004">
      <c r="A10" t="s">
        <v>8</v>
      </c>
      <c r="B10">
        <v>3</v>
      </c>
      <c r="C10">
        <v>3</v>
      </c>
      <c r="D10">
        <v>0</v>
      </c>
      <c r="E10">
        <v>0</v>
      </c>
      <c r="F10">
        <v>0</v>
      </c>
      <c r="G10">
        <f t="shared" si="0"/>
        <v>0</v>
      </c>
    </row>
    <row r="11" spans="1:7" x14ac:dyDescent="0.55000000000000004">
      <c r="A11" t="s">
        <v>9</v>
      </c>
      <c r="B11">
        <v>12</v>
      </c>
      <c r="C11">
        <v>5</v>
      </c>
      <c r="D11">
        <v>1</v>
      </c>
      <c r="E11">
        <v>2</v>
      </c>
      <c r="F11">
        <v>4</v>
      </c>
      <c r="G11">
        <f t="shared" si="0"/>
        <v>0</v>
      </c>
    </row>
    <row r="12" spans="1:7" x14ac:dyDescent="0.55000000000000004">
      <c r="A12" t="s">
        <v>10</v>
      </c>
      <c r="B12">
        <v>17</v>
      </c>
      <c r="C12">
        <v>0</v>
      </c>
      <c r="D12">
        <v>17</v>
      </c>
      <c r="E12">
        <v>0</v>
      </c>
      <c r="F12">
        <v>0</v>
      </c>
      <c r="G12">
        <f t="shared" si="0"/>
        <v>0</v>
      </c>
    </row>
    <row r="13" spans="1:7" x14ac:dyDescent="0.55000000000000004">
      <c r="A13" t="s">
        <v>12</v>
      </c>
      <c r="B13">
        <v>6</v>
      </c>
      <c r="C13">
        <v>2</v>
      </c>
      <c r="D13">
        <v>4</v>
      </c>
      <c r="E13">
        <v>0</v>
      </c>
      <c r="F13">
        <v>0</v>
      </c>
      <c r="G13">
        <f t="shared" si="0"/>
        <v>0</v>
      </c>
    </row>
    <row r="14" spans="1:7" x14ac:dyDescent="0.55000000000000004">
      <c r="A14" t="s">
        <v>13</v>
      </c>
      <c r="B14">
        <v>3</v>
      </c>
      <c r="C14">
        <v>3</v>
      </c>
      <c r="D14">
        <v>0</v>
      </c>
      <c r="E14">
        <v>0</v>
      </c>
      <c r="F14">
        <v>0</v>
      </c>
      <c r="G14">
        <f t="shared" si="0"/>
        <v>0</v>
      </c>
    </row>
    <row r="15" spans="1:7" x14ac:dyDescent="0.55000000000000004">
      <c r="A15" t="s">
        <v>14</v>
      </c>
      <c r="B15">
        <v>25</v>
      </c>
      <c r="C15">
        <v>0</v>
      </c>
      <c r="D15">
        <v>0</v>
      </c>
      <c r="E15">
        <v>25</v>
      </c>
      <c r="F15">
        <v>0</v>
      </c>
      <c r="G15">
        <f t="shared" si="0"/>
        <v>0</v>
      </c>
    </row>
    <row r="16" spans="1:7" x14ac:dyDescent="0.55000000000000004">
      <c r="A16" t="s">
        <v>15</v>
      </c>
      <c r="B16">
        <v>15</v>
      </c>
      <c r="C16">
        <v>15</v>
      </c>
      <c r="D16">
        <v>0</v>
      </c>
      <c r="E16">
        <v>0</v>
      </c>
      <c r="F16">
        <v>0</v>
      </c>
      <c r="G16">
        <f t="shared" si="0"/>
        <v>0</v>
      </c>
    </row>
    <row r="17" spans="1:9" x14ac:dyDescent="0.55000000000000004">
      <c r="A17" t="s">
        <v>16</v>
      </c>
      <c r="B17">
        <v>13</v>
      </c>
      <c r="C17">
        <v>13</v>
      </c>
      <c r="D17">
        <v>0</v>
      </c>
      <c r="E17">
        <v>0</v>
      </c>
      <c r="F17">
        <v>0</v>
      </c>
      <c r="G17">
        <f t="shared" si="0"/>
        <v>0</v>
      </c>
    </row>
    <row r="18" spans="1:9" x14ac:dyDescent="0.55000000000000004">
      <c r="A18" t="s">
        <v>17</v>
      </c>
      <c r="B18">
        <v>15</v>
      </c>
      <c r="C18">
        <v>0</v>
      </c>
      <c r="D18">
        <v>0</v>
      </c>
      <c r="E18">
        <v>15</v>
      </c>
      <c r="F18">
        <v>0</v>
      </c>
      <c r="G18">
        <f t="shared" si="0"/>
        <v>0</v>
      </c>
    </row>
    <row r="19" spans="1:9" x14ac:dyDescent="0.55000000000000004">
      <c r="A19" t="s">
        <v>18</v>
      </c>
      <c r="B19">
        <v>11</v>
      </c>
      <c r="C19">
        <v>11</v>
      </c>
      <c r="D19">
        <v>0</v>
      </c>
      <c r="E19">
        <v>0</v>
      </c>
      <c r="F19">
        <v>0</v>
      </c>
      <c r="G19">
        <f t="shared" si="0"/>
        <v>0</v>
      </c>
    </row>
    <row r="20" spans="1:9" x14ac:dyDescent="0.55000000000000004">
      <c r="A20" t="s">
        <v>19</v>
      </c>
      <c r="B20">
        <v>10</v>
      </c>
      <c r="C20">
        <v>0</v>
      </c>
      <c r="D20">
        <v>0</v>
      </c>
      <c r="E20">
        <v>10</v>
      </c>
      <c r="F20">
        <v>0</v>
      </c>
      <c r="G20">
        <f t="shared" si="0"/>
        <v>0</v>
      </c>
    </row>
    <row r="21" spans="1:9" x14ac:dyDescent="0.55000000000000004">
      <c r="A21" t="s">
        <v>20</v>
      </c>
      <c r="B21">
        <v>3</v>
      </c>
      <c r="C21">
        <v>0</v>
      </c>
      <c r="D21">
        <v>0</v>
      </c>
      <c r="E21">
        <v>3</v>
      </c>
      <c r="F21">
        <v>0</v>
      </c>
      <c r="G21">
        <f t="shared" si="0"/>
        <v>0</v>
      </c>
    </row>
    <row r="22" spans="1:9" x14ac:dyDescent="0.55000000000000004">
      <c r="A22" t="s">
        <v>21</v>
      </c>
      <c r="B22">
        <v>5</v>
      </c>
      <c r="C22">
        <v>0</v>
      </c>
      <c r="D22">
        <v>0</v>
      </c>
      <c r="E22">
        <v>5</v>
      </c>
      <c r="F22">
        <v>0</v>
      </c>
      <c r="G22">
        <f t="shared" si="0"/>
        <v>0</v>
      </c>
    </row>
    <row r="23" spans="1:9" x14ac:dyDescent="0.55000000000000004">
      <c r="B23">
        <f>SUM(B2:B22)</f>
        <v>265</v>
      </c>
      <c r="C23">
        <f t="shared" ref="C23:F23" si="1">SUM(C2:C22)</f>
        <v>84</v>
      </c>
      <c r="D23">
        <f t="shared" si="1"/>
        <v>86</v>
      </c>
      <c r="E23">
        <f t="shared" si="1"/>
        <v>60</v>
      </c>
      <c r="F23">
        <f t="shared" si="1"/>
        <v>35</v>
      </c>
    </row>
    <row r="24" spans="1:9" x14ac:dyDescent="0.55000000000000004">
      <c r="C24" s="28">
        <f>1-SUM(D24:F24)</f>
        <v>0.35699999999999998</v>
      </c>
      <c r="D24" s="4">
        <v>0.29799999999999999</v>
      </c>
      <c r="E24" s="4">
        <v>0.221</v>
      </c>
      <c r="F24" s="4">
        <v>0.124</v>
      </c>
    </row>
    <row r="25" spans="1:9" x14ac:dyDescent="0.55000000000000004">
      <c r="C25">
        <f>C24*$I$25</f>
        <v>255072.57299999997</v>
      </c>
      <c r="D25">
        <f t="shared" ref="D25:F25" si="2">D24*$I$25</f>
        <v>212917.72199999998</v>
      </c>
      <c r="E25">
        <f t="shared" si="2"/>
        <v>157902.06899999999</v>
      </c>
      <c r="F25">
        <f t="shared" si="2"/>
        <v>88596.635999999999</v>
      </c>
      <c r="I25">
        <v>714489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125CE-17E6-407C-B88B-274CA252F7C4}">
  <dimension ref="A2:O28"/>
  <sheetViews>
    <sheetView workbookViewId="0">
      <selection activeCell="I13" sqref="I13"/>
    </sheetView>
  </sheetViews>
  <sheetFormatPr defaultRowHeight="14.4" x14ac:dyDescent="0.55000000000000004"/>
  <cols>
    <col min="3" max="3" width="9.41796875" bestFit="1" customWidth="1"/>
    <col min="6" max="6" width="9.15625" bestFit="1" customWidth="1"/>
    <col min="9" max="9" width="9.15625" bestFit="1" customWidth="1"/>
    <col min="12" max="12" width="9.15625" bestFit="1" customWidth="1"/>
  </cols>
  <sheetData>
    <row r="2" spans="1:15" x14ac:dyDescent="0.55000000000000004">
      <c r="B2" s="46" t="s">
        <v>23</v>
      </c>
      <c r="C2" s="47"/>
      <c r="D2" s="46" t="s">
        <v>24</v>
      </c>
      <c r="E2" s="48"/>
      <c r="F2" s="47"/>
      <c r="G2" s="46" t="s">
        <v>47</v>
      </c>
      <c r="H2" s="48"/>
      <c r="I2" s="48"/>
      <c r="J2" s="46" t="s">
        <v>48</v>
      </c>
      <c r="K2" s="48"/>
      <c r="L2" s="47"/>
    </row>
    <row r="3" spans="1:15" x14ac:dyDescent="0.55000000000000004">
      <c r="B3" s="7" t="s">
        <v>89</v>
      </c>
      <c r="C3" s="8" t="s">
        <v>87</v>
      </c>
      <c r="D3" s="7" t="s">
        <v>89</v>
      </c>
      <c r="E3" t="s">
        <v>90</v>
      </c>
      <c r="F3" s="8" t="s">
        <v>91</v>
      </c>
      <c r="G3" s="7" t="s">
        <v>89</v>
      </c>
      <c r="H3" t="s">
        <v>90</v>
      </c>
      <c r="I3" t="s">
        <v>91</v>
      </c>
      <c r="J3" s="7" t="s">
        <v>89</v>
      </c>
      <c r="K3" t="s">
        <v>90</v>
      </c>
      <c r="L3" s="8" t="s">
        <v>91</v>
      </c>
    </row>
    <row r="4" spans="1:15" x14ac:dyDescent="0.55000000000000004">
      <c r="A4" t="s">
        <v>0</v>
      </c>
      <c r="B4" s="7">
        <v>23</v>
      </c>
      <c r="C4" s="9">
        <f>67619+34789</f>
        <v>102408</v>
      </c>
      <c r="D4" s="7">
        <v>10</v>
      </c>
      <c r="E4" s="5">
        <v>0.441</v>
      </c>
      <c r="F4" s="12">
        <f t="shared" ref="F4:F16" si="0">C4*E4</f>
        <v>45161.928</v>
      </c>
      <c r="G4" s="7">
        <v>0</v>
      </c>
      <c r="H4" s="5">
        <v>7.1999999999999995E-2</v>
      </c>
      <c r="I4" s="15">
        <f t="shared" ref="I4:I17" si="1">H4*C4</f>
        <v>7373.3759999999993</v>
      </c>
      <c r="J4" s="7">
        <v>13</v>
      </c>
      <c r="K4" s="5">
        <f>1-E4-H4</f>
        <v>0.48699999999999993</v>
      </c>
      <c r="L4" s="12">
        <f>K4*C4</f>
        <v>49872.695999999996</v>
      </c>
      <c r="M4">
        <f>B4-(D4+G4+J4)</f>
        <v>0</v>
      </c>
    </row>
    <row r="5" spans="1:15" x14ac:dyDescent="0.55000000000000004">
      <c r="A5" t="s">
        <v>1</v>
      </c>
      <c r="B5" s="7">
        <v>9</v>
      </c>
      <c r="C5" s="9">
        <v>45302</v>
      </c>
      <c r="D5" s="7">
        <v>7</v>
      </c>
      <c r="E5" s="5">
        <v>0.53100000000000003</v>
      </c>
      <c r="F5" s="12">
        <f t="shared" si="0"/>
        <v>24055.362000000001</v>
      </c>
      <c r="G5" s="7">
        <v>0</v>
      </c>
      <c r="H5" s="5">
        <v>9.0999999999999998E-2</v>
      </c>
      <c r="I5" s="15">
        <f t="shared" si="1"/>
        <v>4122.482</v>
      </c>
      <c r="J5" s="7">
        <v>2</v>
      </c>
      <c r="K5" s="5">
        <f t="shared" ref="K5:K24" si="2">1-E5-H5</f>
        <v>0.378</v>
      </c>
      <c r="L5" s="12">
        <f t="shared" ref="L5:L24" si="3">K5*C5</f>
        <v>17124.155999999999</v>
      </c>
      <c r="M5">
        <f t="shared" ref="M5:M24" si="4">B5-(D5+G5+J5)</f>
        <v>0</v>
      </c>
    </row>
    <row r="6" spans="1:15" x14ac:dyDescent="0.55000000000000004">
      <c r="A6" t="s">
        <v>2</v>
      </c>
      <c r="B6" s="7">
        <v>7</v>
      </c>
      <c r="C6" s="9">
        <v>32700</v>
      </c>
      <c r="D6" s="7">
        <v>3</v>
      </c>
      <c r="E6" s="5">
        <v>0.46800000000000003</v>
      </c>
      <c r="F6" s="12">
        <f t="shared" si="0"/>
        <v>15303.6</v>
      </c>
      <c r="G6" s="7">
        <v>0</v>
      </c>
      <c r="H6" s="5">
        <v>0.104</v>
      </c>
      <c r="I6" s="15">
        <f t="shared" si="1"/>
        <v>3400.7999999999997</v>
      </c>
      <c r="J6" s="7">
        <v>4</v>
      </c>
      <c r="K6" s="5">
        <f t="shared" si="2"/>
        <v>0.42800000000000005</v>
      </c>
      <c r="L6" s="12">
        <f t="shared" si="3"/>
        <v>13995.600000000002</v>
      </c>
      <c r="M6">
        <f t="shared" si="4"/>
        <v>0</v>
      </c>
    </row>
    <row r="7" spans="1:15" x14ac:dyDescent="0.55000000000000004">
      <c r="A7" t="s">
        <v>3</v>
      </c>
      <c r="B7" s="7">
        <v>5</v>
      </c>
      <c r="C7" s="9">
        <v>3573</v>
      </c>
      <c r="D7" s="7">
        <v>1</v>
      </c>
      <c r="E7" s="5">
        <v>0.38900000000000001</v>
      </c>
      <c r="F7" s="12">
        <f t="shared" si="0"/>
        <v>1389.8969999999999</v>
      </c>
      <c r="G7" s="7">
        <v>0</v>
      </c>
      <c r="H7" s="5">
        <v>9.7000000000000003E-2</v>
      </c>
      <c r="I7" s="15">
        <f t="shared" si="1"/>
        <v>346.58100000000002</v>
      </c>
      <c r="J7" s="7">
        <v>4</v>
      </c>
      <c r="K7" s="5">
        <f t="shared" si="2"/>
        <v>0.51400000000000001</v>
      </c>
      <c r="L7" s="12">
        <f t="shared" si="3"/>
        <v>1836.5219999999999</v>
      </c>
      <c r="M7">
        <f t="shared" si="4"/>
        <v>0</v>
      </c>
    </row>
    <row r="8" spans="1:15" x14ac:dyDescent="0.55000000000000004">
      <c r="A8" t="s">
        <v>4</v>
      </c>
      <c r="B8" s="7">
        <v>10</v>
      </c>
      <c r="C8" s="9">
        <v>18326</v>
      </c>
      <c r="D8" s="7">
        <v>2</v>
      </c>
      <c r="E8" s="5">
        <v>0.41899999999999998</v>
      </c>
      <c r="F8" s="12">
        <f t="shared" si="0"/>
        <v>7678.5940000000001</v>
      </c>
      <c r="G8" s="7">
        <v>0</v>
      </c>
      <c r="H8" s="5">
        <v>5.5E-2</v>
      </c>
      <c r="I8" s="15">
        <f t="shared" si="1"/>
        <v>1007.93</v>
      </c>
      <c r="J8" s="7">
        <v>8</v>
      </c>
      <c r="K8" s="5">
        <f t="shared" si="2"/>
        <v>0.52599999999999991</v>
      </c>
      <c r="L8" s="12">
        <f t="shared" si="3"/>
        <v>9639.4759999999987</v>
      </c>
      <c r="M8">
        <f t="shared" si="4"/>
        <v>0</v>
      </c>
    </row>
    <row r="9" spans="1:15" x14ac:dyDescent="0.55000000000000004">
      <c r="A9" t="s">
        <v>5</v>
      </c>
      <c r="B9" s="7">
        <v>37</v>
      </c>
      <c r="C9" s="9">
        <v>270975</v>
      </c>
      <c r="D9" s="7">
        <v>7</v>
      </c>
      <c r="E9" s="5">
        <v>0.29099999999999998</v>
      </c>
      <c r="F9" s="12">
        <f t="shared" si="0"/>
        <v>78853.724999999991</v>
      </c>
      <c r="G9" s="7">
        <v>14</v>
      </c>
      <c r="H9" s="5">
        <v>0.34100000000000003</v>
      </c>
      <c r="I9" s="15">
        <f t="shared" si="1"/>
        <v>92402.475000000006</v>
      </c>
      <c r="J9" s="7">
        <v>16</v>
      </c>
      <c r="K9" s="5">
        <f t="shared" si="2"/>
        <v>0.36800000000000005</v>
      </c>
      <c r="L9" s="12">
        <f t="shared" si="3"/>
        <v>99718.800000000017</v>
      </c>
      <c r="M9">
        <f t="shared" si="4"/>
        <v>0</v>
      </c>
      <c r="O9" t="s">
        <v>88</v>
      </c>
    </row>
    <row r="10" spans="1:15" x14ac:dyDescent="0.55000000000000004">
      <c r="A10" t="s">
        <v>6</v>
      </c>
      <c r="B10" s="7">
        <v>28</v>
      </c>
      <c r="C10" s="9">
        <v>152934</v>
      </c>
      <c r="D10" s="7">
        <v>26</v>
      </c>
      <c r="E10" s="5">
        <v>0.64200000000000002</v>
      </c>
      <c r="F10" s="12">
        <f t="shared" si="0"/>
        <v>98183.627999999997</v>
      </c>
      <c r="G10" s="7">
        <v>0</v>
      </c>
      <c r="H10" s="5">
        <v>8.3000000000000004E-2</v>
      </c>
      <c r="I10" s="15">
        <f t="shared" si="1"/>
        <v>12693.522000000001</v>
      </c>
      <c r="J10" s="7">
        <v>2</v>
      </c>
      <c r="K10" s="5">
        <f t="shared" si="2"/>
        <v>0.27499999999999997</v>
      </c>
      <c r="L10" s="12">
        <f t="shared" si="3"/>
        <v>42056.849999999991</v>
      </c>
      <c r="M10">
        <f t="shared" si="4"/>
        <v>0</v>
      </c>
    </row>
    <row r="11" spans="1:15" x14ac:dyDescent="0.55000000000000004">
      <c r="A11" t="s">
        <v>7</v>
      </c>
      <c r="B11" s="7">
        <v>8</v>
      </c>
      <c r="C11" s="9">
        <v>45715</v>
      </c>
      <c r="D11" s="7">
        <v>7</v>
      </c>
      <c r="E11" s="5">
        <v>0.59199999999999997</v>
      </c>
      <c r="F11" s="12">
        <f t="shared" si="0"/>
        <v>27063.279999999999</v>
      </c>
      <c r="G11" s="7">
        <v>0</v>
      </c>
      <c r="H11" s="5">
        <v>3.3000000000000002E-2</v>
      </c>
      <c r="I11" s="15">
        <f t="shared" si="1"/>
        <v>1508.595</v>
      </c>
      <c r="J11" s="7">
        <v>1</v>
      </c>
      <c r="K11" s="5">
        <f t="shared" si="2"/>
        <v>0.375</v>
      </c>
      <c r="L11" s="12">
        <f t="shared" si="3"/>
        <v>17143.125</v>
      </c>
      <c r="M11">
        <f t="shared" si="4"/>
        <v>0</v>
      </c>
    </row>
    <row r="12" spans="1:15" x14ac:dyDescent="0.55000000000000004">
      <c r="A12" t="s">
        <v>8</v>
      </c>
      <c r="B12" s="7">
        <v>3</v>
      </c>
      <c r="C12" s="9">
        <v>4110</v>
      </c>
      <c r="D12" s="7">
        <v>3</v>
      </c>
      <c r="E12" s="5">
        <v>0.621</v>
      </c>
      <c r="F12" s="12">
        <f t="shared" si="0"/>
        <v>2552.31</v>
      </c>
      <c r="G12" s="7">
        <v>0</v>
      </c>
      <c r="H12" s="5">
        <v>0.19400000000000001</v>
      </c>
      <c r="I12" s="15">
        <f t="shared" si="1"/>
        <v>797.34</v>
      </c>
      <c r="J12" s="7">
        <v>0</v>
      </c>
      <c r="K12" s="5">
        <f t="shared" si="2"/>
        <v>0.185</v>
      </c>
      <c r="L12" s="12">
        <f t="shared" si="3"/>
        <v>760.35</v>
      </c>
      <c r="M12">
        <f t="shared" si="4"/>
        <v>0</v>
      </c>
    </row>
    <row r="13" spans="1:15" x14ac:dyDescent="0.55000000000000004">
      <c r="A13" t="s">
        <v>9</v>
      </c>
      <c r="B13" s="7">
        <v>12</v>
      </c>
      <c r="C13" s="9">
        <v>45796</v>
      </c>
      <c r="D13" s="7">
        <v>10</v>
      </c>
      <c r="E13" s="5">
        <v>0.63100000000000001</v>
      </c>
      <c r="F13" s="12">
        <f t="shared" si="0"/>
        <v>28897.276000000002</v>
      </c>
      <c r="G13" s="7">
        <v>2</v>
      </c>
      <c r="H13" s="5">
        <v>0.33200000000000002</v>
      </c>
      <c r="I13" s="15">
        <f t="shared" si="1"/>
        <v>15204.272000000001</v>
      </c>
      <c r="J13" s="7">
        <v>0</v>
      </c>
      <c r="K13" s="5">
        <f t="shared" si="2"/>
        <v>3.6999999999999977E-2</v>
      </c>
      <c r="L13" s="12">
        <f t="shared" si="3"/>
        <v>1694.4519999999989</v>
      </c>
      <c r="M13">
        <f t="shared" si="4"/>
        <v>0</v>
      </c>
    </row>
    <row r="14" spans="1:15" x14ac:dyDescent="0.55000000000000004">
      <c r="A14" t="s">
        <v>10</v>
      </c>
      <c r="B14" s="7">
        <v>17</v>
      </c>
      <c r="C14" s="9">
        <v>131052</v>
      </c>
      <c r="D14" s="7">
        <v>17</v>
      </c>
      <c r="E14" s="5">
        <v>0.53600000000000003</v>
      </c>
      <c r="F14" s="12">
        <f t="shared" si="0"/>
        <v>70243.872000000003</v>
      </c>
      <c r="G14" s="7">
        <v>0</v>
      </c>
      <c r="H14" s="5">
        <v>0.184</v>
      </c>
      <c r="I14" s="15">
        <f t="shared" si="1"/>
        <v>24113.567999999999</v>
      </c>
      <c r="J14" s="7">
        <v>0</v>
      </c>
      <c r="K14" s="5">
        <f t="shared" si="2"/>
        <v>0.27999999999999997</v>
      </c>
      <c r="L14" s="12">
        <f t="shared" si="3"/>
        <v>36694.559999999998</v>
      </c>
      <c r="M14">
        <f t="shared" si="4"/>
        <v>0</v>
      </c>
    </row>
    <row r="15" spans="1:15" x14ac:dyDescent="0.55000000000000004">
      <c r="A15" t="s">
        <v>12</v>
      </c>
      <c r="B15" s="7">
        <v>6</v>
      </c>
      <c r="C15" s="9">
        <v>39118</v>
      </c>
      <c r="D15" s="7">
        <v>6</v>
      </c>
      <c r="E15" s="5">
        <v>0.59099999999999997</v>
      </c>
      <c r="F15" s="12">
        <f t="shared" si="0"/>
        <v>23118.737999999998</v>
      </c>
      <c r="G15" s="7">
        <v>0</v>
      </c>
      <c r="H15" s="5">
        <v>0.252</v>
      </c>
      <c r="I15" s="15">
        <f t="shared" si="1"/>
        <v>9857.7360000000008</v>
      </c>
      <c r="J15" s="7">
        <v>0</v>
      </c>
      <c r="K15" s="5">
        <f t="shared" si="2"/>
        <v>0.15700000000000003</v>
      </c>
      <c r="L15" s="12">
        <f t="shared" si="3"/>
        <v>6141.5260000000007</v>
      </c>
      <c r="M15">
        <f t="shared" si="4"/>
        <v>0</v>
      </c>
    </row>
    <row r="16" spans="1:15" x14ac:dyDescent="0.55000000000000004">
      <c r="A16" t="s">
        <v>13</v>
      </c>
      <c r="B16" s="7">
        <v>3</v>
      </c>
      <c r="C16" s="9">
        <v>14263</v>
      </c>
      <c r="D16" s="7">
        <v>3</v>
      </c>
      <c r="E16" s="5">
        <v>0.59399999999999997</v>
      </c>
      <c r="F16" s="12">
        <f t="shared" si="0"/>
        <v>8472.2219999999998</v>
      </c>
      <c r="G16" s="7">
        <v>0</v>
      </c>
      <c r="H16" s="5">
        <v>0.311</v>
      </c>
      <c r="I16" s="15">
        <f t="shared" si="1"/>
        <v>4435.7929999999997</v>
      </c>
      <c r="J16" s="7">
        <v>0</v>
      </c>
      <c r="K16" s="5">
        <f t="shared" si="2"/>
        <v>9.5000000000000029E-2</v>
      </c>
      <c r="L16" s="12">
        <f t="shared" si="3"/>
        <v>1354.9850000000004</v>
      </c>
      <c r="M16">
        <f t="shared" si="4"/>
        <v>0</v>
      </c>
    </row>
    <row r="17" spans="1:13" x14ac:dyDescent="0.55000000000000004">
      <c r="A17" t="s">
        <v>14</v>
      </c>
      <c r="B17" s="7">
        <v>25</v>
      </c>
      <c r="C17" s="9">
        <v>38831</v>
      </c>
      <c r="D17" s="7">
        <v>11</v>
      </c>
      <c r="E17" s="5">
        <v>0.51200000000000001</v>
      </c>
      <c r="F17" s="12">
        <f>C17*E17</f>
        <v>19881.472000000002</v>
      </c>
      <c r="G17" s="7">
        <v>14</v>
      </c>
      <c r="H17" s="5">
        <v>0.48799999999999999</v>
      </c>
      <c r="I17" s="15">
        <f t="shared" si="1"/>
        <v>18949.527999999998</v>
      </c>
      <c r="J17" s="7">
        <v>0</v>
      </c>
      <c r="K17" s="5">
        <f t="shared" si="2"/>
        <v>0</v>
      </c>
      <c r="L17" s="12">
        <f t="shared" si="3"/>
        <v>0</v>
      </c>
      <c r="M17">
        <f t="shared" si="4"/>
        <v>0</v>
      </c>
    </row>
    <row r="18" spans="1:13" x14ac:dyDescent="0.55000000000000004">
      <c r="A18" t="s">
        <v>15</v>
      </c>
      <c r="B18" s="7">
        <v>15</v>
      </c>
      <c r="C18" s="9">
        <v>70541</v>
      </c>
      <c r="D18" s="7">
        <v>15</v>
      </c>
      <c r="E18" s="5">
        <v>0.72399999999999998</v>
      </c>
      <c r="F18" s="12">
        <f>C18*E18</f>
        <v>51071.684000000001</v>
      </c>
      <c r="G18" s="7">
        <v>0</v>
      </c>
      <c r="H18" s="5">
        <v>0.27600000000000002</v>
      </c>
      <c r="I18" s="15">
        <f>H18*C18</f>
        <v>19469.316000000003</v>
      </c>
      <c r="J18" s="7">
        <v>0</v>
      </c>
      <c r="K18" s="5">
        <f t="shared" si="2"/>
        <v>0</v>
      </c>
      <c r="L18" s="12">
        <f t="shared" si="3"/>
        <v>0</v>
      </c>
      <c r="M18">
        <f t="shared" si="4"/>
        <v>0</v>
      </c>
    </row>
    <row r="19" spans="1:13" x14ac:dyDescent="0.55000000000000004">
      <c r="A19" t="s">
        <v>16</v>
      </c>
      <c r="B19" s="7">
        <v>13</v>
      </c>
      <c r="C19" s="9">
        <v>46533</v>
      </c>
      <c r="D19" s="7">
        <v>10</v>
      </c>
      <c r="E19" s="5">
        <v>0.628</v>
      </c>
      <c r="F19" s="12">
        <f t="shared" ref="F19:F24" si="5">C19*E19</f>
        <v>29222.723999999998</v>
      </c>
      <c r="G19" s="7">
        <v>3</v>
      </c>
      <c r="H19" s="5">
        <v>0.372</v>
      </c>
      <c r="I19" s="15">
        <f t="shared" ref="I19:I24" si="6">H19*C19</f>
        <v>17310.276000000002</v>
      </c>
      <c r="J19" s="7">
        <v>0</v>
      </c>
      <c r="K19" s="5">
        <f t="shared" si="2"/>
        <v>0</v>
      </c>
      <c r="L19" s="12">
        <f t="shared" si="3"/>
        <v>0</v>
      </c>
      <c r="M19">
        <f t="shared" si="4"/>
        <v>0</v>
      </c>
    </row>
    <row r="20" spans="1:13" x14ac:dyDescent="0.55000000000000004">
      <c r="A20" t="s">
        <v>17</v>
      </c>
      <c r="B20" s="7">
        <v>15</v>
      </c>
      <c r="C20" s="9">
        <v>51572</v>
      </c>
      <c r="D20" s="7">
        <v>6</v>
      </c>
      <c r="E20" s="5">
        <v>0.45100000000000001</v>
      </c>
      <c r="F20" s="12">
        <f t="shared" si="5"/>
        <v>23258.972000000002</v>
      </c>
      <c r="G20" s="7">
        <v>9</v>
      </c>
      <c r="H20" s="5">
        <v>0.54900000000000004</v>
      </c>
      <c r="I20" s="15">
        <f t="shared" si="6"/>
        <v>28313.028000000002</v>
      </c>
      <c r="J20" s="7">
        <v>0</v>
      </c>
      <c r="K20" s="5">
        <f t="shared" si="2"/>
        <v>0</v>
      </c>
      <c r="L20" s="12">
        <f t="shared" si="3"/>
        <v>0</v>
      </c>
      <c r="M20">
        <f t="shared" si="4"/>
        <v>0</v>
      </c>
    </row>
    <row r="21" spans="1:13" x14ac:dyDescent="0.55000000000000004">
      <c r="A21" t="s">
        <v>18</v>
      </c>
      <c r="B21" s="7">
        <v>11</v>
      </c>
      <c r="C21" s="9">
        <v>4233</v>
      </c>
      <c r="D21" s="7">
        <v>2</v>
      </c>
      <c r="E21" s="5">
        <v>0.42099999999999999</v>
      </c>
      <c r="F21" s="12">
        <f t="shared" si="5"/>
        <v>1782.0929999999998</v>
      </c>
      <c r="G21" s="7">
        <v>9</v>
      </c>
      <c r="H21" s="5">
        <v>0.57899999999999996</v>
      </c>
      <c r="I21" s="15">
        <f t="shared" si="6"/>
        <v>2450.9069999999997</v>
      </c>
      <c r="J21" s="7">
        <v>0</v>
      </c>
      <c r="K21" s="5">
        <f t="shared" si="2"/>
        <v>0</v>
      </c>
      <c r="L21" s="12">
        <f t="shared" si="3"/>
        <v>0</v>
      </c>
      <c r="M21">
        <f t="shared" si="4"/>
        <v>0</v>
      </c>
    </row>
    <row r="22" spans="1:13" x14ac:dyDescent="0.55000000000000004">
      <c r="A22" t="s">
        <v>19</v>
      </c>
      <c r="B22" s="7">
        <v>10</v>
      </c>
      <c r="C22" s="9">
        <v>20004</v>
      </c>
      <c r="D22" s="7">
        <v>1</v>
      </c>
      <c r="E22" s="5">
        <f>1-H22</f>
        <v>0.38700000000000001</v>
      </c>
      <c r="F22" s="12">
        <f t="shared" si="5"/>
        <v>7741.5479999999998</v>
      </c>
      <c r="G22" s="7">
        <v>9</v>
      </c>
      <c r="H22" s="5">
        <v>0.61299999999999999</v>
      </c>
      <c r="I22" s="15">
        <f t="shared" si="6"/>
        <v>12262.451999999999</v>
      </c>
      <c r="J22" s="7">
        <v>0</v>
      </c>
      <c r="K22" s="5">
        <f t="shared" si="2"/>
        <v>0</v>
      </c>
      <c r="L22" s="12">
        <f t="shared" si="3"/>
        <v>0</v>
      </c>
      <c r="M22">
        <f t="shared" si="4"/>
        <v>0</v>
      </c>
    </row>
    <row r="23" spans="1:13" x14ac:dyDescent="0.55000000000000004">
      <c r="A23" t="s">
        <v>20</v>
      </c>
      <c r="B23" s="7">
        <v>3</v>
      </c>
      <c r="C23" s="9">
        <v>18726</v>
      </c>
      <c r="D23" s="7">
        <v>2</v>
      </c>
      <c r="E23" s="5">
        <f>1-H23</f>
        <v>0.50900000000000001</v>
      </c>
      <c r="F23" s="12">
        <f t="shared" si="5"/>
        <v>9531.5339999999997</v>
      </c>
      <c r="G23" s="7">
        <v>1</v>
      </c>
      <c r="H23" s="5">
        <v>0.49099999999999999</v>
      </c>
      <c r="I23" s="15">
        <f t="shared" si="6"/>
        <v>9194.4660000000003</v>
      </c>
      <c r="J23" s="7">
        <v>0</v>
      </c>
      <c r="K23" s="5">
        <f t="shared" si="2"/>
        <v>0</v>
      </c>
      <c r="L23" s="12">
        <f t="shared" si="3"/>
        <v>0</v>
      </c>
      <c r="M23">
        <f t="shared" si="4"/>
        <v>0</v>
      </c>
    </row>
    <row r="24" spans="1:13" x14ac:dyDescent="0.55000000000000004">
      <c r="A24" t="s">
        <v>21</v>
      </c>
      <c r="B24" s="10">
        <v>5</v>
      </c>
      <c r="C24" s="11">
        <v>8688</v>
      </c>
      <c r="D24" s="10">
        <v>3</v>
      </c>
      <c r="E24" s="19">
        <f>1-H24</f>
        <v>0.499</v>
      </c>
      <c r="F24" s="20">
        <f t="shared" si="5"/>
        <v>4335.3119999999999</v>
      </c>
      <c r="G24" s="10">
        <v>2</v>
      </c>
      <c r="H24" s="19">
        <v>0.501</v>
      </c>
      <c r="I24" s="21">
        <f t="shared" si="6"/>
        <v>4352.6880000000001</v>
      </c>
      <c r="J24" s="10">
        <v>0</v>
      </c>
      <c r="K24" s="19">
        <f t="shared" si="2"/>
        <v>0</v>
      </c>
      <c r="L24" s="20">
        <f t="shared" si="3"/>
        <v>0</v>
      </c>
      <c r="M24">
        <f t="shared" si="4"/>
        <v>0</v>
      </c>
    </row>
    <row r="25" spans="1:13" x14ac:dyDescent="0.55000000000000004">
      <c r="A25" t="s">
        <v>23</v>
      </c>
      <c r="B25" s="10">
        <f>SUM(B4:B24)</f>
        <v>265</v>
      </c>
      <c r="C25" s="11">
        <f>SUM(C4:C24)</f>
        <v>1165400</v>
      </c>
      <c r="D25" s="10">
        <f t="shared" ref="D25:J25" si="7">SUM(D4:D24)</f>
        <v>152</v>
      </c>
      <c r="E25" s="13">
        <f>F25/C25</f>
        <v>0.49579523854470564</v>
      </c>
      <c r="F25" s="14">
        <f>SUM(F4:F24)</f>
        <v>577799.77099999995</v>
      </c>
      <c r="G25" s="10">
        <f t="shared" si="7"/>
        <v>63</v>
      </c>
      <c r="H25" s="13">
        <f>I25/C25</f>
        <v>0.24847016560837482</v>
      </c>
      <c r="I25" s="16">
        <f>SUM(I4:I24)</f>
        <v>289567.13099999999</v>
      </c>
      <c r="J25" s="10">
        <f t="shared" si="7"/>
        <v>50</v>
      </c>
      <c r="K25" s="13">
        <f>L25/C25</f>
        <v>0.25573459584691949</v>
      </c>
      <c r="L25" s="14">
        <f>SUM(L4:L24)</f>
        <v>298033.09799999994</v>
      </c>
      <c r="M25">
        <f>(D25+G25+J25)</f>
        <v>265</v>
      </c>
    </row>
    <row r="28" spans="1:13" x14ac:dyDescent="0.55000000000000004">
      <c r="B28">
        <f>D25/B25</f>
        <v>0.57358490566037734</v>
      </c>
    </row>
  </sheetData>
  <mergeCells count="4">
    <mergeCell ref="B2:C2"/>
    <mergeCell ref="D2:F2"/>
    <mergeCell ref="G2:I2"/>
    <mergeCell ref="J2:L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1AA38-15A6-4D78-AA9E-876C204F7E34}">
  <dimension ref="A2:Y29"/>
  <sheetViews>
    <sheetView topLeftCell="A2" workbookViewId="0">
      <selection activeCell="D11" sqref="D11"/>
    </sheetView>
  </sheetViews>
  <sheetFormatPr defaultRowHeight="14.4" x14ac:dyDescent="0.55000000000000004"/>
  <cols>
    <col min="3" max="3" width="10.68359375" bestFit="1" customWidth="1"/>
    <col min="12" max="12" width="9.15625" bestFit="1" customWidth="1"/>
    <col min="23" max="23" width="10.15625" customWidth="1"/>
  </cols>
  <sheetData>
    <row r="2" spans="1:25" x14ac:dyDescent="0.55000000000000004">
      <c r="B2" s="46" t="s">
        <v>23</v>
      </c>
      <c r="C2" s="47"/>
      <c r="D2" s="46" t="s">
        <v>24</v>
      </c>
      <c r="E2" s="48"/>
      <c r="F2" s="47"/>
      <c r="G2" s="46" t="s">
        <v>25</v>
      </c>
      <c r="H2" s="48"/>
      <c r="I2" s="47"/>
      <c r="J2" s="46" t="s">
        <v>72</v>
      </c>
      <c r="K2" s="48"/>
      <c r="L2" s="47"/>
      <c r="M2" s="46" t="s">
        <v>26</v>
      </c>
      <c r="N2" s="48"/>
      <c r="O2" s="47"/>
      <c r="P2" s="46" t="s">
        <v>27</v>
      </c>
      <c r="Q2" s="48"/>
      <c r="R2" s="47"/>
    </row>
    <row r="3" spans="1:25" x14ac:dyDescent="0.55000000000000004">
      <c r="B3" s="7"/>
      <c r="C3" s="8"/>
      <c r="D3" s="7" t="s">
        <v>89</v>
      </c>
      <c r="E3" t="s">
        <v>90</v>
      </c>
      <c r="F3" s="8" t="s">
        <v>91</v>
      </c>
      <c r="G3" s="7" t="s">
        <v>89</v>
      </c>
      <c r="H3" t="s">
        <v>90</v>
      </c>
      <c r="I3" s="8" t="s">
        <v>91</v>
      </c>
      <c r="J3" s="7" t="s">
        <v>89</v>
      </c>
      <c r="K3" t="s">
        <v>90</v>
      </c>
      <c r="L3" s="8" t="s">
        <v>91</v>
      </c>
      <c r="M3" s="7" t="s">
        <v>89</v>
      </c>
      <c r="N3" t="s">
        <v>90</v>
      </c>
      <c r="O3" s="8" t="s">
        <v>91</v>
      </c>
      <c r="P3" s="7" t="s">
        <v>89</v>
      </c>
      <c r="Q3" t="s">
        <v>90</v>
      </c>
      <c r="R3" s="8" t="s">
        <v>91</v>
      </c>
    </row>
    <row r="4" spans="1:25" x14ac:dyDescent="0.55000000000000004">
      <c r="A4" t="s">
        <v>0</v>
      </c>
      <c r="B4" s="7">
        <v>23</v>
      </c>
      <c r="C4" s="12">
        <f>62153+67619</f>
        <v>129772</v>
      </c>
      <c r="D4" s="7">
        <v>9</v>
      </c>
      <c r="E4" s="5">
        <f t="shared" ref="E4:E8" si="0">1-H4-K4-N4-Q4</f>
        <v>0.42399999999999999</v>
      </c>
      <c r="F4" s="22">
        <f>E4*C4</f>
        <v>55023.328000000001</v>
      </c>
      <c r="G4" s="7">
        <v>3</v>
      </c>
      <c r="H4" s="5">
        <v>0.161</v>
      </c>
      <c r="I4" s="22">
        <f>H4*C4</f>
        <v>20893.292000000001</v>
      </c>
      <c r="J4" s="7">
        <v>11</v>
      </c>
      <c r="K4" s="5">
        <v>0.41499999999999998</v>
      </c>
      <c r="L4" s="22">
        <f>K4*C4</f>
        <v>53855.38</v>
      </c>
      <c r="M4" s="7">
        <v>0</v>
      </c>
      <c r="N4" s="5">
        <v>0</v>
      </c>
      <c r="O4" s="22">
        <f>N4*C4</f>
        <v>0</v>
      </c>
      <c r="P4" s="7">
        <v>0</v>
      </c>
      <c r="Q4" s="5">
        <v>0</v>
      </c>
      <c r="R4" s="22">
        <f>Q4*C4</f>
        <v>0</v>
      </c>
      <c r="S4">
        <f>B4-D4-G4-J4-M4-P4</f>
        <v>0</v>
      </c>
      <c r="W4" s="2"/>
    </row>
    <row r="5" spans="1:25" x14ac:dyDescent="0.55000000000000004">
      <c r="A5" t="s">
        <v>1</v>
      </c>
      <c r="B5" s="7">
        <v>8</v>
      </c>
      <c r="C5" s="9">
        <v>43793</v>
      </c>
      <c r="D5" s="7">
        <v>6</v>
      </c>
      <c r="E5" s="5">
        <f t="shared" si="0"/>
        <v>0.60399999999999998</v>
      </c>
      <c r="F5" s="22">
        <f t="shared" ref="F5:F26" si="1">E5*C5</f>
        <v>26450.971999999998</v>
      </c>
      <c r="G5" s="7">
        <v>1</v>
      </c>
      <c r="H5" s="5">
        <v>0.17399999999999999</v>
      </c>
      <c r="I5" s="22">
        <f t="shared" ref="I5:I25" si="2">H5*C5</f>
        <v>7619.9819999999991</v>
      </c>
      <c r="J5" s="7">
        <v>1</v>
      </c>
      <c r="K5" s="5">
        <v>0.20100000000000001</v>
      </c>
      <c r="L5" s="22">
        <f t="shared" ref="L5:L26" si="3">K5*C5</f>
        <v>8802.393</v>
      </c>
      <c r="M5" s="7">
        <v>0</v>
      </c>
      <c r="N5" s="5">
        <v>2.1000000000000001E-2</v>
      </c>
      <c r="O5" s="22">
        <f t="shared" ref="O5:O26" si="4">N5*C5</f>
        <v>919.65300000000002</v>
      </c>
      <c r="P5" s="7">
        <v>0</v>
      </c>
      <c r="Q5" s="5">
        <v>0</v>
      </c>
      <c r="R5" s="22">
        <f t="shared" ref="R5:R26" si="5">Q5*C5</f>
        <v>0</v>
      </c>
      <c r="S5">
        <f t="shared" ref="S5:S27" si="6">B5-D5-G5-J5-M5-P5</f>
        <v>0</v>
      </c>
      <c r="W5" s="3"/>
    </row>
    <row r="6" spans="1:25" x14ac:dyDescent="0.55000000000000004">
      <c r="A6" t="s">
        <v>2</v>
      </c>
      <c r="B6" s="7">
        <v>7</v>
      </c>
      <c r="C6" s="9">
        <v>32128</v>
      </c>
      <c r="D6" s="7">
        <v>4</v>
      </c>
      <c r="E6" s="5">
        <f t="shared" si="0"/>
        <v>0.58600000000000008</v>
      </c>
      <c r="F6" s="22">
        <f t="shared" si="1"/>
        <v>18827.008000000002</v>
      </c>
      <c r="G6" s="7">
        <v>1</v>
      </c>
      <c r="H6" s="5">
        <v>0.17199999999999999</v>
      </c>
      <c r="I6" s="22">
        <f t="shared" si="2"/>
        <v>5526.0159999999996</v>
      </c>
      <c r="J6" s="7">
        <v>2</v>
      </c>
      <c r="K6" s="5">
        <v>0.24199999999999999</v>
      </c>
      <c r="L6" s="22">
        <f t="shared" si="3"/>
        <v>7774.9759999999997</v>
      </c>
      <c r="M6" s="7">
        <v>0</v>
      </c>
      <c r="N6" s="5">
        <v>0</v>
      </c>
      <c r="O6" s="22">
        <f t="shared" si="4"/>
        <v>0</v>
      </c>
      <c r="P6" s="7">
        <v>0</v>
      </c>
      <c r="Q6" s="5">
        <v>0</v>
      </c>
      <c r="R6" s="22">
        <f t="shared" si="5"/>
        <v>0</v>
      </c>
      <c r="S6">
        <f t="shared" si="6"/>
        <v>0</v>
      </c>
    </row>
    <row r="7" spans="1:25" x14ac:dyDescent="0.55000000000000004">
      <c r="A7" t="s">
        <v>3</v>
      </c>
      <c r="B7" s="7">
        <v>5</v>
      </c>
      <c r="C7" s="9">
        <v>4936</v>
      </c>
      <c r="D7" s="7">
        <v>3</v>
      </c>
      <c r="E7" s="5">
        <f t="shared" si="0"/>
        <v>0.54499999999999993</v>
      </c>
      <c r="F7" s="22">
        <f t="shared" si="1"/>
        <v>2690.1199999999994</v>
      </c>
      <c r="G7" s="7">
        <v>1</v>
      </c>
      <c r="H7" s="5">
        <v>0.27100000000000002</v>
      </c>
      <c r="I7" s="22">
        <f t="shared" si="2"/>
        <v>1337.6560000000002</v>
      </c>
      <c r="J7" s="7">
        <v>1</v>
      </c>
      <c r="K7" s="5">
        <v>0.184</v>
      </c>
      <c r="L7" s="22">
        <f t="shared" si="3"/>
        <v>908.22399999999993</v>
      </c>
      <c r="M7" s="7">
        <v>0</v>
      </c>
      <c r="N7" s="5">
        <v>0</v>
      </c>
      <c r="O7" s="22">
        <f t="shared" si="4"/>
        <v>0</v>
      </c>
      <c r="P7" s="7">
        <v>0</v>
      </c>
      <c r="Q7" s="5">
        <v>0</v>
      </c>
      <c r="R7" s="22">
        <f t="shared" si="5"/>
        <v>0</v>
      </c>
      <c r="S7">
        <f t="shared" si="6"/>
        <v>0</v>
      </c>
      <c r="W7" s="3"/>
    </row>
    <row r="8" spans="1:25" x14ac:dyDescent="0.55000000000000004">
      <c r="A8" t="s">
        <v>4</v>
      </c>
      <c r="B8" s="7">
        <v>10</v>
      </c>
      <c r="C8" s="9">
        <v>32833</v>
      </c>
      <c r="D8" s="7">
        <v>5</v>
      </c>
      <c r="E8" s="5">
        <f t="shared" si="0"/>
        <v>0.50800000000000001</v>
      </c>
      <c r="F8" s="22">
        <f t="shared" si="1"/>
        <v>16679.164000000001</v>
      </c>
      <c r="G8" s="7">
        <v>2</v>
      </c>
      <c r="H8" s="5">
        <v>0.20100000000000001</v>
      </c>
      <c r="I8" s="22">
        <f t="shared" si="2"/>
        <v>6599.433</v>
      </c>
      <c r="J8" s="7">
        <v>3</v>
      </c>
      <c r="K8" s="5">
        <v>0.29099999999999998</v>
      </c>
      <c r="L8" s="22">
        <f t="shared" si="3"/>
        <v>9554.4030000000002</v>
      </c>
      <c r="M8" s="7">
        <v>0</v>
      </c>
      <c r="N8" s="5">
        <v>0</v>
      </c>
      <c r="O8" s="22">
        <f t="shared" si="4"/>
        <v>0</v>
      </c>
      <c r="P8" s="7">
        <v>0</v>
      </c>
      <c r="Q8" s="5">
        <v>0</v>
      </c>
      <c r="R8" s="22">
        <f t="shared" si="5"/>
        <v>0</v>
      </c>
      <c r="S8">
        <f t="shared" si="6"/>
        <v>0</v>
      </c>
    </row>
    <row r="9" spans="1:25" x14ac:dyDescent="0.55000000000000004">
      <c r="A9" t="s">
        <v>5</v>
      </c>
      <c r="B9" s="7">
        <v>44</v>
      </c>
      <c r="C9" s="9">
        <v>323393</v>
      </c>
      <c r="D9" s="7">
        <v>16</v>
      </c>
      <c r="E9" s="5">
        <f>1-H9-K9-N9-Q9</f>
        <v>0.32800000000000007</v>
      </c>
      <c r="F9" s="22">
        <f t="shared" si="1"/>
        <v>106072.90400000002</v>
      </c>
      <c r="G9" s="7">
        <v>26</v>
      </c>
      <c r="H9" s="5">
        <v>0.36099999999999999</v>
      </c>
      <c r="I9" s="22">
        <f t="shared" si="2"/>
        <v>116744.87299999999</v>
      </c>
      <c r="J9" s="7">
        <v>2</v>
      </c>
      <c r="K9" s="5">
        <v>0.20699999999999999</v>
      </c>
      <c r="L9" s="22">
        <f t="shared" si="3"/>
        <v>66942.350999999995</v>
      </c>
      <c r="M9" s="7">
        <v>0</v>
      </c>
      <c r="N9" s="5">
        <v>0.104</v>
      </c>
      <c r="O9" s="22">
        <f t="shared" si="4"/>
        <v>33632.871999999996</v>
      </c>
      <c r="P9" s="7">
        <v>0</v>
      </c>
      <c r="Q9" s="5">
        <v>0</v>
      </c>
      <c r="R9" s="22">
        <f t="shared" si="5"/>
        <v>0</v>
      </c>
      <c r="S9">
        <f t="shared" si="6"/>
        <v>0</v>
      </c>
      <c r="V9" t="s">
        <v>82</v>
      </c>
      <c r="W9" s="3">
        <f>F27</f>
        <v>649882.87100000004</v>
      </c>
      <c r="X9" s="5">
        <f>E27</f>
        <v>0.47943224327677969</v>
      </c>
      <c r="Y9" s="24">
        <f>D27</f>
        <v>179</v>
      </c>
    </row>
    <row r="10" spans="1:25" x14ac:dyDescent="0.55000000000000004">
      <c r="A10" t="s">
        <v>6</v>
      </c>
      <c r="B10" s="7">
        <v>32</v>
      </c>
      <c r="C10" s="9">
        <v>158638</v>
      </c>
      <c r="D10" s="7">
        <v>31</v>
      </c>
      <c r="E10" s="5">
        <f>1-H10-K10-N10-Q10</f>
        <v>0.64500000000000002</v>
      </c>
      <c r="F10" s="22">
        <f t="shared" si="1"/>
        <v>102321.51000000001</v>
      </c>
      <c r="G10" s="7">
        <v>1</v>
      </c>
      <c r="H10" s="5">
        <v>0.17100000000000001</v>
      </c>
      <c r="I10" s="22">
        <f t="shared" si="2"/>
        <v>27127.098000000002</v>
      </c>
      <c r="J10" s="7">
        <v>0</v>
      </c>
      <c r="K10" s="5">
        <v>0.113</v>
      </c>
      <c r="L10" s="22">
        <f t="shared" si="3"/>
        <v>17926.094000000001</v>
      </c>
      <c r="M10" s="7">
        <v>0</v>
      </c>
      <c r="N10" s="5">
        <v>7.0999999999999994E-2</v>
      </c>
      <c r="O10" s="22">
        <f t="shared" si="4"/>
        <v>11263.297999999999</v>
      </c>
      <c r="P10" s="7">
        <v>0</v>
      </c>
      <c r="Q10" s="5">
        <v>0</v>
      </c>
      <c r="R10" s="22">
        <f t="shared" si="5"/>
        <v>0</v>
      </c>
      <c r="S10">
        <f t="shared" si="6"/>
        <v>0</v>
      </c>
      <c r="V10" t="s">
        <v>83</v>
      </c>
      <c r="W10" s="3">
        <f>I27</f>
        <v>257075.19799999997</v>
      </c>
      <c r="X10" s="5">
        <f>H27</f>
        <v>0.18964977285570322</v>
      </c>
      <c r="Y10" s="24">
        <f>G27</f>
        <v>35</v>
      </c>
    </row>
    <row r="11" spans="1:25" x14ac:dyDescent="0.55000000000000004">
      <c r="A11" t="s">
        <v>7</v>
      </c>
      <c r="B11" s="7">
        <v>9</v>
      </c>
      <c r="C11" s="9">
        <v>47760</v>
      </c>
      <c r="D11" s="7">
        <v>9</v>
      </c>
      <c r="E11" s="5">
        <f t="shared" ref="E11:E12" si="7">1-H11-K11-N11-Q11</f>
        <v>0.66500000000000004</v>
      </c>
      <c r="F11" s="22">
        <f t="shared" si="1"/>
        <v>31760.400000000001</v>
      </c>
      <c r="G11" s="7">
        <v>0</v>
      </c>
      <c r="H11" s="5">
        <v>6.2E-2</v>
      </c>
      <c r="I11" s="22">
        <f t="shared" si="2"/>
        <v>2961.12</v>
      </c>
      <c r="J11" s="7">
        <v>0</v>
      </c>
      <c r="K11" s="5">
        <v>0.21099999999999999</v>
      </c>
      <c r="L11" s="22">
        <f t="shared" si="3"/>
        <v>10077.359999999999</v>
      </c>
      <c r="M11" s="7">
        <v>0</v>
      </c>
      <c r="N11" s="5">
        <v>6.2E-2</v>
      </c>
      <c r="O11" s="22">
        <f t="shared" si="4"/>
        <v>2961.12</v>
      </c>
      <c r="P11" s="7">
        <v>0</v>
      </c>
      <c r="Q11" s="5">
        <v>0</v>
      </c>
      <c r="R11" s="22">
        <f t="shared" si="5"/>
        <v>0</v>
      </c>
      <c r="S11">
        <f t="shared" si="6"/>
        <v>0</v>
      </c>
      <c r="V11" t="s">
        <v>84</v>
      </c>
      <c r="W11" s="3">
        <f>L27</f>
        <v>200139.90100000001</v>
      </c>
      <c r="X11" s="5">
        <f>K27</f>
        <v>0.14764740845988938</v>
      </c>
      <c r="Y11" s="24">
        <f>J27</f>
        <v>20</v>
      </c>
    </row>
    <row r="12" spans="1:25" x14ac:dyDescent="0.55000000000000004">
      <c r="A12" t="s">
        <v>8</v>
      </c>
      <c r="B12" s="7">
        <v>3</v>
      </c>
      <c r="C12" s="9">
        <v>8386</v>
      </c>
      <c r="D12" s="7">
        <v>2</v>
      </c>
      <c r="E12" s="5">
        <f t="shared" si="7"/>
        <v>0.499</v>
      </c>
      <c r="F12" s="22">
        <f t="shared" si="1"/>
        <v>4184.6139999999996</v>
      </c>
      <c r="G12" s="7">
        <v>0</v>
      </c>
      <c r="H12" s="5">
        <v>0.104</v>
      </c>
      <c r="I12" s="22">
        <f t="shared" si="2"/>
        <v>872.14400000000001</v>
      </c>
      <c r="J12" s="7">
        <v>0</v>
      </c>
      <c r="K12" s="5">
        <v>0</v>
      </c>
      <c r="L12" s="22">
        <f t="shared" si="3"/>
        <v>0</v>
      </c>
      <c r="M12" s="7">
        <v>1</v>
      </c>
      <c r="N12" s="5">
        <v>0.39700000000000002</v>
      </c>
      <c r="O12" s="22">
        <f t="shared" si="4"/>
        <v>3329.2420000000002</v>
      </c>
      <c r="P12" s="7">
        <v>0</v>
      </c>
      <c r="Q12" s="5">
        <v>0</v>
      </c>
      <c r="R12" s="22">
        <f t="shared" si="5"/>
        <v>0</v>
      </c>
      <c r="S12">
        <f t="shared" si="6"/>
        <v>0</v>
      </c>
      <c r="V12" t="s">
        <v>85</v>
      </c>
      <c r="W12" s="3">
        <f>O27</f>
        <v>203963.49599999998</v>
      </c>
      <c r="X12" s="5">
        <f>N27</f>
        <v>0.15046815479747344</v>
      </c>
      <c r="Y12" s="24">
        <f>M27</f>
        <v>45</v>
      </c>
    </row>
    <row r="13" spans="1:25" x14ac:dyDescent="0.55000000000000004">
      <c r="A13" t="s">
        <v>9</v>
      </c>
      <c r="B13" s="7">
        <v>8</v>
      </c>
      <c r="C13" s="9">
        <v>38316</v>
      </c>
      <c r="D13" s="7">
        <v>7</v>
      </c>
      <c r="E13" s="5">
        <f>1-H13-K13-N13-Q13</f>
        <v>0.44899999999999995</v>
      </c>
      <c r="F13" s="22">
        <f t="shared" si="1"/>
        <v>17203.883999999998</v>
      </c>
      <c r="G13" s="7">
        <v>0</v>
      </c>
      <c r="H13" s="5">
        <v>7.0999999999999994E-2</v>
      </c>
      <c r="I13" s="22">
        <f t="shared" si="2"/>
        <v>2720.4359999999997</v>
      </c>
      <c r="J13" s="7">
        <v>0</v>
      </c>
      <c r="K13" s="5">
        <v>3.1E-2</v>
      </c>
      <c r="L13" s="22">
        <f t="shared" si="3"/>
        <v>1187.796</v>
      </c>
      <c r="M13" s="7">
        <v>1</v>
      </c>
      <c r="N13" s="5">
        <v>0.34300000000000003</v>
      </c>
      <c r="O13" s="22">
        <f t="shared" si="4"/>
        <v>13142.388000000001</v>
      </c>
      <c r="P13" s="7">
        <v>0</v>
      </c>
      <c r="Q13" s="5">
        <v>0.106</v>
      </c>
      <c r="R13" s="22">
        <f t="shared" si="5"/>
        <v>4061.4960000000001</v>
      </c>
      <c r="S13">
        <f t="shared" si="6"/>
        <v>0</v>
      </c>
      <c r="V13" t="s">
        <v>86</v>
      </c>
      <c r="W13" s="3">
        <f>R27</f>
        <v>44464.534000000007</v>
      </c>
      <c r="X13" s="5">
        <f>Q27</f>
        <v>3.2802420610154294E-2</v>
      </c>
      <c r="Y13" s="24">
        <f>P27</f>
        <v>17</v>
      </c>
    </row>
    <row r="14" spans="1:25" x14ac:dyDescent="0.55000000000000004">
      <c r="A14" t="s">
        <v>10</v>
      </c>
      <c r="B14" s="7">
        <v>22</v>
      </c>
      <c r="C14" s="9">
        <v>158294</v>
      </c>
      <c r="D14" s="7">
        <v>22</v>
      </c>
      <c r="E14" s="5">
        <f>1-H14-K14-N14-Q14</f>
        <v>0.45</v>
      </c>
      <c r="F14" s="22">
        <f t="shared" si="1"/>
        <v>71232.3</v>
      </c>
      <c r="G14" s="7">
        <v>0</v>
      </c>
      <c r="H14" s="5">
        <v>0.34300000000000003</v>
      </c>
      <c r="I14" s="22">
        <f t="shared" si="2"/>
        <v>54294.842000000004</v>
      </c>
      <c r="J14" s="7">
        <v>0</v>
      </c>
      <c r="K14" s="5">
        <v>0.14599999999999999</v>
      </c>
      <c r="L14" s="22">
        <f t="shared" si="3"/>
        <v>23110.923999999999</v>
      </c>
      <c r="M14" s="7">
        <v>0</v>
      </c>
      <c r="N14" s="5">
        <v>6.0999999999999999E-2</v>
      </c>
      <c r="O14" s="22">
        <f t="shared" si="4"/>
        <v>9655.9339999999993</v>
      </c>
      <c r="P14" s="7">
        <v>0</v>
      </c>
      <c r="Q14" s="5">
        <v>0</v>
      </c>
      <c r="R14" s="22">
        <f t="shared" si="5"/>
        <v>0</v>
      </c>
      <c r="S14">
        <f t="shared" si="6"/>
        <v>0</v>
      </c>
    </row>
    <row r="15" spans="1:25" x14ac:dyDescent="0.55000000000000004">
      <c r="A15" t="s">
        <v>11</v>
      </c>
      <c r="B15" s="7">
        <v>3</v>
      </c>
      <c r="C15" s="9">
        <v>12667</v>
      </c>
      <c r="D15" s="7">
        <v>3</v>
      </c>
      <c r="E15" s="5">
        <f>1-H15-K15-N15-Q15</f>
        <v>0.54700000000000004</v>
      </c>
      <c r="F15" s="22">
        <f t="shared" si="1"/>
        <v>6928.8490000000002</v>
      </c>
      <c r="G15" s="7">
        <v>0</v>
      </c>
      <c r="H15" s="5">
        <v>0.32100000000000001</v>
      </c>
      <c r="I15" s="22">
        <f t="shared" si="2"/>
        <v>4066.107</v>
      </c>
      <c r="J15" s="7">
        <v>0</v>
      </c>
      <c r="K15" s="5">
        <v>0</v>
      </c>
      <c r="L15" s="22">
        <f t="shared" si="3"/>
        <v>0</v>
      </c>
      <c r="M15" s="7">
        <v>0</v>
      </c>
      <c r="N15" s="5">
        <v>0.13200000000000001</v>
      </c>
      <c r="O15" s="22">
        <f t="shared" si="4"/>
        <v>1672.0440000000001</v>
      </c>
      <c r="P15" s="7">
        <v>0</v>
      </c>
      <c r="Q15" s="5">
        <v>0</v>
      </c>
      <c r="R15" s="22">
        <f t="shared" si="5"/>
        <v>0</v>
      </c>
      <c r="S15">
        <f t="shared" si="6"/>
        <v>0</v>
      </c>
      <c r="X15" s="5">
        <f>SUM(X9:X13)</f>
        <v>0.99999999999999989</v>
      </c>
    </row>
    <row r="16" spans="1:25" x14ac:dyDescent="0.55000000000000004">
      <c r="A16" t="s">
        <v>12</v>
      </c>
      <c r="B16" s="7">
        <v>10</v>
      </c>
      <c r="C16" s="9">
        <v>47023</v>
      </c>
      <c r="D16" s="7">
        <v>10</v>
      </c>
      <c r="E16" s="5">
        <f>1-H16-K16-N16-Q16</f>
        <v>0.71700000000000008</v>
      </c>
      <c r="F16" s="22">
        <f t="shared" si="1"/>
        <v>33715.491000000002</v>
      </c>
      <c r="G16" s="7">
        <v>0</v>
      </c>
      <c r="H16" s="5">
        <v>0.105</v>
      </c>
      <c r="I16" s="22">
        <f t="shared" si="2"/>
        <v>4937.415</v>
      </c>
      <c r="J16" s="7">
        <v>0</v>
      </c>
      <c r="K16" s="5">
        <v>0</v>
      </c>
      <c r="L16" s="22">
        <f t="shared" si="3"/>
        <v>0</v>
      </c>
      <c r="M16" s="7">
        <v>0</v>
      </c>
      <c r="N16" s="5">
        <v>0.17799999999999999</v>
      </c>
      <c r="O16" s="22">
        <f t="shared" si="4"/>
        <v>8370.0939999999991</v>
      </c>
      <c r="P16" s="7">
        <v>0</v>
      </c>
      <c r="Q16" s="5">
        <v>0</v>
      </c>
      <c r="R16" s="22">
        <f t="shared" si="5"/>
        <v>0</v>
      </c>
      <c r="S16">
        <f t="shared" si="6"/>
        <v>0</v>
      </c>
    </row>
    <row r="17" spans="1:20" x14ac:dyDescent="0.55000000000000004">
      <c r="A17" t="s">
        <v>13</v>
      </c>
      <c r="B17" s="7">
        <v>5</v>
      </c>
      <c r="C17" s="9">
        <v>21481</v>
      </c>
      <c r="D17" s="7">
        <v>5</v>
      </c>
      <c r="E17" s="5">
        <f>1-H17-K17-N17-Q17</f>
        <v>0.60899999999999999</v>
      </c>
      <c r="F17" s="22">
        <f t="shared" si="1"/>
        <v>13081.929</v>
      </c>
      <c r="G17" s="7">
        <v>0</v>
      </c>
      <c r="H17" s="5">
        <v>6.4000000000000001E-2</v>
      </c>
      <c r="I17" s="22">
        <f t="shared" si="2"/>
        <v>1374.7840000000001</v>
      </c>
      <c r="J17" s="7">
        <v>0</v>
      </c>
      <c r="K17" s="5">
        <v>0</v>
      </c>
      <c r="L17" s="22">
        <f t="shared" si="3"/>
        <v>0</v>
      </c>
      <c r="M17" s="7">
        <v>0</v>
      </c>
      <c r="N17" s="5">
        <v>0.25600000000000001</v>
      </c>
      <c r="O17" s="22">
        <f t="shared" si="4"/>
        <v>5499.1360000000004</v>
      </c>
      <c r="P17" s="7">
        <v>0</v>
      </c>
      <c r="Q17" s="5">
        <v>7.0999999999999994E-2</v>
      </c>
      <c r="R17" s="22">
        <f t="shared" si="5"/>
        <v>1525.1509999999998</v>
      </c>
      <c r="S17">
        <f t="shared" si="6"/>
        <v>0</v>
      </c>
    </row>
    <row r="18" spans="1:20" x14ac:dyDescent="0.55000000000000004">
      <c r="A18" t="s">
        <v>14</v>
      </c>
      <c r="B18" s="7">
        <v>23</v>
      </c>
      <c r="C18" s="9">
        <v>105682</v>
      </c>
      <c r="D18" s="7">
        <v>7</v>
      </c>
      <c r="E18" s="5">
        <v>0.39500000000000002</v>
      </c>
      <c r="F18" s="22">
        <f>E18*C18</f>
        <v>41744.39</v>
      </c>
      <c r="G18" s="7">
        <v>0</v>
      </c>
      <c r="H18" s="23">
        <v>0</v>
      </c>
      <c r="I18" s="22">
        <f t="shared" si="2"/>
        <v>0</v>
      </c>
      <c r="J18" s="7">
        <v>0</v>
      </c>
      <c r="K18" s="5">
        <v>0</v>
      </c>
      <c r="L18" s="22">
        <f t="shared" si="3"/>
        <v>0</v>
      </c>
      <c r="M18" s="7">
        <v>14</v>
      </c>
      <c r="N18" s="5">
        <f>1-E18-Q18</f>
        <v>0.42099999999999999</v>
      </c>
      <c r="O18" s="22">
        <f t="shared" si="4"/>
        <v>44492.121999999996</v>
      </c>
      <c r="P18" s="7">
        <v>2</v>
      </c>
      <c r="Q18" s="5">
        <v>0.184</v>
      </c>
      <c r="R18" s="22">
        <f t="shared" si="5"/>
        <v>19445.488000000001</v>
      </c>
      <c r="S18">
        <f t="shared" si="6"/>
        <v>0</v>
      </c>
      <c r="T18" t="s">
        <v>75</v>
      </c>
    </row>
    <row r="19" spans="1:20" x14ac:dyDescent="0.55000000000000004">
      <c r="A19" t="s">
        <v>15</v>
      </c>
      <c r="B19" s="7">
        <v>15</v>
      </c>
      <c r="C19" s="9">
        <v>79741</v>
      </c>
      <c r="D19" s="7">
        <v>14</v>
      </c>
      <c r="E19" s="5">
        <v>0.73599999999999999</v>
      </c>
      <c r="F19" s="22">
        <f>E19*C19</f>
        <v>58689.375999999997</v>
      </c>
      <c r="G19" s="7">
        <v>0</v>
      </c>
      <c r="H19" s="23">
        <v>0</v>
      </c>
      <c r="I19" s="22">
        <f t="shared" si="2"/>
        <v>0</v>
      </c>
      <c r="J19" s="7">
        <v>0</v>
      </c>
      <c r="K19" s="5">
        <v>0</v>
      </c>
      <c r="L19" s="22">
        <f t="shared" si="3"/>
        <v>0</v>
      </c>
      <c r="M19" s="7">
        <v>1</v>
      </c>
      <c r="N19" s="5">
        <f>1-E19</f>
        <v>0.26400000000000001</v>
      </c>
      <c r="O19" s="22">
        <f t="shared" si="4"/>
        <v>21051.624</v>
      </c>
      <c r="P19" s="7">
        <v>0</v>
      </c>
      <c r="Q19" s="5">
        <v>0</v>
      </c>
      <c r="R19" s="22">
        <f t="shared" si="5"/>
        <v>0</v>
      </c>
      <c r="S19">
        <f t="shared" si="6"/>
        <v>0</v>
      </c>
    </row>
    <row r="20" spans="1:20" x14ac:dyDescent="0.55000000000000004">
      <c r="A20" t="s">
        <v>16</v>
      </c>
      <c r="B20" s="7">
        <v>15</v>
      </c>
      <c r="C20" s="9">
        <v>29425</v>
      </c>
      <c r="D20" s="7">
        <v>4</v>
      </c>
      <c r="E20" s="5">
        <v>0.36299999999999999</v>
      </c>
      <c r="F20" s="22">
        <f t="shared" si="1"/>
        <v>10681.275</v>
      </c>
      <c r="G20" s="7">
        <v>0</v>
      </c>
      <c r="H20" s="23">
        <v>0</v>
      </c>
      <c r="I20" s="22">
        <f t="shared" si="2"/>
        <v>0</v>
      </c>
      <c r="J20" s="7">
        <v>0</v>
      </c>
      <c r="K20" s="5">
        <v>0</v>
      </c>
      <c r="L20" s="22">
        <f t="shared" si="3"/>
        <v>0</v>
      </c>
      <c r="M20" s="7">
        <v>11</v>
      </c>
      <c r="N20" s="5">
        <v>0.59099999999999997</v>
      </c>
      <c r="O20" s="22">
        <f t="shared" si="4"/>
        <v>17390.174999999999</v>
      </c>
      <c r="P20" s="7">
        <v>0</v>
      </c>
      <c r="Q20" s="5">
        <f>1-N20-E20</f>
        <v>4.6000000000000041E-2</v>
      </c>
      <c r="R20" s="22">
        <f t="shared" si="5"/>
        <v>1353.5500000000011</v>
      </c>
      <c r="S20">
        <f t="shared" si="6"/>
        <v>0</v>
      </c>
      <c r="T20" t="s">
        <v>76</v>
      </c>
    </row>
    <row r="21" spans="1:20" x14ac:dyDescent="0.55000000000000004">
      <c r="A21" t="s">
        <v>17</v>
      </c>
      <c r="B21" s="7">
        <v>15</v>
      </c>
      <c r="C21" s="9">
        <v>29799</v>
      </c>
      <c r="D21" s="7">
        <v>7</v>
      </c>
      <c r="E21" s="5">
        <v>0.38600000000000001</v>
      </c>
      <c r="F21" s="22">
        <f t="shared" si="1"/>
        <v>11502.414000000001</v>
      </c>
      <c r="G21" s="7">
        <v>0</v>
      </c>
      <c r="H21" s="23">
        <v>0</v>
      </c>
      <c r="I21" s="22">
        <f t="shared" si="2"/>
        <v>0</v>
      </c>
      <c r="J21" s="7">
        <v>0</v>
      </c>
      <c r="K21" s="5">
        <v>0</v>
      </c>
      <c r="L21" s="22">
        <f t="shared" si="3"/>
        <v>0</v>
      </c>
      <c r="M21" s="7">
        <v>7</v>
      </c>
      <c r="N21" s="5">
        <v>0.39100000000000001</v>
      </c>
      <c r="O21" s="22">
        <f t="shared" si="4"/>
        <v>11651.409</v>
      </c>
      <c r="P21" s="7">
        <v>1</v>
      </c>
      <c r="Q21" s="5">
        <f>1-E21-N21</f>
        <v>0.22299999999999998</v>
      </c>
      <c r="R21" s="22">
        <f t="shared" si="5"/>
        <v>6645.1769999999997</v>
      </c>
      <c r="S21">
        <f t="shared" si="6"/>
        <v>0</v>
      </c>
      <c r="T21" t="s">
        <v>77</v>
      </c>
    </row>
    <row r="22" spans="1:20" x14ac:dyDescent="0.55000000000000004">
      <c r="A22" t="s">
        <v>18</v>
      </c>
      <c r="B22" s="7">
        <v>11</v>
      </c>
      <c r="C22" s="9">
        <v>4331</v>
      </c>
      <c r="D22" s="7">
        <v>0</v>
      </c>
      <c r="E22" s="5">
        <v>0</v>
      </c>
      <c r="F22" s="22">
        <f t="shared" si="1"/>
        <v>0</v>
      </c>
      <c r="G22" s="7">
        <v>0</v>
      </c>
      <c r="H22" s="23">
        <v>0</v>
      </c>
      <c r="I22" s="22">
        <f t="shared" si="2"/>
        <v>0</v>
      </c>
      <c r="J22" s="7">
        <v>0</v>
      </c>
      <c r="K22" s="5">
        <v>0</v>
      </c>
      <c r="L22" s="22">
        <f t="shared" si="3"/>
        <v>0</v>
      </c>
      <c r="M22" s="7">
        <v>0</v>
      </c>
      <c r="N22" s="5">
        <v>0.221</v>
      </c>
      <c r="O22" s="22">
        <f t="shared" si="4"/>
        <v>957.15099999999995</v>
      </c>
      <c r="P22" s="7">
        <v>11</v>
      </c>
      <c r="Q22" s="5">
        <f>1-N22</f>
        <v>0.77900000000000003</v>
      </c>
      <c r="R22" s="22">
        <f t="shared" si="5"/>
        <v>3373.8490000000002</v>
      </c>
      <c r="S22">
        <f t="shared" si="6"/>
        <v>0</v>
      </c>
    </row>
    <row r="23" spans="1:20" x14ac:dyDescent="0.55000000000000004">
      <c r="A23" t="s">
        <v>19</v>
      </c>
      <c r="B23" s="7">
        <v>11</v>
      </c>
      <c r="C23" s="9">
        <v>20750</v>
      </c>
      <c r="D23" s="7">
        <v>4</v>
      </c>
      <c r="E23" s="5">
        <v>0.442</v>
      </c>
      <c r="F23" s="22">
        <f t="shared" si="1"/>
        <v>9171.5</v>
      </c>
      <c r="G23" s="7">
        <v>0</v>
      </c>
      <c r="H23" s="23">
        <v>0</v>
      </c>
      <c r="I23" s="22">
        <f t="shared" si="2"/>
        <v>0</v>
      </c>
      <c r="J23" s="7">
        <v>0</v>
      </c>
      <c r="K23" s="5">
        <v>0</v>
      </c>
      <c r="L23" s="22">
        <f t="shared" si="3"/>
        <v>0</v>
      </c>
      <c r="M23" s="7">
        <v>5</v>
      </c>
      <c r="N23" s="5">
        <v>0.42099999999999999</v>
      </c>
      <c r="O23" s="22">
        <f t="shared" si="4"/>
        <v>8735.75</v>
      </c>
      <c r="P23" s="7">
        <v>2</v>
      </c>
      <c r="Q23" s="5">
        <f>1-E23-N23</f>
        <v>0.13700000000000007</v>
      </c>
      <c r="R23" s="22">
        <f t="shared" si="5"/>
        <v>2842.7500000000014</v>
      </c>
      <c r="S23">
        <f t="shared" si="6"/>
        <v>0</v>
      </c>
      <c r="T23" t="s">
        <v>74</v>
      </c>
    </row>
    <row r="24" spans="1:20" x14ac:dyDescent="0.55000000000000004">
      <c r="A24" t="s">
        <v>20</v>
      </c>
      <c r="B24" s="7">
        <v>8</v>
      </c>
      <c r="C24" s="9">
        <v>14291</v>
      </c>
      <c r="D24" s="7">
        <v>5</v>
      </c>
      <c r="E24" s="5">
        <v>0.39400000000000002</v>
      </c>
      <c r="F24" s="22">
        <f t="shared" si="1"/>
        <v>5630.6540000000005</v>
      </c>
      <c r="G24" s="7">
        <v>0</v>
      </c>
      <c r="H24" s="23">
        <v>0</v>
      </c>
      <c r="I24" s="22">
        <f t="shared" si="2"/>
        <v>0</v>
      </c>
      <c r="J24" s="7">
        <v>0</v>
      </c>
      <c r="K24" s="5">
        <v>0</v>
      </c>
      <c r="L24" s="22">
        <f t="shared" si="3"/>
        <v>0</v>
      </c>
      <c r="M24" s="7">
        <v>2</v>
      </c>
      <c r="N24" s="5">
        <v>0.36699999999999999</v>
      </c>
      <c r="O24" s="22">
        <f t="shared" si="4"/>
        <v>5244.7969999999996</v>
      </c>
      <c r="P24" s="7">
        <v>1</v>
      </c>
      <c r="Q24" s="5">
        <f>1-E24-N24</f>
        <v>0.23899999999999999</v>
      </c>
      <c r="R24" s="22">
        <f t="shared" si="5"/>
        <v>3415.549</v>
      </c>
      <c r="S24">
        <f t="shared" si="6"/>
        <v>0</v>
      </c>
    </row>
    <row r="25" spans="1:20" x14ac:dyDescent="0.55000000000000004">
      <c r="A25" t="s">
        <v>21</v>
      </c>
      <c r="B25" s="7">
        <v>4</v>
      </c>
      <c r="C25" s="9">
        <v>5750</v>
      </c>
      <c r="D25" s="7">
        <v>2</v>
      </c>
      <c r="E25" s="5">
        <v>0.38100000000000001</v>
      </c>
      <c r="F25" s="22">
        <f t="shared" si="1"/>
        <v>2190.75</v>
      </c>
      <c r="G25" s="7">
        <v>0</v>
      </c>
      <c r="H25" s="23">
        <v>0</v>
      </c>
      <c r="I25" s="22">
        <f t="shared" si="2"/>
        <v>0</v>
      </c>
      <c r="J25" s="7">
        <v>0</v>
      </c>
      <c r="K25" s="5">
        <v>0</v>
      </c>
      <c r="L25" s="22">
        <f t="shared" si="3"/>
        <v>0</v>
      </c>
      <c r="M25" s="7">
        <v>2</v>
      </c>
      <c r="N25" s="5">
        <v>0.36299999999999999</v>
      </c>
      <c r="O25" s="22">
        <f t="shared" si="4"/>
        <v>2087.25</v>
      </c>
      <c r="P25" s="7">
        <v>0</v>
      </c>
      <c r="Q25" s="5">
        <f>1-E25-N25</f>
        <v>0.25600000000000001</v>
      </c>
      <c r="R25" s="22">
        <f t="shared" si="5"/>
        <v>1472</v>
      </c>
      <c r="S25">
        <f t="shared" si="6"/>
        <v>0</v>
      </c>
    </row>
    <row r="26" spans="1:20" x14ac:dyDescent="0.55000000000000004">
      <c r="A26" s="1" t="s">
        <v>22</v>
      </c>
      <c r="B26" s="10">
        <v>5</v>
      </c>
      <c r="C26" s="11">
        <v>6337</v>
      </c>
      <c r="D26" s="10">
        <v>4</v>
      </c>
      <c r="E26" s="19">
        <v>0.64700000000000002</v>
      </c>
      <c r="F26" s="14">
        <f t="shared" si="1"/>
        <v>4100.0389999999998</v>
      </c>
      <c r="G26" s="10">
        <v>0</v>
      </c>
      <c r="H26" s="18">
        <v>0</v>
      </c>
      <c r="I26" s="14">
        <f>H26*C26</f>
        <v>0</v>
      </c>
      <c r="J26" s="10">
        <v>0</v>
      </c>
      <c r="K26" s="19">
        <v>0</v>
      </c>
      <c r="L26" s="14">
        <f t="shared" si="3"/>
        <v>0</v>
      </c>
      <c r="M26" s="10">
        <v>1</v>
      </c>
      <c r="N26" s="19">
        <v>0.30099999999999999</v>
      </c>
      <c r="O26" s="14">
        <f t="shared" si="4"/>
        <v>1907.4369999999999</v>
      </c>
      <c r="P26" s="10">
        <v>0</v>
      </c>
      <c r="Q26" s="19">
        <f>1-E26-N26</f>
        <v>5.1999999999999991E-2</v>
      </c>
      <c r="R26" s="14">
        <f t="shared" si="5"/>
        <v>329.52399999999994</v>
      </c>
      <c r="S26">
        <f t="shared" si="6"/>
        <v>0</v>
      </c>
    </row>
    <row r="27" spans="1:20" x14ac:dyDescent="0.55000000000000004">
      <c r="B27" s="10">
        <f t="shared" ref="B27:P27" si="8">SUM(B4:B26)</f>
        <v>296</v>
      </c>
      <c r="C27" s="14">
        <f>SUM(C4:C26)</f>
        <v>1355526</v>
      </c>
      <c r="D27" s="10">
        <f t="shared" si="8"/>
        <v>179</v>
      </c>
      <c r="E27" s="13">
        <f>F27/C27</f>
        <v>0.47943224327677969</v>
      </c>
      <c r="F27" s="14">
        <f>SUM(F4:F26)</f>
        <v>649882.87100000004</v>
      </c>
      <c r="G27" s="10">
        <f t="shared" si="8"/>
        <v>35</v>
      </c>
      <c r="H27" s="13">
        <f>I27/C27</f>
        <v>0.18964977285570322</v>
      </c>
      <c r="I27" s="14">
        <f>SUM(I4:I26)</f>
        <v>257075.19799999997</v>
      </c>
      <c r="J27" s="10">
        <f t="shared" si="8"/>
        <v>20</v>
      </c>
      <c r="K27" s="13">
        <f>L27/C27</f>
        <v>0.14764740845988938</v>
      </c>
      <c r="L27" s="14">
        <f>SUM(L4:L26)</f>
        <v>200139.90100000001</v>
      </c>
      <c r="M27" s="10">
        <f t="shared" si="8"/>
        <v>45</v>
      </c>
      <c r="N27" s="13">
        <f>O27/C27</f>
        <v>0.15046815479747344</v>
      </c>
      <c r="O27" s="14">
        <f>SUM(O4:O26)</f>
        <v>203963.49599999998</v>
      </c>
      <c r="P27" s="10">
        <f t="shared" si="8"/>
        <v>17</v>
      </c>
      <c r="Q27" s="13">
        <f>R27/C27</f>
        <v>3.2802420610154294E-2</v>
      </c>
      <c r="R27" s="14">
        <f>SUM(R4:R26)</f>
        <v>44464.534000000007</v>
      </c>
      <c r="S27">
        <f t="shared" si="6"/>
        <v>0</v>
      </c>
    </row>
    <row r="29" spans="1:20" x14ac:dyDescent="0.55000000000000004">
      <c r="B29">
        <f>D27/B27</f>
        <v>0.60472972972972971</v>
      </c>
    </row>
  </sheetData>
  <mergeCells count="6">
    <mergeCell ref="P2:R2"/>
    <mergeCell ref="B2:C2"/>
    <mergeCell ref="D2:F2"/>
    <mergeCell ref="G2:I2"/>
    <mergeCell ref="J2:L2"/>
    <mergeCell ref="M2:O2"/>
  </mergeCells>
  <pageMargins left="0.7" right="0.7" top="0.75" bottom="0.75" header="0.3" footer="0.3"/>
  <pageSetup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A2309-654F-3149-B740-D16DE9495D1E}">
  <dimension ref="A2:W57"/>
  <sheetViews>
    <sheetView zoomScaleNormal="100" zoomScaleSheetLayoutView="100" workbookViewId="0">
      <selection activeCell="G23" sqref="G23"/>
    </sheetView>
  </sheetViews>
  <sheetFormatPr defaultRowHeight="14.4" x14ac:dyDescent="0.55000000000000004"/>
  <cols>
    <col min="3" max="3" width="9.83984375" bestFit="1" customWidth="1"/>
    <col min="6" max="6" width="9.83984375" bestFit="1" customWidth="1"/>
  </cols>
  <sheetData>
    <row r="2" spans="1:23" x14ac:dyDescent="0.55000000000000004">
      <c r="B2" s="49" t="s">
        <v>23</v>
      </c>
      <c r="C2" s="49"/>
      <c r="D2" s="46" t="s">
        <v>42</v>
      </c>
      <c r="E2" s="48"/>
      <c r="F2" s="47"/>
      <c r="G2" s="46" t="s">
        <v>64</v>
      </c>
      <c r="H2" s="48"/>
      <c r="I2" s="47"/>
      <c r="J2" s="46" t="s">
        <v>43</v>
      </c>
      <c r="K2" s="48"/>
      <c r="L2" s="47"/>
      <c r="M2" s="46" t="s">
        <v>78</v>
      </c>
      <c r="N2" s="48"/>
      <c r="O2" s="47"/>
    </row>
    <row r="3" spans="1:23" x14ac:dyDescent="0.55000000000000004">
      <c r="B3" t="s">
        <v>89</v>
      </c>
      <c r="C3" t="s">
        <v>93</v>
      </c>
      <c r="D3" s="7" t="s">
        <v>89</v>
      </c>
      <c r="E3" t="s">
        <v>90</v>
      </c>
      <c r="F3" s="8" t="s">
        <v>93</v>
      </c>
      <c r="G3" s="7" t="s">
        <v>89</v>
      </c>
      <c r="H3" t="s">
        <v>90</v>
      </c>
      <c r="I3" s="8" t="s">
        <v>93</v>
      </c>
      <c r="J3" s="7" t="s">
        <v>89</v>
      </c>
      <c r="K3" t="s">
        <v>90</v>
      </c>
      <c r="L3" s="8" t="s">
        <v>93</v>
      </c>
      <c r="M3" s="7" t="s">
        <v>89</v>
      </c>
      <c r="N3" t="s">
        <v>90</v>
      </c>
      <c r="O3" s="8" t="s">
        <v>93</v>
      </c>
    </row>
    <row r="4" spans="1:23" x14ac:dyDescent="0.55000000000000004">
      <c r="A4" t="s">
        <v>0</v>
      </c>
      <c r="B4">
        <v>23</v>
      </c>
      <c r="C4" s="3">
        <f>126825+92802</f>
        <v>219627</v>
      </c>
      <c r="D4" s="7">
        <v>5</v>
      </c>
      <c r="E4" s="5">
        <f t="shared" ref="E4:E22" si="0">1-H4-K4-N4</f>
        <v>0.35699999999999998</v>
      </c>
      <c r="F4" s="12">
        <f>E4*C4</f>
        <v>78406.838999999993</v>
      </c>
      <c r="G4" s="7">
        <v>0</v>
      </c>
      <c r="H4" s="5">
        <v>0</v>
      </c>
      <c r="I4" s="12">
        <f t="shared" ref="I4:I24" si="1">H4*C4</f>
        <v>0</v>
      </c>
      <c r="J4" s="7">
        <v>18</v>
      </c>
      <c r="K4" s="5">
        <v>0.64300000000000002</v>
      </c>
      <c r="L4" s="12">
        <f t="shared" ref="L4:L26" si="2">K4*C4</f>
        <v>141220.16099999999</v>
      </c>
      <c r="M4" s="7">
        <v>0</v>
      </c>
      <c r="N4" s="25">
        <v>0</v>
      </c>
      <c r="O4" s="26">
        <f t="shared" ref="O4:O26" si="3">N4*C4</f>
        <v>0</v>
      </c>
      <c r="Q4">
        <f>B4-D4-G4-J4-M4</f>
        <v>0</v>
      </c>
      <c r="R4" t="s">
        <v>81</v>
      </c>
    </row>
    <row r="5" spans="1:23" x14ac:dyDescent="0.55000000000000004">
      <c r="A5" t="s">
        <v>1</v>
      </c>
      <c r="B5">
        <v>8</v>
      </c>
      <c r="C5" s="2">
        <v>59956</v>
      </c>
      <c r="D5" s="7">
        <v>5</v>
      </c>
      <c r="E5" s="5">
        <f t="shared" si="0"/>
        <v>0.42099999999999999</v>
      </c>
      <c r="F5" s="12">
        <f t="shared" ref="F5:F24" si="4">E5*C5</f>
        <v>25241.475999999999</v>
      </c>
      <c r="G5" s="7">
        <v>1</v>
      </c>
      <c r="H5" s="5">
        <v>0.253</v>
      </c>
      <c r="I5" s="12">
        <f t="shared" si="1"/>
        <v>15168.868</v>
      </c>
      <c r="J5" s="7">
        <v>2</v>
      </c>
      <c r="K5" s="5">
        <v>0.32600000000000001</v>
      </c>
      <c r="L5" s="12">
        <f t="shared" si="2"/>
        <v>19545.655999999999</v>
      </c>
      <c r="M5" s="7">
        <v>0</v>
      </c>
      <c r="N5" s="25">
        <v>0</v>
      </c>
      <c r="O5" s="26">
        <f t="shared" si="3"/>
        <v>0</v>
      </c>
      <c r="Q5">
        <f t="shared" ref="Q5:Q26" si="5">B5-D5-G5-J5-M5</f>
        <v>0</v>
      </c>
      <c r="S5">
        <v>1</v>
      </c>
      <c r="V5" s="6"/>
    </row>
    <row r="6" spans="1:23" x14ac:dyDescent="0.55000000000000004">
      <c r="A6" t="s">
        <v>2</v>
      </c>
      <c r="B6">
        <v>7</v>
      </c>
      <c r="C6" s="2">
        <v>50773</v>
      </c>
      <c r="D6" s="7">
        <v>1</v>
      </c>
      <c r="E6" s="5">
        <f t="shared" si="0"/>
        <v>0.32500000000000007</v>
      </c>
      <c r="F6" s="12">
        <f>E6*C6</f>
        <v>16501.225000000002</v>
      </c>
      <c r="G6" s="7">
        <v>0</v>
      </c>
      <c r="H6" s="5">
        <v>7.8E-2</v>
      </c>
      <c r="I6" s="12">
        <f t="shared" si="1"/>
        <v>3960.2939999999999</v>
      </c>
      <c r="J6" s="7">
        <v>6</v>
      </c>
      <c r="K6" s="5">
        <v>0.59699999999999998</v>
      </c>
      <c r="L6" s="12">
        <f t="shared" si="2"/>
        <v>30311.481</v>
      </c>
      <c r="M6" s="7">
        <v>0</v>
      </c>
      <c r="N6" s="25">
        <v>0</v>
      </c>
      <c r="O6" s="26">
        <f t="shared" si="3"/>
        <v>0</v>
      </c>
      <c r="Q6">
        <f t="shared" si="5"/>
        <v>0</v>
      </c>
    </row>
    <row r="7" spans="1:23" x14ac:dyDescent="0.55000000000000004">
      <c r="A7" t="s">
        <v>3</v>
      </c>
      <c r="B7">
        <v>5</v>
      </c>
      <c r="C7" s="2">
        <v>8621</v>
      </c>
      <c r="D7" s="7">
        <v>3</v>
      </c>
      <c r="E7" s="5">
        <f t="shared" si="0"/>
        <v>0.40099999999999997</v>
      </c>
      <c r="F7" s="12">
        <f t="shared" si="4"/>
        <v>3457.0209999999997</v>
      </c>
      <c r="G7" s="7">
        <v>0</v>
      </c>
      <c r="H7" s="5">
        <v>0.16500000000000001</v>
      </c>
      <c r="I7" s="12">
        <f t="shared" si="1"/>
        <v>1422.4650000000001</v>
      </c>
      <c r="J7" s="7">
        <v>2</v>
      </c>
      <c r="K7" s="5">
        <v>0.434</v>
      </c>
      <c r="L7" s="12">
        <f t="shared" si="2"/>
        <v>3741.5140000000001</v>
      </c>
      <c r="M7" s="7">
        <v>0</v>
      </c>
      <c r="N7" s="25">
        <v>0</v>
      </c>
      <c r="O7" s="26">
        <f t="shared" si="3"/>
        <v>0</v>
      </c>
      <c r="Q7">
        <f t="shared" si="5"/>
        <v>0</v>
      </c>
      <c r="S7">
        <v>1</v>
      </c>
    </row>
    <row r="8" spans="1:23" x14ac:dyDescent="0.55000000000000004">
      <c r="A8" t="s">
        <v>4</v>
      </c>
      <c r="B8">
        <v>10</v>
      </c>
      <c r="C8" s="2">
        <v>56879</v>
      </c>
      <c r="D8" s="7">
        <v>6</v>
      </c>
      <c r="E8" s="5">
        <f t="shared" si="0"/>
        <v>0.51400000000000001</v>
      </c>
      <c r="F8" s="12">
        <f t="shared" si="4"/>
        <v>29235.806</v>
      </c>
      <c r="G8" s="7">
        <v>0</v>
      </c>
      <c r="H8" s="5">
        <v>0.112</v>
      </c>
      <c r="I8" s="12">
        <f t="shared" si="1"/>
        <v>6370.4480000000003</v>
      </c>
      <c r="J8" s="7">
        <v>4</v>
      </c>
      <c r="K8" s="5">
        <v>0.374</v>
      </c>
      <c r="L8" s="12">
        <f t="shared" si="2"/>
        <v>21272.745999999999</v>
      </c>
      <c r="M8" s="7">
        <v>0</v>
      </c>
      <c r="N8" s="25">
        <v>0</v>
      </c>
      <c r="O8" s="26">
        <f t="shared" si="3"/>
        <v>0</v>
      </c>
      <c r="Q8">
        <f t="shared" si="5"/>
        <v>0</v>
      </c>
      <c r="S8">
        <v>1</v>
      </c>
      <c r="U8" t="s">
        <v>42</v>
      </c>
      <c r="V8" s="3">
        <f>F27</f>
        <v>1175026.3660000004</v>
      </c>
      <c r="W8" s="5">
        <f>E27</f>
        <v>0.49315862311523218</v>
      </c>
    </row>
    <row r="9" spans="1:23" x14ac:dyDescent="0.55000000000000004">
      <c r="A9" t="s">
        <v>5</v>
      </c>
      <c r="B9">
        <v>44</v>
      </c>
      <c r="C9" s="2">
        <v>441543</v>
      </c>
      <c r="D9" s="7">
        <v>30</v>
      </c>
      <c r="E9" s="5">
        <f t="shared" si="0"/>
        <v>0.58499999999999996</v>
      </c>
      <c r="F9" s="12">
        <f t="shared" si="4"/>
        <v>258302.655</v>
      </c>
      <c r="G9" s="7">
        <v>4</v>
      </c>
      <c r="H9" s="5">
        <v>0.16600000000000001</v>
      </c>
      <c r="I9" s="12">
        <f t="shared" si="1"/>
        <v>73296.138000000006</v>
      </c>
      <c r="J9" s="7">
        <v>10</v>
      </c>
      <c r="K9" s="5">
        <v>0.249</v>
      </c>
      <c r="L9" s="12">
        <f t="shared" si="2"/>
        <v>109944.20699999999</v>
      </c>
      <c r="M9" s="7">
        <v>0</v>
      </c>
      <c r="N9" s="25">
        <v>0</v>
      </c>
      <c r="O9" s="26">
        <f t="shared" si="3"/>
        <v>0</v>
      </c>
      <c r="Q9">
        <f t="shared" si="5"/>
        <v>0</v>
      </c>
      <c r="S9">
        <v>1</v>
      </c>
      <c r="U9" t="s">
        <v>64</v>
      </c>
      <c r="V9" s="3">
        <f>I27</f>
        <v>633582.23099999991</v>
      </c>
      <c r="W9" s="5">
        <f>H27</f>
        <v>0.26591449324996408</v>
      </c>
    </row>
    <row r="10" spans="1:23" x14ac:dyDescent="0.55000000000000004">
      <c r="A10" t="s">
        <v>6</v>
      </c>
      <c r="B10">
        <v>32</v>
      </c>
      <c r="C10" s="2">
        <v>288026</v>
      </c>
      <c r="D10" s="7">
        <v>23</v>
      </c>
      <c r="E10" s="5">
        <f t="shared" si="0"/>
        <v>0.52199999999999991</v>
      </c>
      <c r="F10" s="12">
        <f t="shared" si="4"/>
        <v>150349.57199999999</v>
      </c>
      <c r="G10" s="7">
        <v>6</v>
      </c>
      <c r="H10" s="5">
        <v>0.316</v>
      </c>
      <c r="I10" s="12">
        <f t="shared" si="1"/>
        <v>91016.216</v>
      </c>
      <c r="J10" s="7">
        <v>3</v>
      </c>
      <c r="K10" s="5">
        <v>0.16200000000000001</v>
      </c>
      <c r="L10" s="12">
        <f t="shared" si="2"/>
        <v>46660.212</v>
      </c>
      <c r="M10" s="7">
        <v>0</v>
      </c>
      <c r="N10" s="25">
        <v>0</v>
      </c>
      <c r="O10" s="26">
        <f t="shared" si="3"/>
        <v>0</v>
      </c>
      <c r="Q10">
        <f t="shared" si="5"/>
        <v>0</v>
      </c>
      <c r="S10">
        <v>1</v>
      </c>
      <c r="U10" t="s">
        <v>43</v>
      </c>
      <c r="V10" s="3">
        <f>L27</f>
        <v>470324.91899999988</v>
      </c>
      <c r="W10" s="5">
        <f>K27</f>
        <v>0.19739539144164445</v>
      </c>
    </row>
    <row r="11" spans="1:23" x14ac:dyDescent="0.55000000000000004">
      <c r="A11" t="s">
        <v>7</v>
      </c>
      <c r="B11">
        <v>9</v>
      </c>
      <c r="C11" s="2">
        <v>64454</v>
      </c>
      <c r="D11" s="7">
        <v>8</v>
      </c>
      <c r="E11" s="5">
        <f t="shared" si="0"/>
        <v>0.502</v>
      </c>
      <c r="F11" s="12">
        <f t="shared" si="4"/>
        <v>32355.907999999999</v>
      </c>
      <c r="G11" s="7">
        <v>1</v>
      </c>
      <c r="H11" s="5">
        <v>0.38400000000000001</v>
      </c>
      <c r="I11" s="12">
        <f t="shared" si="1"/>
        <v>24750.335999999999</v>
      </c>
      <c r="J11" s="7">
        <v>0</v>
      </c>
      <c r="K11" s="5">
        <v>0.114</v>
      </c>
      <c r="L11" s="12">
        <f t="shared" si="2"/>
        <v>7347.7560000000003</v>
      </c>
      <c r="M11" s="7">
        <v>0</v>
      </c>
      <c r="N11" s="25">
        <v>0</v>
      </c>
      <c r="O11" s="26">
        <f t="shared" si="3"/>
        <v>0</v>
      </c>
      <c r="Q11">
        <f t="shared" si="5"/>
        <v>0</v>
      </c>
      <c r="S11">
        <v>1</v>
      </c>
      <c r="U11" t="s">
        <v>78</v>
      </c>
      <c r="V11" s="3">
        <f>O27</f>
        <v>103720.484</v>
      </c>
      <c r="W11" s="5">
        <f>N27</f>
        <v>4.3531492193159389E-2</v>
      </c>
    </row>
    <row r="12" spans="1:23" x14ac:dyDescent="0.55000000000000004">
      <c r="A12" t="s">
        <v>8</v>
      </c>
      <c r="B12">
        <v>3</v>
      </c>
      <c r="C12" s="2">
        <v>10852</v>
      </c>
      <c r="D12" s="7">
        <v>0</v>
      </c>
      <c r="E12" s="5">
        <f t="shared" si="0"/>
        <v>0.35199999999999998</v>
      </c>
      <c r="F12" s="12">
        <f t="shared" si="4"/>
        <v>3819.904</v>
      </c>
      <c r="G12" s="7">
        <v>3</v>
      </c>
      <c r="H12" s="5">
        <v>0.64800000000000002</v>
      </c>
      <c r="I12" s="12">
        <f t="shared" si="1"/>
        <v>7032.0960000000005</v>
      </c>
      <c r="J12" s="7">
        <v>0</v>
      </c>
      <c r="K12" s="5">
        <v>0</v>
      </c>
      <c r="L12" s="12">
        <f t="shared" si="2"/>
        <v>0</v>
      </c>
      <c r="M12" s="7">
        <v>0</v>
      </c>
      <c r="N12" s="25">
        <v>0</v>
      </c>
      <c r="O12" s="26">
        <f t="shared" si="3"/>
        <v>0</v>
      </c>
      <c r="Q12">
        <f t="shared" si="5"/>
        <v>0</v>
      </c>
      <c r="S12">
        <v>1</v>
      </c>
      <c r="W12" s="4"/>
    </row>
    <row r="13" spans="1:23" x14ac:dyDescent="0.55000000000000004">
      <c r="A13" t="s">
        <v>9</v>
      </c>
      <c r="B13">
        <v>8</v>
      </c>
      <c r="C13" s="2">
        <v>62280</v>
      </c>
      <c r="D13" s="7">
        <v>6</v>
      </c>
      <c r="E13" s="5">
        <f t="shared" si="0"/>
        <v>0.57499999999999996</v>
      </c>
      <c r="F13" s="12">
        <f t="shared" si="4"/>
        <v>35811</v>
      </c>
      <c r="G13" s="7">
        <v>2</v>
      </c>
      <c r="H13" s="5">
        <v>0.42499999999999999</v>
      </c>
      <c r="I13" s="12">
        <f t="shared" si="1"/>
        <v>26469</v>
      </c>
      <c r="J13" s="7">
        <v>0</v>
      </c>
      <c r="K13" s="5">
        <v>0</v>
      </c>
      <c r="L13" s="12">
        <f t="shared" si="2"/>
        <v>0</v>
      </c>
      <c r="M13" s="7">
        <v>0</v>
      </c>
      <c r="N13" s="25">
        <v>0</v>
      </c>
      <c r="O13" s="26">
        <f t="shared" si="3"/>
        <v>0</v>
      </c>
      <c r="Q13">
        <f t="shared" si="5"/>
        <v>0</v>
      </c>
      <c r="S13">
        <v>1</v>
      </c>
    </row>
    <row r="14" spans="1:23" x14ac:dyDescent="0.55000000000000004">
      <c r="A14" t="s">
        <v>10</v>
      </c>
      <c r="B14">
        <v>22</v>
      </c>
      <c r="C14" s="2">
        <v>273842</v>
      </c>
      <c r="D14" s="7">
        <v>18</v>
      </c>
      <c r="E14" s="5">
        <f t="shared" si="0"/>
        <v>0.51600000000000001</v>
      </c>
      <c r="F14" s="12">
        <f t="shared" si="4"/>
        <v>141302.47200000001</v>
      </c>
      <c r="G14" s="7">
        <v>2</v>
      </c>
      <c r="H14" s="5">
        <v>0.24299999999999999</v>
      </c>
      <c r="I14" s="12">
        <f t="shared" si="1"/>
        <v>66543.606</v>
      </c>
      <c r="J14" s="7">
        <v>2</v>
      </c>
      <c r="K14" s="5">
        <v>0.24099999999999999</v>
      </c>
      <c r="L14" s="12">
        <f t="shared" si="2"/>
        <v>65995.921999999991</v>
      </c>
      <c r="M14" s="7">
        <v>0</v>
      </c>
      <c r="N14" s="25">
        <v>0</v>
      </c>
      <c r="O14" s="26">
        <f t="shared" si="3"/>
        <v>0</v>
      </c>
      <c r="Q14">
        <f t="shared" si="5"/>
        <v>0</v>
      </c>
      <c r="S14">
        <v>1</v>
      </c>
    </row>
    <row r="15" spans="1:23" x14ac:dyDescent="0.55000000000000004">
      <c r="A15" t="s">
        <v>11</v>
      </c>
      <c r="B15">
        <v>3</v>
      </c>
      <c r="C15" s="2">
        <v>44350</v>
      </c>
      <c r="D15" s="7">
        <v>3</v>
      </c>
      <c r="E15" s="5">
        <f t="shared" si="0"/>
        <v>0.46799999999999997</v>
      </c>
      <c r="F15" s="12">
        <f t="shared" si="4"/>
        <v>20755.8</v>
      </c>
      <c r="G15" s="7">
        <v>0</v>
      </c>
      <c r="H15" s="5">
        <v>0.36399999999999999</v>
      </c>
      <c r="I15" s="12">
        <f t="shared" si="1"/>
        <v>16143.4</v>
      </c>
      <c r="J15" s="7">
        <v>0</v>
      </c>
      <c r="K15" s="5">
        <v>0.16800000000000001</v>
      </c>
      <c r="L15" s="12">
        <f t="shared" si="2"/>
        <v>7450.8</v>
      </c>
      <c r="M15" s="7">
        <v>0</v>
      </c>
      <c r="N15" s="25">
        <v>0</v>
      </c>
      <c r="O15" s="26">
        <f t="shared" si="3"/>
        <v>0</v>
      </c>
      <c r="Q15">
        <f t="shared" si="5"/>
        <v>0</v>
      </c>
      <c r="S15">
        <v>1</v>
      </c>
    </row>
    <row r="16" spans="1:23" x14ac:dyDescent="0.55000000000000004">
      <c r="A16" t="s">
        <v>12</v>
      </c>
      <c r="B16">
        <v>10</v>
      </c>
      <c r="C16" s="2">
        <v>116906</v>
      </c>
      <c r="D16" s="7">
        <v>8</v>
      </c>
      <c r="E16" s="5">
        <f t="shared" si="0"/>
        <v>0.46199999999999997</v>
      </c>
      <c r="F16" s="12">
        <f t="shared" si="4"/>
        <v>54010.571999999993</v>
      </c>
      <c r="G16" s="7">
        <v>2</v>
      </c>
      <c r="H16" s="5">
        <v>0.39400000000000002</v>
      </c>
      <c r="I16" s="12">
        <f t="shared" si="1"/>
        <v>46060.964</v>
      </c>
      <c r="J16" s="7">
        <v>0</v>
      </c>
      <c r="K16" s="5">
        <v>0.14399999999999999</v>
      </c>
      <c r="L16" s="12">
        <f t="shared" si="2"/>
        <v>16834.464</v>
      </c>
      <c r="M16" s="7">
        <v>0</v>
      </c>
      <c r="N16" s="25">
        <v>0</v>
      </c>
      <c r="O16" s="26">
        <f t="shared" si="3"/>
        <v>0</v>
      </c>
      <c r="Q16">
        <f t="shared" si="5"/>
        <v>0</v>
      </c>
      <c r="S16">
        <v>1</v>
      </c>
    </row>
    <row r="17" spans="1:19" x14ac:dyDescent="0.55000000000000004">
      <c r="A17" t="s">
        <v>13</v>
      </c>
      <c r="B17">
        <v>5</v>
      </c>
      <c r="C17" s="2">
        <v>93175</v>
      </c>
      <c r="D17" s="7">
        <v>5</v>
      </c>
      <c r="E17" s="5">
        <f t="shared" si="0"/>
        <v>0.54900000000000004</v>
      </c>
      <c r="F17" s="12">
        <f t="shared" si="4"/>
        <v>51153.075000000004</v>
      </c>
      <c r="G17" s="7">
        <v>0</v>
      </c>
      <c r="H17" s="5">
        <v>0.34899999999999998</v>
      </c>
      <c r="I17" s="12">
        <f t="shared" si="1"/>
        <v>32518.074999999997</v>
      </c>
      <c r="J17" s="7">
        <v>0</v>
      </c>
      <c r="K17" s="5">
        <v>0</v>
      </c>
      <c r="L17" s="12">
        <f t="shared" si="2"/>
        <v>0</v>
      </c>
      <c r="M17" s="7">
        <v>0</v>
      </c>
      <c r="N17" s="25">
        <v>0.10199999999999999</v>
      </c>
      <c r="O17" s="26">
        <f t="shared" si="3"/>
        <v>9503.8499999999985</v>
      </c>
      <c r="Q17">
        <f t="shared" si="5"/>
        <v>0</v>
      </c>
      <c r="S17">
        <v>1</v>
      </c>
    </row>
    <row r="18" spans="1:19" x14ac:dyDescent="0.55000000000000004">
      <c r="A18" t="s">
        <v>14</v>
      </c>
      <c r="B18">
        <v>23</v>
      </c>
      <c r="C18" s="2">
        <v>116394</v>
      </c>
      <c r="D18" s="7">
        <v>16</v>
      </c>
      <c r="E18" s="5">
        <f t="shared" si="0"/>
        <v>0.53300000000000003</v>
      </c>
      <c r="F18" s="12">
        <f t="shared" si="4"/>
        <v>62038.002</v>
      </c>
      <c r="G18" s="7">
        <v>4</v>
      </c>
      <c r="H18" s="5">
        <v>0.254</v>
      </c>
      <c r="I18" s="12">
        <f t="shared" si="1"/>
        <v>29564.076000000001</v>
      </c>
      <c r="J18" s="7">
        <v>0</v>
      </c>
      <c r="K18" s="5">
        <v>0</v>
      </c>
      <c r="L18" s="12">
        <f t="shared" si="2"/>
        <v>0</v>
      </c>
      <c r="M18" s="7">
        <v>3</v>
      </c>
      <c r="N18" s="5">
        <v>0.21299999999999999</v>
      </c>
      <c r="O18" s="26">
        <f t="shared" si="3"/>
        <v>24791.921999999999</v>
      </c>
      <c r="Q18">
        <f t="shared" si="5"/>
        <v>0</v>
      </c>
      <c r="S18">
        <v>1</v>
      </c>
    </row>
    <row r="19" spans="1:19" x14ac:dyDescent="0.55000000000000004">
      <c r="A19" t="s">
        <v>15</v>
      </c>
      <c r="B19">
        <v>15</v>
      </c>
      <c r="C19" s="2">
        <v>91104</v>
      </c>
      <c r="D19" s="7">
        <v>1</v>
      </c>
      <c r="E19" s="5">
        <f t="shared" si="0"/>
        <v>0.35899999999999999</v>
      </c>
      <c r="F19" s="12">
        <f t="shared" si="4"/>
        <v>32706.335999999999</v>
      </c>
      <c r="G19" s="7">
        <v>14</v>
      </c>
      <c r="H19" s="5">
        <v>0.64100000000000001</v>
      </c>
      <c r="I19" s="12">
        <f t="shared" si="1"/>
        <v>58397.664000000004</v>
      </c>
      <c r="J19" s="7">
        <v>0</v>
      </c>
      <c r="K19" s="5">
        <v>0</v>
      </c>
      <c r="L19" s="12">
        <f t="shared" si="2"/>
        <v>0</v>
      </c>
      <c r="M19" s="7">
        <v>0</v>
      </c>
      <c r="N19" s="25">
        <v>0</v>
      </c>
      <c r="O19" s="26">
        <f t="shared" si="3"/>
        <v>0</v>
      </c>
      <c r="Q19">
        <f t="shared" si="5"/>
        <v>0</v>
      </c>
    </row>
    <row r="20" spans="1:19" x14ac:dyDescent="0.55000000000000004">
      <c r="A20" t="s">
        <v>16</v>
      </c>
      <c r="B20">
        <v>15</v>
      </c>
      <c r="C20" s="2">
        <v>108145</v>
      </c>
      <c r="D20" s="7">
        <v>9</v>
      </c>
      <c r="E20" s="5">
        <f t="shared" si="0"/>
        <v>0.497</v>
      </c>
      <c r="F20" s="12">
        <f t="shared" si="4"/>
        <v>53748.065000000002</v>
      </c>
      <c r="G20" s="7">
        <v>6</v>
      </c>
      <c r="H20" s="5">
        <v>0.39100000000000001</v>
      </c>
      <c r="I20" s="12">
        <f t="shared" si="1"/>
        <v>42284.695</v>
      </c>
      <c r="J20" s="7">
        <v>0</v>
      </c>
      <c r="K20" s="5">
        <v>0</v>
      </c>
      <c r="L20" s="12">
        <f t="shared" si="2"/>
        <v>0</v>
      </c>
      <c r="M20" s="7">
        <v>0</v>
      </c>
      <c r="N20" s="5">
        <v>0.112</v>
      </c>
      <c r="O20" s="26">
        <f t="shared" si="3"/>
        <v>12112.24</v>
      </c>
      <c r="Q20">
        <f t="shared" si="5"/>
        <v>0</v>
      </c>
      <c r="S20">
        <v>1</v>
      </c>
    </row>
    <row r="21" spans="1:19" x14ac:dyDescent="0.55000000000000004">
      <c r="A21" t="s">
        <v>17</v>
      </c>
      <c r="B21">
        <v>15</v>
      </c>
      <c r="C21" s="2">
        <v>80735</v>
      </c>
      <c r="D21" s="7">
        <v>10</v>
      </c>
      <c r="E21" s="5">
        <f t="shared" si="0"/>
        <v>0.51200000000000001</v>
      </c>
      <c r="F21" s="12">
        <f t="shared" si="4"/>
        <v>41336.32</v>
      </c>
      <c r="G21" s="7">
        <v>5</v>
      </c>
      <c r="H21" s="5">
        <v>0.42599999999999999</v>
      </c>
      <c r="I21" s="12">
        <f t="shared" si="1"/>
        <v>34393.11</v>
      </c>
      <c r="J21" s="7">
        <v>0</v>
      </c>
      <c r="K21" s="5">
        <v>0</v>
      </c>
      <c r="L21" s="12">
        <f t="shared" si="2"/>
        <v>0</v>
      </c>
      <c r="M21" s="7">
        <v>0</v>
      </c>
      <c r="N21" s="5">
        <v>6.2E-2</v>
      </c>
      <c r="O21" s="26">
        <f t="shared" si="3"/>
        <v>5005.57</v>
      </c>
      <c r="Q21">
        <f t="shared" si="5"/>
        <v>0</v>
      </c>
      <c r="S21">
        <v>1</v>
      </c>
    </row>
    <row r="22" spans="1:19" x14ac:dyDescent="0.55000000000000004">
      <c r="A22" t="s">
        <v>18</v>
      </c>
      <c r="B22">
        <v>11</v>
      </c>
      <c r="C22" s="2">
        <v>4722</v>
      </c>
      <c r="D22" s="7">
        <v>2</v>
      </c>
      <c r="E22" s="5">
        <f t="shared" si="0"/>
        <v>0.38700000000000001</v>
      </c>
      <c r="F22" s="12">
        <f t="shared" si="4"/>
        <v>1827.414</v>
      </c>
      <c r="G22" s="7">
        <v>0</v>
      </c>
      <c r="H22" s="5">
        <v>0</v>
      </c>
      <c r="I22" s="12">
        <f t="shared" si="1"/>
        <v>0</v>
      </c>
      <c r="J22" s="7">
        <v>0</v>
      </c>
      <c r="K22" s="5">
        <v>0</v>
      </c>
      <c r="L22" s="12">
        <f t="shared" si="2"/>
        <v>0</v>
      </c>
      <c r="M22" s="7">
        <v>9</v>
      </c>
      <c r="N22" s="5">
        <v>0.61299999999999999</v>
      </c>
      <c r="O22" s="26">
        <f t="shared" si="3"/>
        <v>2894.5859999999998</v>
      </c>
      <c r="Q22">
        <f t="shared" si="5"/>
        <v>0</v>
      </c>
      <c r="S22">
        <v>1</v>
      </c>
    </row>
    <row r="23" spans="1:19" x14ac:dyDescent="0.55000000000000004">
      <c r="A23" t="s">
        <v>19</v>
      </c>
      <c r="B23">
        <v>11</v>
      </c>
      <c r="C23" s="2">
        <v>72322</v>
      </c>
      <c r="D23" s="7">
        <v>5</v>
      </c>
      <c r="E23" s="5">
        <f>1-H23-N23-K23</f>
        <v>0.42200000000000004</v>
      </c>
      <c r="F23" s="12">
        <f t="shared" si="4"/>
        <v>30519.884000000002</v>
      </c>
      <c r="G23" s="7">
        <v>2</v>
      </c>
      <c r="H23" s="5">
        <v>0.221</v>
      </c>
      <c r="I23" s="12">
        <f t="shared" si="1"/>
        <v>15983.162</v>
      </c>
      <c r="J23" s="7">
        <v>0</v>
      </c>
      <c r="K23" s="5">
        <v>0</v>
      </c>
      <c r="L23" s="12">
        <f t="shared" si="2"/>
        <v>0</v>
      </c>
      <c r="M23" s="7">
        <v>4</v>
      </c>
      <c r="N23" s="5">
        <v>0.35699999999999998</v>
      </c>
      <c r="O23" s="26">
        <f t="shared" si="3"/>
        <v>25818.953999999998</v>
      </c>
      <c r="Q23">
        <f t="shared" si="5"/>
        <v>0</v>
      </c>
      <c r="S23">
        <v>1</v>
      </c>
    </row>
    <row r="24" spans="1:19" x14ac:dyDescent="0.55000000000000004">
      <c r="A24" t="s">
        <v>20</v>
      </c>
      <c r="B24">
        <v>8</v>
      </c>
      <c r="C24" s="2">
        <v>62511</v>
      </c>
      <c r="D24" s="7">
        <v>5</v>
      </c>
      <c r="E24" s="5">
        <f>1-H24-N24-K24</f>
        <v>0.41299999999999992</v>
      </c>
      <c r="F24" s="12">
        <f t="shared" si="4"/>
        <v>25817.042999999994</v>
      </c>
      <c r="G24" s="7">
        <v>2</v>
      </c>
      <c r="H24" s="5">
        <v>0.33200000000000002</v>
      </c>
      <c r="I24" s="12">
        <f t="shared" si="1"/>
        <v>20753.652000000002</v>
      </c>
      <c r="J24" s="7">
        <v>0</v>
      </c>
      <c r="K24" s="5">
        <v>0</v>
      </c>
      <c r="L24" s="12">
        <f t="shared" si="2"/>
        <v>0</v>
      </c>
      <c r="M24" s="7">
        <v>1</v>
      </c>
      <c r="N24" s="5">
        <v>0.255</v>
      </c>
      <c r="O24" s="26">
        <f t="shared" si="3"/>
        <v>15940.305</v>
      </c>
      <c r="Q24">
        <f t="shared" si="5"/>
        <v>0</v>
      </c>
      <c r="S24">
        <v>1</v>
      </c>
    </row>
    <row r="25" spans="1:19" x14ac:dyDescent="0.55000000000000004">
      <c r="A25" t="s">
        <v>21</v>
      </c>
      <c r="B25">
        <v>4</v>
      </c>
      <c r="C25" s="2">
        <v>36525</v>
      </c>
      <c r="D25" s="7">
        <v>3</v>
      </c>
      <c r="E25" s="5">
        <f>1-H25-N25-K25</f>
        <v>0.47699999999999998</v>
      </c>
      <c r="F25" s="12">
        <f>E25*C25</f>
        <v>17422.424999999999</v>
      </c>
      <c r="G25" s="7">
        <v>1</v>
      </c>
      <c r="H25" s="5">
        <v>0.35799999999999998</v>
      </c>
      <c r="I25" s="12">
        <f>H25*C25</f>
        <v>13075.949999999999</v>
      </c>
      <c r="J25" s="7">
        <v>0</v>
      </c>
      <c r="K25" s="5">
        <v>0</v>
      </c>
      <c r="L25" s="12">
        <f t="shared" si="2"/>
        <v>0</v>
      </c>
      <c r="M25" s="7">
        <v>0</v>
      </c>
      <c r="N25" s="5">
        <v>0.16500000000000001</v>
      </c>
      <c r="O25" s="26">
        <f t="shared" si="3"/>
        <v>6026.625</v>
      </c>
      <c r="Q25">
        <f t="shared" si="5"/>
        <v>0</v>
      </c>
      <c r="S25">
        <v>1</v>
      </c>
    </row>
    <row r="26" spans="1:19" x14ac:dyDescent="0.55000000000000004">
      <c r="A26" s="1" t="s">
        <v>22</v>
      </c>
      <c r="B26" s="1">
        <v>5</v>
      </c>
      <c r="C26" s="17">
        <v>18912</v>
      </c>
      <c r="D26" s="10">
        <v>3</v>
      </c>
      <c r="E26" s="19">
        <f>1-H26-N26-K26</f>
        <v>0.47099999999999997</v>
      </c>
      <c r="F26" s="20">
        <f>E26*C26</f>
        <v>8907.5519999999997</v>
      </c>
      <c r="G26" s="10">
        <v>2</v>
      </c>
      <c r="H26" s="19">
        <v>0.443</v>
      </c>
      <c r="I26" s="20">
        <f>H26*C26</f>
        <v>8378.0159999999996</v>
      </c>
      <c r="J26" s="10">
        <v>0</v>
      </c>
      <c r="K26" s="5">
        <v>0</v>
      </c>
      <c r="L26" s="12">
        <f t="shared" si="2"/>
        <v>0</v>
      </c>
      <c r="M26" s="7">
        <v>0</v>
      </c>
      <c r="N26" s="5">
        <v>8.5999999999999993E-2</v>
      </c>
      <c r="O26" s="26">
        <f t="shared" si="3"/>
        <v>1626.4319999999998</v>
      </c>
      <c r="Q26">
        <f t="shared" si="5"/>
        <v>0</v>
      </c>
      <c r="S26">
        <v>1</v>
      </c>
    </row>
    <row r="27" spans="1:19" x14ac:dyDescent="0.55000000000000004">
      <c r="B27">
        <f>SUM(B4:B26)</f>
        <v>296</v>
      </c>
      <c r="C27" s="3">
        <f>SUM(C4:C26)</f>
        <v>2382654</v>
      </c>
      <c r="D27" s="10">
        <f>SUM(D4:D26)</f>
        <v>175</v>
      </c>
      <c r="E27" s="19">
        <f>F27/C27</f>
        <v>0.49315862311523218</v>
      </c>
      <c r="F27" s="20">
        <f>SUM(F4:F26)</f>
        <v>1175026.3660000004</v>
      </c>
      <c r="G27" s="10">
        <f>SUM(G4:G26)</f>
        <v>57</v>
      </c>
      <c r="H27" s="13">
        <f>I27/C27</f>
        <v>0.26591449324996408</v>
      </c>
      <c r="I27" s="20">
        <f>SUM(I4:I26)</f>
        <v>633582.23099999991</v>
      </c>
      <c r="J27" s="10">
        <f>SUM(J4:J26)</f>
        <v>47</v>
      </c>
      <c r="K27" s="13">
        <f>L27/C27</f>
        <v>0.19739539144164445</v>
      </c>
      <c r="L27" s="20">
        <f>SUM(L4:L26)</f>
        <v>470324.91899999988</v>
      </c>
      <c r="M27" s="10">
        <f>SUM(M4:M26)</f>
        <v>17</v>
      </c>
      <c r="N27" s="13">
        <f>O27/C27</f>
        <v>4.3531492193159389E-2</v>
      </c>
      <c r="O27" s="27">
        <f>SUM(O4:O26)</f>
        <v>103720.484</v>
      </c>
      <c r="S27">
        <f>SUM(S4:S26)</f>
        <v>20</v>
      </c>
    </row>
    <row r="29" spans="1:19" x14ac:dyDescent="0.55000000000000004">
      <c r="D29">
        <f>D27/B27</f>
        <v>0.59121621621621623</v>
      </c>
    </row>
    <row r="33" spans="1:6" x14ac:dyDescent="0.55000000000000004">
      <c r="B33" t="s">
        <v>100</v>
      </c>
    </row>
    <row r="34" spans="1:6" x14ac:dyDescent="0.55000000000000004">
      <c r="A34" t="str">
        <f>A4</f>
        <v>Mass.</v>
      </c>
      <c r="B34">
        <f>B4-2</f>
        <v>21</v>
      </c>
      <c r="E34" t="s">
        <v>101</v>
      </c>
      <c r="F34">
        <f>SUM(B34:B45)</f>
        <v>157</v>
      </c>
    </row>
    <row r="35" spans="1:6" x14ac:dyDescent="0.55000000000000004">
      <c r="A35" t="str">
        <f t="shared" ref="A35:A41" si="6">A5</f>
        <v>New Hamp.</v>
      </c>
      <c r="B35">
        <f t="shared" ref="B35:B41" si="7">B5-2</f>
        <v>6</v>
      </c>
      <c r="E35" t="s">
        <v>102</v>
      </c>
      <c r="F35">
        <f>SUM(B46:B56)</f>
        <v>93</v>
      </c>
    </row>
    <row r="36" spans="1:6" x14ac:dyDescent="0.55000000000000004">
      <c r="A36" t="str">
        <f t="shared" si="6"/>
        <v>Vermont</v>
      </c>
      <c r="B36">
        <f t="shared" si="7"/>
        <v>5</v>
      </c>
    </row>
    <row r="37" spans="1:6" x14ac:dyDescent="0.55000000000000004">
      <c r="A37" t="str">
        <f t="shared" si="6"/>
        <v>Rhode Is.</v>
      </c>
      <c r="B37">
        <f t="shared" si="7"/>
        <v>3</v>
      </c>
    </row>
    <row r="38" spans="1:6" x14ac:dyDescent="0.55000000000000004">
      <c r="A38" t="str">
        <f t="shared" si="6"/>
        <v>Conn.</v>
      </c>
      <c r="B38">
        <f t="shared" si="7"/>
        <v>8</v>
      </c>
    </row>
    <row r="39" spans="1:6" x14ac:dyDescent="0.55000000000000004">
      <c r="A39" t="str">
        <f t="shared" si="6"/>
        <v>New York</v>
      </c>
      <c r="B39">
        <f t="shared" si="7"/>
        <v>42</v>
      </c>
    </row>
    <row r="40" spans="1:6" x14ac:dyDescent="0.55000000000000004">
      <c r="A40" t="str">
        <f t="shared" si="6"/>
        <v>Penn.</v>
      </c>
      <c r="B40">
        <f t="shared" si="7"/>
        <v>30</v>
      </c>
    </row>
    <row r="41" spans="1:6" x14ac:dyDescent="0.55000000000000004">
      <c r="A41" t="str">
        <f t="shared" si="6"/>
        <v>New Jersey</v>
      </c>
      <c r="B41">
        <f t="shared" si="7"/>
        <v>7</v>
      </c>
    </row>
    <row r="42" spans="1:6" x14ac:dyDescent="0.55000000000000004">
      <c r="A42" t="str">
        <f>A13</f>
        <v>Maryland</v>
      </c>
      <c r="B42">
        <f>B13-2</f>
        <v>6</v>
      </c>
    </row>
    <row r="43" spans="1:6" x14ac:dyDescent="0.55000000000000004">
      <c r="A43" t="str">
        <f>A14</f>
        <v>Ohio</v>
      </c>
      <c r="B43">
        <f>B14-2</f>
        <v>20</v>
      </c>
    </row>
    <row r="44" spans="1:6" x14ac:dyDescent="0.55000000000000004">
      <c r="A44" t="str">
        <f>A15</f>
        <v>Michigan</v>
      </c>
      <c r="B44">
        <f>B15-2</f>
        <v>1</v>
      </c>
    </row>
    <row r="45" spans="1:6" x14ac:dyDescent="0.55000000000000004">
      <c r="A45" t="str">
        <f>A16</f>
        <v>Indiana</v>
      </c>
      <c r="B45">
        <f>B16-2</f>
        <v>8</v>
      </c>
    </row>
    <row r="46" spans="1:6" x14ac:dyDescent="0.55000000000000004">
      <c r="A46" t="str">
        <f>A17</f>
        <v>Illinois</v>
      </c>
      <c r="B46">
        <f>B17-2</f>
        <v>3</v>
      </c>
    </row>
    <row r="47" spans="1:6" x14ac:dyDescent="0.55000000000000004">
      <c r="A47" t="s">
        <v>8</v>
      </c>
      <c r="B47">
        <v>1</v>
      </c>
    </row>
    <row r="48" spans="1:6" x14ac:dyDescent="0.55000000000000004">
      <c r="A48" t="str">
        <f t="shared" ref="A48:A56" si="8">A18</f>
        <v>Virginia</v>
      </c>
      <c r="B48">
        <f t="shared" ref="B48:B56" si="9">B18-2</f>
        <v>21</v>
      </c>
    </row>
    <row r="49" spans="1:2" x14ac:dyDescent="0.55000000000000004">
      <c r="A49" t="str">
        <f t="shared" si="8"/>
        <v>Kentucky</v>
      </c>
      <c r="B49">
        <f t="shared" si="9"/>
        <v>13</v>
      </c>
    </row>
    <row r="50" spans="1:2" x14ac:dyDescent="0.55000000000000004">
      <c r="A50" t="str">
        <f t="shared" si="8"/>
        <v>Tennessee</v>
      </c>
      <c r="B50">
        <f t="shared" si="9"/>
        <v>13</v>
      </c>
    </row>
    <row r="51" spans="1:2" x14ac:dyDescent="0.55000000000000004">
      <c r="A51" t="str">
        <f t="shared" si="8"/>
        <v>North Carolina</v>
      </c>
      <c r="B51">
        <f t="shared" si="9"/>
        <v>13</v>
      </c>
    </row>
    <row r="52" spans="1:2" x14ac:dyDescent="0.55000000000000004">
      <c r="A52" t="str">
        <f t="shared" si="8"/>
        <v>South Carolina</v>
      </c>
      <c r="B52">
        <f t="shared" si="9"/>
        <v>9</v>
      </c>
    </row>
    <row r="53" spans="1:2" x14ac:dyDescent="0.55000000000000004">
      <c r="A53" t="str">
        <f t="shared" si="8"/>
        <v>Georgia</v>
      </c>
      <c r="B53">
        <f t="shared" si="9"/>
        <v>9</v>
      </c>
    </row>
    <row r="54" spans="1:2" x14ac:dyDescent="0.55000000000000004">
      <c r="A54" t="str">
        <f t="shared" si="8"/>
        <v>Yazoo</v>
      </c>
      <c r="B54">
        <f t="shared" si="9"/>
        <v>6</v>
      </c>
    </row>
    <row r="55" spans="1:2" x14ac:dyDescent="0.55000000000000004">
      <c r="A55" t="str">
        <f t="shared" si="8"/>
        <v>Mississippi</v>
      </c>
      <c r="B55">
        <f t="shared" si="9"/>
        <v>2</v>
      </c>
    </row>
    <row r="56" spans="1:2" x14ac:dyDescent="0.55000000000000004">
      <c r="A56" t="str">
        <f t="shared" si="8"/>
        <v>Orleans</v>
      </c>
      <c r="B56">
        <f t="shared" si="9"/>
        <v>3</v>
      </c>
    </row>
    <row r="57" spans="1:2" x14ac:dyDescent="0.55000000000000004">
      <c r="A57" t="s">
        <v>23</v>
      </c>
      <c r="B57">
        <f>SUM(B34:B56)</f>
        <v>250</v>
      </c>
    </row>
  </sheetData>
  <mergeCells count="5">
    <mergeCell ref="B2:C2"/>
    <mergeCell ref="D2:F2"/>
    <mergeCell ref="G2:I2"/>
    <mergeCell ref="J2:L2"/>
    <mergeCell ref="M2:O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BC8FD-662D-4F43-B81C-673EB6B1F6BD}">
  <dimension ref="A1:J31"/>
  <sheetViews>
    <sheetView topLeftCell="AF1" workbookViewId="0">
      <selection activeCell="I15" sqref="I15"/>
    </sheetView>
  </sheetViews>
  <sheetFormatPr defaultRowHeight="14.4" x14ac:dyDescent="0.55000000000000004"/>
  <cols>
    <col min="10" max="10" width="10.68359375" bestFit="1" customWidth="1"/>
  </cols>
  <sheetData>
    <row r="1" spans="1:10" x14ac:dyDescent="0.55000000000000004">
      <c r="B1" t="s">
        <v>23</v>
      </c>
      <c r="C1" t="s">
        <v>42</v>
      </c>
      <c r="D1" t="s">
        <v>73</v>
      </c>
    </row>
    <row r="2" spans="1:10" x14ac:dyDescent="0.55000000000000004">
      <c r="A2" t="s">
        <v>0</v>
      </c>
      <c r="B2">
        <v>23</v>
      </c>
      <c r="C2">
        <v>3</v>
      </c>
      <c r="D2">
        <v>20</v>
      </c>
      <c r="E2">
        <f>B2-SUM(C2:D2)</f>
        <v>0</v>
      </c>
    </row>
    <row r="3" spans="1:10" x14ac:dyDescent="0.55000000000000004">
      <c r="A3" t="s">
        <v>1</v>
      </c>
      <c r="B3">
        <v>8</v>
      </c>
      <c r="C3">
        <v>6</v>
      </c>
      <c r="D3">
        <v>2</v>
      </c>
      <c r="E3">
        <f t="shared" ref="E3:E25" si="0">B3-SUM(C3:D3)</f>
        <v>0</v>
      </c>
    </row>
    <row r="4" spans="1:10" x14ac:dyDescent="0.55000000000000004">
      <c r="A4" t="s">
        <v>2</v>
      </c>
      <c r="B4">
        <v>7</v>
      </c>
      <c r="C4">
        <v>0</v>
      </c>
      <c r="D4">
        <v>7</v>
      </c>
      <c r="E4">
        <f t="shared" si="0"/>
        <v>0</v>
      </c>
      <c r="H4" t="s">
        <v>42</v>
      </c>
      <c r="I4" s="5">
        <f>I7-I6-I5</f>
        <v>0.47099999999999997</v>
      </c>
      <c r="J4" s="3">
        <f t="shared" ref="J4:J6" si="1">I4*$J$9</f>
        <v>1138733.8739999998</v>
      </c>
    </row>
    <row r="5" spans="1:10" x14ac:dyDescent="0.55000000000000004">
      <c r="A5" t="s">
        <v>3</v>
      </c>
      <c r="B5">
        <v>5</v>
      </c>
      <c r="C5">
        <v>1</v>
      </c>
      <c r="D5">
        <v>4</v>
      </c>
      <c r="E5">
        <f t="shared" si="0"/>
        <v>0</v>
      </c>
      <c r="H5" t="s">
        <v>73</v>
      </c>
      <c r="I5" s="5">
        <v>0.47299999999999998</v>
      </c>
      <c r="J5" s="3">
        <f t="shared" si="1"/>
        <v>1143569.2619999999</v>
      </c>
    </row>
    <row r="6" spans="1:10" x14ac:dyDescent="0.55000000000000004">
      <c r="A6" t="s">
        <v>4</v>
      </c>
      <c r="B6">
        <v>10</v>
      </c>
      <c r="C6">
        <v>1</v>
      </c>
      <c r="D6">
        <v>9</v>
      </c>
      <c r="E6">
        <f t="shared" si="0"/>
        <v>0</v>
      </c>
      <c r="H6" t="s">
        <v>143</v>
      </c>
      <c r="I6" s="5">
        <v>5.3999999999999999E-2</v>
      </c>
      <c r="J6" s="3">
        <f t="shared" si="1"/>
        <v>130555.476</v>
      </c>
    </row>
    <row r="7" spans="1:10" x14ac:dyDescent="0.55000000000000004">
      <c r="A7" t="s">
        <v>5</v>
      </c>
      <c r="B7">
        <v>44</v>
      </c>
      <c r="C7">
        <v>41</v>
      </c>
      <c r="D7">
        <v>3</v>
      </c>
      <c r="E7">
        <f t="shared" si="0"/>
        <v>0</v>
      </c>
      <c r="I7" s="5">
        <v>0.998</v>
      </c>
      <c r="J7" s="3">
        <f>I7*$J$9</f>
        <v>2412858.6120000002</v>
      </c>
    </row>
    <row r="8" spans="1:10" x14ac:dyDescent="0.55000000000000004">
      <c r="A8" t="s">
        <v>6</v>
      </c>
      <c r="B8">
        <v>32</v>
      </c>
      <c r="C8">
        <v>19</v>
      </c>
      <c r="D8">
        <v>13</v>
      </c>
      <c r="E8">
        <f t="shared" si="0"/>
        <v>0</v>
      </c>
      <c r="I8" s="5"/>
    </row>
    <row r="9" spans="1:10" x14ac:dyDescent="0.55000000000000004">
      <c r="A9" t="s">
        <v>7</v>
      </c>
      <c r="B9">
        <v>9</v>
      </c>
      <c r="C9">
        <v>8</v>
      </c>
      <c r="D9">
        <v>1</v>
      </c>
      <c r="E9">
        <f t="shared" si="0"/>
        <v>0</v>
      </c>
      <c r="J9" s="2">
        <v>2417694</v>
      </c>
    </row>
    <row r="10" spans="1:10" x14ac:dyDescent="0.55000000000000004">
      <c r="A10" t="s">
        <v>8</v>
      </c>
      <c r="B10">
        <v>3</v>
      </c>
      <c r="C10">
        <v>0</v>
      </c>
      <c r="D10">
        <v>3</v>
      </c>
      <c r="E10">
        <f t="shared" si="0"/>
        <v>0</v>
      </c>
    </row>
    <row r="11" spans="1:10" x14ac:dyDescent="0.55000000000000004">
      <c r="A11" t="s">
        <v>9</v>
      </c>
      <c r="B11">
        <v>8</v>
      </c>
      <c r="C11">
        <v>7</v>
      </c>
      <c r="D11">
        <v>1</v>
      </c>
      <c r="E11">
        <f t="shared" si="0"/>
        <v>0</v>
      </c>
    </row>
    <row r="12" spans="1:10" x14ac:dyDescent="0.55000000000000004">
      <c r="A12" t="s">
        <v>10</v>
      </c>
      <c r="B12">
        <v>22</v>
      </c>
      <c r="C12">
        <v>6</v>
      </c>
      <c r="D12">
        <v>16</v>
      </c>
      <c r="E12">
        <f t="shared" si="0"/>
        <v>0</v>
      </c>
    </row>
    <row r="13" spans="1:10" x14ac:dyDescent="0.55000000000000004">
      <c r="A13" t="s">
        <v>11</v>
      </c>
      <c r="B13">
        <v>3</v>
      </c>
      <c r="C13">
        <v>2</v>
      </c>
      <c r="D13">
        <v>1</v>
      </c>
      <c r="E13">
        <f t="shared" si="0"/>
        <v>0</v>
      </c>
    </row>
    <row r="14" spans="1:10" x14ac:dyDescent="0.55000000000000004">
      <c r="A14" t="s">
        <v>12</v>
      </c>
      <c r="B14">
        <v>10</v>
      </c>
      <c r="C14">
        <v>3</v>
      </c>
      <c r="D14">
        <v>7</v>
      </c>
      <c r="E14">
        <f t="shared" si="0"/>
        <v>0</v>
      </c>
    </row>
    <row r="15" spans="1:10" x14ac:dyDescent="0.55000000000000004">
      <c r="A15" t="s">
        <v>13</v>
      </c>
      <c r="B15">
        <v>5</v>
      </c>
      <c r="C15">
        <v>3</v>
      </c>
      <c r="D15">
        <v>2</v>
      </c>
      <c r="E15">
        <f t="shared" si="0"/>
        <v>0</v>
      </c>
    </row>
    <row r="16" spans="1:10" x14ac:dyDescent="0.55000000000000004">
      <c r="A16" t="s">
        <v>14</v>
      </c>
      <c r="B16">
        <v>23</v>
      </c>
      <c r="C16">
        <v>18</v>
      </c>
      <c r="D16">
        <v>5</v>
      </c>
      <c r="E16">
        <f t="shared" si="0"/>
        <v>0</v>
      </c>
    </row>
    <row r="17" spans="1:5" x14ac:dyDescent="0.55000000000000004">
      <c r="A17" t="s">
        <v>15</v>
      </c>
      <c r="B17">
        <v>15</v>
      </c>
      <c r="C17">
        <v>7</v>
      </c>
      <c r="D17">
        <v>8</v>
      </c>
      <c r="E17">
        <f t="shared" si="0"/>
        <v>0</v>
      </c>
    </row>
    <row r="18" spans="1:5" x14ac:dyDescent="0.55000000000000004">
      <c r="A18" t="s">
        <v>16</v>
      </c>
      <c r="B18">
        <v>15</v>
      </c>
      <c r="C18">
        <v>11</v>
      </c>
      <c r="D18">
        <v>4</v>
      </c>
      <c r="E18">
        <f t="shared" si="0"/>
        <v>0</v>
      </c>
    </row>
    <row r="19" spans="1:5" x14ac:dyDescent="0.55000000000000004">
      <c r="A19" t="s">
        <v>17</v>
      </c>
      <c r="B19">
        <v>15</v>
      </c>
      <c r="C19">
        <v>8</v>
      </c>
      <c r="D19">
        <v>7</v>
      </c>
      <c r="E19">
        <f t="shared" si="0"/>
        <v>0</v>
      </c>
    </row>
    <row r="20" spans="1:5" x14ac:dyDescent="0.55000000000000004">
      <c r="A20" t="s">
        <v>18</v>
      </c>
      <c r="B20">
        <v>11</v>
      </c>
      <c r="C20">
        <v>11</v>
      </c>
      <c r="D20">
        <v>0</v>
      </c>
      <c r="E20">
        <f t="shared" si="0"/>
        <v>0</v>
      </c>
    </row>
    <row r="21" spans="1:5" x14ac:dyDescent="0.55000000000000004">
      <c r="A21" t="s">
        <v>19</v>
      </c>
      <c r="B21">
        <v>11</v>
      </c>
      <c r="C21">
        <v>9</v>
      </c>
      <c r="D21">
        <v>2</v>
      </c>
      <c r="E21">
        <f t="shared" si="0"/>
        <v>0</v>
      </c>
    </row>
    <row r="22" spans="1:5" x14ac:dyDescent="0.55000000000000004">
      <c r="A22" t="s">
        <v>20</v>
      </c>
      <c r="B22">
        <v>8</v>
      </c>
      <c r="C22">
        <v>6</v>
      </c>
      <c r="D22">
        <v>2</v>
      </c>
      <c r="E22">
        <f t="shared" si="0"/>
        <v>0</v>
      </c>
    </row>
    <row r="23" spans="1:5" x14ac:dyDescent="0.55000000000000004">
      <c r="A23" t="s">
        <v>21</v>
      </c>
      <c r="B23">
        <v>4</v>
      </c>
      <c r="C23">
        <v>4</v>
      </c>
      <c r="D23">
        <v>0</v>
      </c>
      <c r="E23">
        <f t="shared" si="0"/>
        <v>0</v>
      </c>
    </row>
    <row r="24" spans="1:5" x14ac:dyDescent="0.55000000000000004">
      <c r="A24" t="s">
        <v>39</v>
      </c>
      <c r="B24">
        <v>3</v>
      </c>
      <c r="C24">
        <v>3</v>
      </c>
      <c r="D24">
        <v>0</v>
      </c>
      <c r="E24">
        <f t="shared" si="0"/>
        <v>0</v>
      </c>
    </row>
    <row r="25" spans="1:5" x14ac:dyDescent="0.55000000000000004">
      <c r="A25" s="1" t="s">
        <v>22</v>
      </c>
      <c r="B25" s="1">
        <v>5</v>
      </c>
      <c r="C25" s="1">
        <v>0</v>
      </c>
      <c r="D25" s="1">
        <v>5</v>
      </c>
      <c r="E25">
        <f t="shared" si="0"/>
        <v>0</v>
      </c>
    </row>
    <row r="26" spans="1:5" x14ac:dyDescent="0.55000000000000004">
      <c r="B26">
        <f>SUM(B2:B25)</f>
        <v>299</v>
      </c>
      <c r="C26">
        <f>SUM(C2:C25)</f>
        <v>177</v>
      </c>
      <c r="D26">
        <f>SUM(D2:D25)</f>
        <v>122</v>
      </c>
      <c r="E26">
        <f>SUM(C26:D26)</f>
        <v>299</v>
      </c>
    </row>
    <row r="28" spans="1:5" x14ac:dyDescent="0.55000000000000004">
      <c r="C28">
        <f>C26/B26</f>
        <v>0.59197324414715724</v>
      </c>
    </row>
    <row r="31" spans="1:5" x14ac:dyDescent="0.55000000000000004">
      <c r="A31" t="str">
        <f>A2</f>
        <v>Mass.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1808</vt:lpstr>
      <vt:lpstr>1812</vt:lpstr>
      <vt:lpstr>1816</vt:lpstr>
      <vt:lpstr>1820</vt:lpstr>
      <vt:lpstr>1824</vt:lpstr>
      <vt:lpstr>1828</vt:lpstr>
      <vt:lpstr>1832</vt:lpstr>
      <vt:lpstr>1836</vt:lpstr>
      <vt:lpstr>1840</vt:lpstr>
      <vt:lpstr>1844</vt:lpstr>
      <vt:lpstr>1848</vt:lpstr>
      <vt:lpstr>1852</vt:lpstr>
      <vt:lpstr>1856</vt:lpstr>
      <vt:lpstr>1860</vt:lpstr>
      <vt:lpstr>1864</vt:lpstr>
      <vt:lpstr>1868</vt:lpstr>
      <vt:lpstr>1872</vt:lpstr>
      <vt:lpstr>Sheet3</vt:lpstr>
      <vt:lpstr>1866 midterms</vt:lpstr>
      <vt:lpstr>dc vs balt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 Sharma</dc:creator>
  <cp:lastModifiedBy>Ishan Sharma</cp:lastModifiedBy>
  <dcterms:created xsi:type="dcterms:W3CDTF">2022-08-27T06:39:56Z</dcterms:created>
  <dcterms:modified xsi:type="dcterms:W3CDTF">2024-09-11T17:53:15Z</dcterms:modified>
</cp:coreProperties>
</file>