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DB37DAA2-3119-4BA1-9CF7-23D2635D1EB8}" xr6:coauthVersionLast="47" xr6:coauthVersionMax="47" xr10:uidLastSave="{00000000-0000-0000-0000-000000000000}"/>
  <bookViews>
    <workbookView xWindow="-96" yWindow="-96" windowWidth="20928" windowHeight="1243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2" l="1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01" i="2"/>
  <c r="L59" i="2"/>
  <c r="C96" i="2"/>
  <c r="L71" i="2"/>
  <c r="L70" i="2"/>
  <c r="L69" i="2"/>
  <c r="L77" i="2"/>
  <c r="L48" i="2"/>
  <c r="L44" i="2"/>
  <c r="L67" i="2"/>
  <c r="L66" i="2"/>
  <c r="L50" i="2"/>
  <c r="L62" i="2"/>
  <c r="L60" i="2"/>
  <c r="L56" i="2"/>
  <c r="L55" i="2"/>
  <c r="L53" i="2"/>
  <c r="L51" i="2"/>
  <c r="K43" i="2"/>
  <c r="K42" i="2"/>
  <c r="C93" i="2"/>
  <c r="C94" i="2"/>
  <c r="C91" i="2"/>
  <c r="B59" i="1"/>
  <c r="K18" i="4"/>
  <c r="E4" i="18"/>
  <c r="E3" i="18"/>
  <c r="B5" i="18" s="1"/>
  <c r="B6" i="18" s="1"/>
  <c r="L144" i="2" l="1"/>
  <c r="I144" i="2"/>
  <c r="M144" i="2"/>
  <c r="J144" i="2"/>
  <c r="K144" i="2"/>
  <c r="C79" i="2"/>
  <c r="C92" i="2" s="1"/>
  <c r="L79" i="2"/>
  <c r="C23" i="4"/>
  <c r="K24" i="4"/>
  <c r="K23" i="4"/>
  <c r="L76" i="2"/>
  <c r="L74" i="2"/>
  <c r="L52" i="2"/>
  <c r="L75" i="2"/>
  <c r="L73" i="2"/>
  <c r="L68" i="2"/>
  <c r="L65" i="2"/>
  <c r="L64" i="2"/>
  <c r="L63" i="2"/>
  <c r="L61" i="2"/>
  <c r="L58" i="2"/>
  <c r="L57" i="2"/>
  <c r="L49" i="2"/>
  <c r="L47" i="2"/>
  <c r="L46" i="2"/>
  <c r="L45" i="2"/>
  <c r="L43" i="2"/>
  <c r="L42" i="2"/>
  <c r="L41" i="2"/>
  <c r="K77" i="2"/>
  <c r="K62" i="2"/>
  <c r="K60" i="2"/>
  <c r="K59" i="2"/>
  <c r="K41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1" i="1"/>
  <c r="B42" i="1"/>
  <c r="C42" i="1" s="1"/>
  <c r="C45" i="1"/>
  <c r="C44" i="1"/>
  <c r="C63" i="1" s="1"/>
  <c r="C43" i="1"/>
  <c r="C46" i="1"/>
  <c r="C47" i="1"/>
  <c r="C48" i="1"/>
  <c r="C49" i="1"/>
  <c r="C50" i="1"/>
  <c r="C60" i="1" l="1"/>
  <c r="C61" i="1"/>
  <c r="C62" i="1"/>
  <c r="C58" i="1"/>
  <c r="C59" i="1"/>
  <c r="N144" i="2"/>
  <c r="G144" i="2" s="1"/>
  <c r="C97" i="2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F144" i="2" l="1"/>
  <c r="B144" i="2"/>
  <c r="D144" i="2"/>
  <c r="C144" i="2"/>
  <c r="E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C32" i="2" l="1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E5" i="4" l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<sst xmlns="http://schemas.openxmlformats.org/spreadsheetml/2006/main" count="565" uniqueCount="282">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</sst>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tabSelected="1" topLeftCell="A26" workbookViewId="0">
      <selection activeCell="A7" sqref="A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3" t="s">
        <v>19</v>
      </c>
      <c r="B1" s="33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281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245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3" t="s">
        <v>70</v>
      </c>
      <c r="B56" s="33"/>
      <c r="C56" s="33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246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247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248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249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243</v>
      </c>
      <c r="B1" s="1">
        <v>41865</v>
      </c>
    </row>
    <row r="2" spans="1:5" x14ac:dyDescent="0.55000000000000004">
      <c r="A2" t="s">
        <v>244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319"/>
  <sheetViews>
    <sheetView topLeftCell="A120" zoomScale="93" workbookViewId="0">
      <selection activeCell="J142" sqref="J142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680.1290124305574</v>
      </c>
    </row>
    <row r="35" spans="1:12" x14ac:dyDescent="0.55000000000000004">
      <c r="A35" t="s">
        <v>118</v>
      </c>
      <c r="B35">
        <v>706</v>
      </c>
    </row>
    <row r="36" spans="1:12" x14ac:dyDescent="0.55000000000000004">
      <c r="A36" t="s">
        <v>119</v>
      </c>
      <c r="B36" s="15">
        <f>C84/B35</f>
        <v>445624.64589235128</v>
      </c>
    </row>
    <row r="37" spans="1:12" x14ac:dyDescent="0.55000000000000004">
      <c r="A37" t="s">
        <v>117</v>
      </c>
      <c r="B37" s="15">
        <f>B36+C37</f>
        <v>447624.64589235128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3.3934681969350331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K185*0.075</f>
        <v>527850</v>
      </c>
      <c r="L41" s="23">
        <f>E268*0.075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34.926584457460372</v>
      </c>
      <c r="F42" s="15">
        <f t="shared" si="1"/>
        <v>34</v>
      </c>
      <c r="G42">
        <f t="shared" ref="G42:G83" si="3">SQRT(F42*(F42+1))</f>
        <v>34.496376621320678</v>
      </c>
      <c r="H42">
        <f t="shared" si="2"/>
        <v>35</v>
      </c>
      <c r="K42" s="11">
        <f>K185*0.75+K198*0.8</f>
        <v>8036100</v>
      </c>
      <c r="L42" s="11">
        <f>E268*0.75+E282*0.8</f>
        <v>8036100</v>
      </c>
    </row>
    <row r="43" spans="1:12" x14ac:dyDescent="0.55000000000000004">
      <c r="A43" s="22">
        <v>3</v>
      </c>
      <c r="B43" s="22" t="s">
        <v>79</v>
      </c>
      <c r="C43" s="23">
        <v>10637000</v>
      </c>
      <c r="D43" s="23"/>
      <c r="E43" s="24">
        <f t="shared" si="0"/>
        <v>23.763213436996672</v>
      </c>
      <c r="F43" s="25">
        <f t="shared" si="1"/>
        <v>23</v>
      </c>
      <c r="G43" s="22">
        <f t="shared" si="3"/>
        <v>23.49468024894146</v>
      </c>
      <c r="H43" s="22">
        <f t="shared" si="2"/>
        <v>24</v>
      </c>
      <c r="I43" s="22"/>
      <c r="J43" s="22"/>
      <c r="K43" s="26">
        <f>K182*0.15+K185*0.175</f>
        <v>4799400</v>
      </c>
      <c r="L43" s="26">
        <f>E265*0.15+E268*0.175</f>
        <v>4799400</v>
      </c>
    </row>
    <row r="44" spans="1:12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26.83274951506694</v>
      </c>
      <c r="F44" s="15">
        <f t="shared" si="1"/>
        <v>26</v>
      </c>
      <c r="G44">
        <f t="shared" si="3"/>
        <v>26.49528259898354</v>
      </c>
      <c r="H44">
        <f t="shared" si="2"/>
        <v>27</v>
      </c>
      <c r="K44" s="1">
        <f>K199+K205*(1/3)</f>
        <v>5764333.333333333</v>
      </c>
      <c r="L44" s="1">
        <f>E284+E294*(1/3)+E311*0.7+E303*0.3+E315*0.6</f>
        <v>6931933.333333333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8.1452172784892234</v>
      </c>
      <c r="F45" s="25">
        <f t="shared" si="1"/>
        <v>8</v>
      </c>
      <c r="G45" s="22">
        <f t="shared" si="3"/>
        <v>8.4852813742385695</v>
      </c>
      <c r="H45" s="22">
        <f t="shared" si="2"/>
        <v>8</v>
      </c>
      <c r="I45" s="22"/>
      <c r="J45" s="22"/>
      <c r="K45" s="26">
        <f>K182*0.1</f>
        <v>2378500</v>
      </c>
      <c r="L45" s="26">
        <f>E265*0.1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19.397948883467343</v>
      </c>
      <c r="F46" s="15">
        <f t="shared" si="1"/>
        <v>19</v>
      </c>
      <c r="G46">
        <f t="shared" si="3"/>
        <v>19.493588689617926</v>
      </c>
      <c r="H46">
        <f t="shared" si="2"/>
        <v>19</v>
      </c>
      <c r="K46" s="11">
        <f>K186*0.8</f>
        <v>5176800</v>
      </c>
      <c r="L46" s="11">
        <f>E269*0.8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10.6718878056344</v>
      </c>
      <c r="F47" s="25">
        <f t="shared" si="1"/>
        <v>10</v>
      </c>
      <c r="G47" s="22">
        <f t="shared" si="3"/>
        <v>10.488088481701515</v>
      </c>
      <c r="H47" s="22">
        <f t="shared" si="2"/>
        <v>11</v>
      </c>
      <c r="I47" s="22"/>
      <c r="J47" s="22"/>
      <c r="K47" s="26">
        <f>K189*(2.5/9)+K208</f>
        <v>3775055.5555555555</v>
      </c>
      <c r="L47" s="26">
        <f>E272*(2.5/9)+E299</f>
        <v>3775055.5555555555</v>
      </c>
    </row>
    <row r="48" spans="1:12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20.146343778775595</v>
      </c>
      <c r="F48" s="15">
        <f t="shared" si="1"/>
        <v>20</v>
      </c>
      <c r="G48">
        <f t="shared" si="3"/>
        <v>20.493901531919196</v>
      </c>
      <c r="H48">
        <f t="shared" si="2"/>
        <v>20</v>
      </c>
      <c r="K48" s="1">
        <f>K201</f>
        <v>6491000</v>
      </c>
      <c r="L48" s="1">
        <f>E283+E311*0.3+E315*0.4</f>
        <v>7006700</v>
      </c>
    </row>
    <row r="49" spans="1:12" x14ac:dyDescent="0.55000000000000004">
      <c r="A49" s="22">
        <v>9</v>
      </c>
      <c r="B49" s="22" t="s">
        <v>85</v>
      </c>
      <c r="C49" s="23">
        <v>1744000</v>
      </c>
      <c r="D49" s="23"/>
      <c r="E49" s="24">
        <f t="shared" si="0"/>
        <v>3.8961214848286359</v>
      </c>
      <c r="F49" s="25">
        <f t="shared" si="1"/>
        <v>3</v>
      </c>
      <c r="G49" s="22">
        <f t="shared" si="3"/>
        <v>3.4641016151377544</v>
      </c>
      <c r="H49" s="22">
        <f t="shared" si="2"/>
        <v>4</v>
      </c>
      <c r="I49" s="22"/>
      <c r="J49" s="22"/>
      <c r="K49" s="26">
        <f>K186*0.075</f>
        <v>485325</v>
      </c>
      <c r="L49" s="26">
        <f>E269*0.075</f>
        <v>485325</v>
      </c>
    </row>
    <row r="50" spans="1:12" x14ac:dyDescent="0.55000000000000004">
      <c r="A50">
        <v>10</v>
      </c>
      <c r="B50" t="s">
        <v>86</v>
      </c>
      <c r="C50" s="1">
        <v>19141000</v>
      </c>
      <c r="D50" s="1"/>
      <c r="E50" s="12">
        <f t="shared" si="0"/>
        <v>42.761273704761997</v>
      </c>
      <c r="F50" s="15">
        <f t="shared" si="1"/>
        <v>42</v>
      </c>
      <c r="G50">
        <f t="shared" si="3"/>
        <v>42.497058721751557</v>
      </c>
      <c r="H50">
        <f t="shared" si="2"/>
        <v>43</v>
      </c>
      <c r="K50" s="11">
        <f>K187+K189*(2.5/9)</f>
        <v>10099055.555555556</v>
      </c>
      <c r="L50" s="11">
        <f>E270+E272*(3/9)+E287*0.8+E289</f>
        <v>16876666.666666664</v>
      </c>
    </row>
    <row r="51" spans="1:12" x14ac:dyDescent="0.55000000000000004">
      <c r="A51" s="22">
        <v>11</v>
      </c>
      <c r="B51" s="22" t="s">
        <v>87</v>
      </c>
      <c r="C51" s="23">
        <v>36239000</v>
      </c>
      <c r="D51" s="23"/>
      <c r="E51" s="24">
        <f t="shared" si="0"/>
        <v>80.958455555450072</v>
      </c>
      <c r="F51" s="25">
        <f t="shared" si="1"/>
        <v>80</v>
      </c>
      <c r="G51" s="22">
        <f t="shared" si="3"/>
        <v>80.498447189992433</v>
      </c>
      <c r="H51" s="22">
        <f t="shared" si="2"/>
        <v>81</v>
      </c>
      <c r="I51" s="22"/>
      <c r="J51" s="22"/>
      <c r="K51" s="26">
        <f>K182*0.75+K192</f>
        <v>22651750</v>
      </c>
      <c r="L51" s="26">
        <f>E265*0.75+E275+E307</f>
        <v>24289750</v>
      </c>
    </row>
    <row r="52" spans="1:12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27.949756821497168</v>
      </c>
      <c r="F52" s="15">
        <f t="shared" si="1"/>
        <v>27</v>
      </c>
      <c r="G52">
        <f t="shared" si="3"/>
        <v>27.495454169735041</v>
      </c>
      <c r="H52">
        <f t="shared" si="2"/>
        <v>28</v>
      </c>
      <c r="K52" s="1">
        <f>K212</f>
        <v>2461000</v>
      </c>
      <c r="L52" s="1">
        <f>E293+E287*0.2+E302</f>
        <v>6583000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2.452948044920781</v>
      </c>
      <c r="F53" s="25">
        <f t="shared" si="1"/>
        <v>2</v>
      </c>
      <c r="G53" s="22">
        <f t="shared" si="3"/>
        <v>2.4494897427831779</v>
      </c>
      <c r="H53" s="22">
        <f t="shared" si="2"/>
        <v>3</v>
      </c>
      <c r="I53" s="22"/>
      <c r="J53" s="22"/>
      <c r="K53" s="26">
        <f>K186*0.125</f>
        <v>808875</v>
      </c>
      <c r="L53" s="26">
        <f>E269*0.125</f>
        <v>808875</v>
      </c>
    </row>
    <row r="54" spans="1:12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1.8922103770928065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21.046651667758358</v>
      </c>
      <c r="F55" s="25">
        <f t="shared" si="1"/>
        <v>21</v>
      </c>
      <c r="G55" s="22">
        <f t="shared" si="3"/>
        <v>21.494185260204677</v>
      </c>
      <c r="H55" s="22">
        <f t="shared" si="2"/>
        <v>21</v>
      </c>
      <c r="I55" s="22"/>
      <c r="J55" s="22"/>
      <c r="K55" s="26">
        <f>K184*0.1+K195*0.8</f>
        <v>4234300</v>
      </c>
      <c r="L55" s="26">
        <f>E267*0.1+E278*0.8+E314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23.412473142777582</v>
      </c>
      <c r="F56" s="15">
        <f t="shared" si="1"/>
        <v>23</v>
      </c>
      <c r="G56">
        <f t="shared" si="3"/>
        <v>23.49468024894146</v>
      </c>
      <c r="H56">
        <f t="shared" si="2"/>
        <v>23</v>
      </c>
      <c r="K56" s="11">
        <f>K188*0.8</f>
        <v>5558400</v>
      </c>
      <c r="L56" s="11">
        <f>E271*0.8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52.401046759254861</v>
      </c>
      <c r="F57" s="25">
        <f t="shared" si="1"/>
        <v>52</v>
      </c>
      <c r="G57" s="22">
        <f t="shared" si="3"/>
        <v>52.497618993626752</v>
      </c>
      <c r="H57" s="22">
        <f t="shared" si="2"/>
        <v>52</v>
      </c>
      <c r="I57" s="22"/>
      <c r="J57" s="22"/>
      <c r="K57" s="26">
        <f>K184*0.8+K194+K198*0.2+K210+K204*0.3</f>
        <v>15797500</v>
      </c>
      <c r="L57" s="26">
        <f>E267*0.8+E277+E282*0.2+E301+E291*0.3</f>
        <v>15592000</v>
      </c>
    </row>
    <row r="58" spans="1:12" x14ac:dyDescent="0.55000000000000004">
      <c r="A58">
        <v>18</v>
      </c>
      <c r="B58" t="s">
        <v>94</v>
      </c>
      <c r="C58" s="1">
        <v>10102000</v>
      </c>
      <c r="D58" s="1"/>
      <c r="E58" s="12">
        <f t="shared" si="0"/>
        <v>22.568015619116331</v>
      </c>
      <c r="F58" s="15">
        <f t="shared" si="1"/>
        <v>22</v>
      </c>
      <c r="G58">
        <f t="shared" si="3"/>
        <v>22.494443758403985</v>
      </c>
      <c r="H58">
        <f t="shared" si="2"/>
        <v>23</v>
      </c>
      <c r="K58" s="1">
        <f>K213+K203+(K184*0.1)+K202*0.6</f>
        <v>6915700</v>
      </c>
      <c r="L58" s="1">
        <f>E305+E290+(E267*0.1)+E288*0.6</f>
        <v>6915700</v>
      </c>
    </row>
    <row r="59" spans="1:12" x14ac:dyDescent="0.55000000000000004">
      <c r="A59" s="22">
        <v>19</v>
      </c>
      <c r="B59" s="22" t="s">
        <v>95</v>
      </c>
      <c r="C59" s="23">
        <v>5402000</v>
      </c>
      <c r="D59" s="23"/>
      <c r="E59" s="24">
        <f t="shared" si="0"/>
        <v>12.068146938672186</v>
      </c>
      <c r="F59" s="25">
        <f t="shared" si="1"/>
        <v>12</v>
      </c>
      <c r="G59" s="22">
        <f t="shared" si="3"/>
        <v>12.489995996796797</v>
      </c>
      <c r="H59" s="22">
        <f t="shared" si="2"/>
        <v>12</v>
      </c>
      <c r="I59" s="22"/>
      <c r="J59" s="22"/>
      <c r="K59" s="26">
        <f>K188*0.1+K206*0.9</f>
        <v>2430900</v>
      </c>
      <c r="L59" s="26">
        <f>E271*0.1+E295*0.9+E312</f>
        <v>4021900</v>
      </c>
    </row>
    <row r="60" spans="1:12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19.442629175724552</v>
      </c>
      <c r="F60" s="15">
        <f t="shared" si="1"/>
        <v>19</v>
      </c>
      <c r="G60">
        <f t="shared" si="3"/>
        <v>19.493588689617926</v>
      </c>
      <c r="H60">
        <f t="shared" si="2"/>
        <v>19</v>
      </c>
      <c r="K60" s="11">
        <f>K183*(1/3)+K211+K202*0.1+K209*0.7</f>
        <v>8023766.666666666</v>
      </c>
      <c r="L60" s="11">
        <f>E266*(1/3)+E288*0.1+E300*0.3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3.353255933903545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K206*0.1</f>
        <v>192900</v>
      </c>
      <c r="L61" s="26">
        <f>E285*0.2+E296*0.1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25.94361169914848</v>
      </c>
      <c r="F62" s="15">
        <f t="shared" si="1"/>
        <v>25</v>
      </c>
      <c r="G62">
        <f t="shared" si="3"/>
        <v>25.495097567963924</v>
      </c>
      <c r="H62">
        <f t="shared" si="2"/>
        <v>26</v>
      </c>
      <c r="K62" s="11">
        <f>K190*0.6</f>
        <v>4045800</v>
      </c>
      <c r="L62" s="11">
        <f>E273*0.6+E292+E304*0.9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19.840283776813713</v>
      </c>
      <c r="F63" s="25">
        <f t="shared" si="1"/>
        <v>19</v>
      </c>
      <c r="G63" s="22">
        <f t="shared" si="3"/>
        <v>19.493588689617926</v>
      </c>
      <c r="H63" s="22">
        <f t="shared" si="2"/>
        <v>20</v>
      </c>
      <c r="I63" s="22"/>
      <c r="J63" s="22"/>
      <c r="K63" s="26">
        <f>K204*0.7</f>
        <v>2972900</v>
      </c>
      <c r="L63" s="26">
        <f>E291*0.7</f>
        <v>2493400</v>
      </c>
    </row>
    <row r="64" spans="1:12" x14ac:dyDescent="0.55000000000000004">
      <c r="A64">
        <v>24</v>
      </c>
      <c r="B64" t="s">
        <v>100</v>
      </c>
      <c r="C64" s="1">
        <v>18703000</v>
      </c>
      <c r="D64" s="1"/>
      <c r="E64" s="12">
        <f t="shared" si="0"/>
        <v>41.782775304329114</v>
      </c>
      <c r="F64" s="15">
        <f t="shared" si="1"/>
        <v>41</v>
      </c>
      <c r="G64">
        <f t="shared" si="3"/>
        <v>41.496987842492857</v>
      </c>
      <c r="H64">
        <f t="shared" si="2"/>
        <v>42</v>
      </c>
      <c r="K64" s="27">
        <f>K183*(2/3)+K207*(2/3)</f>
        <v>13566666.666666664</v>
      </c>
      <c r="L64" s="27">
        <f>E266*(2/3)+E298*(2/3)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16.29490258620417</v>
      </c>
      <c r="F65" s="25">
        <f t="shared" si="1"/>
        <v>16</v>
      </c>
      <c r="G65" s="22">
        <f t="shared" si="3"/>
        <v>16.492422502470642</v>
      </c>
      <c r="H65" s="22">
        <f t="shared" si="2"/>
        <v>16</v>
      </c>
      <c r="I65" s="22"/>
      <c r="J65" s="22"/>
      <c r="K65" s="23">
        <f>K209+K197*0.3+K202</f>
        <v>4613600</v>
      </c>
      <c r="L65" s="23">
        <f>E281+E300*0.7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7.8771355249459694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K188*0.1</f>
        <v>694800</v>
      </c>
      <c r="L66" s="11">
        <f>E271*0.1+E304*0.1</f>
        <v>876200</v>
      </c>
    </row>
    <row r="67" spans="1:12" x14ac:dyDescent="0.55000000000000004">
      <c r="A67" s="22">
        <v>27</v>
      </c>
      <c r="B67" s="22" t="s">
        <v>103</v>
      </c>
      <c r="C67" s="23">
        <v>9062000</v>
      </c>
      <c r="D67" s="23"/>
      <c r="E67" s="24">
        <f t="shared" si="0"/>
        <v>20.244640421741455</v>
      </c>
      <c r="F67" s="25">
        <f t="shared" si="1"/>
        <v>20</v>
      </c>
      <c r="G67" s="22">
        <f t="shared" si="3"/>
        <v>20.493901531919196</v>
      </c>
      <c r="H67" s="22">
        <f t="shared" si="2"/>
        <v>20</v>
      </c>
      <c r="I67" s="22"/>
      <c r="J67" s="22"/>
      <c r="K67" s="26">
        <f>K190*0.4</f>
        <v>2697200</v>
      </c>
      <c r="L67" s="26">
        <f>E273*0.4+E285*0.8+E296*0.9+E317</f>
        <v>6555900</v>
      </c>
    </row>
    <row r="68" spans="1:12" x14ac:dyDescent="0.55000000000000004">
      <c r="A68">
        <v>28</v>
      </c>
      <c r="B68" t="s">
        <v>232</v>
      </c>
      <c r="C68" s="1">
        <v>3943000</v>
      </c>
      <c r="D68" s="1"/>
      <c r="E68" s="12">
        <f t="shared" si="0"/>
        <v>8.8087196185087784</v>
      </c>
      <c r="F68" s="15">
        <f t="shared" si="1"/>
        <v>8</v>
      </c>
      <c r="G68">
        <f t="shared" si="3"/>
        <v>8.4852813742385695</v>
      </c>
      <c r="H68">
        <f t="shared" si="2"/>
        <v>9</v>
      </c>
      <c r="K68" s="11">
        <f>K191*(1/3)</f>
        <v>1980666.6666666665</v>
      </c>
      <c r="L68" s="11">
        <f>E274*(1/3)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5137000</v>
      </c>
      <c r="D69" s="23"/>
      <c r="E69" s="24">
        <f t="shared" si="0"/>
        <v>11.476133066264165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K191*(2/3)</f>
        <v>3961333.333333333</v>
      </c>
      <c r="L69" s="26">
        <f>E274*(2/3)</f>
        <v>3961333.333333333</v>
      </c>
    </row>
    <row r="70" spans="1:12" x14ac:dyDescent="0.55000000000000004">
      <c r="A70">
        <v>30</v>
      </c>
      <c r="B70" t="s">
        <v>262</v>
      </c>
      <c r="C70" s="1">
        <v>1934000</v>
      </c>
      <c r="D70" s="1"/>
      <c r="E70" s="12">
        <f t="shared" si="0"/>
        <v>4.3205842612721224</v>
      </c>
      <c r="F70" s="15">
        <f t="shared" si="1"/>
        <v>4</v>
      </c>
      <c r="G70">
        <f t="shared" si="3"/>
        <v>4.4721359549995796</v>
      </c>
      <c r="H70">
        <f t="shared" si="2"/>
        <v>4</v>
      </c>
      <c r="L70" s="1">
        <f>E310</f>
        <v>848000</v>
      </c>
    </row>
    <row r="71" spans="1:12" x14ac:dyDescent="0.55000000000000004">
      <c r="A71" s="22">
        <v>31</v>
      </c>
      <c r="B71" s="22" t="s">
        <v>195</v>
      </c>
      <c r="C71" s="23">
        <v>7821000</v>
      </c>
      <c r="D71" s="23"/>
      <c r="E71" s="24">
        <f t="shared" si="0"/>
        <v>17.472228287181629</v>
      </c>
      <c r="F71" s="25">
        <f t="shared" si="1"/>
        <v>17</v>
      </c>
      <c r="G71" s="22">
        <f t="shared" si="3"/>
        <v>17.4928556845359</v>
      </c>
      <c r="H71" s="22">
        <f t="shared" si="2"/>
        <v>17</v>
      </c>
      <c r="I71" s="22"/>
      <c r="J71" s="22"/>
      <c r="K71" s="26">
        <f>K207*(1/3)</f>
        <v>1770666.6666666665</v>
      </c>
      <c r="L71" s="26">
        <f>E298*(1/3)+E297+E306</f>
        <v>5658666.666666666</v>
      </c>
    </row>
    <row r="72" spans="1:12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1.9480607424143179</v>
      </c>
      <c r="F72" s="15">
        <f t="shared" si="1"/>
        <v>1</v>
      </c>
      <c r="G72">
        <f t="shared" si="3"/>
        <v>1.4142135623730951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10.973479778370562</v>
      </c>
      <c r="F73" s="25">
        <f t="shared" si="1"/>
        <v>10</v>
      </c>
      <c r="G73" s="22">
        <f t="shared" si="3"/>
        <v>10.488088481701515</v>
      </c>
      <c r="H73" s="22">
        <f t="shared" si="2"/>
        <v>11</v>
      </c>
      <c r="I73" s="22"/>
      <c r="J73" s="22"/>
      <c r="K73" s="23">
        <f>K193</f>
        <v>4428000</v>
      </c>
      <c r="L73" s="23">
        <f>E276</f>
        <v>4428000</v>
      </c>
    </row>
    <row r="74" spans="1:12" x14ac:dyDescent="0.55000000000000004">
      <c r="A74">
        <v>34</v>
      </c>
      <c r="B74" t="s">
        <v>226</v>
      </c>
      <c r="C74" s="1">
        <v>1883000</v>
      </c>
      <c r="D74" s="1"/>
      <c r="E74" s="12">
        <f t="shared" si="0"/>
        <v>4.2066495160162392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L74" s="1">
        <f>E318</f>
        <v>770000</v>
      </c>
    </row>
    <row r="75" spans="1:12" x14ac:dyDescent="0.55000000000000004">
      <c r="A75" s="22">
        <v>35</v>
      </c>
      <c r="B75" s="22" t="s">
        <v>107</v>
      </c>
      <c r="C75" s="23">
        <v>3426000</v>
      </c>
      <c r="D75" s="23"/>
      <c r="E75" s="24">
        <f t="shared" si="0"/>
        <v>7.6537340636599236</v>
      </c>
      <c r="F75" s="25">
        <f t="shared" si="1"/>
        <v>7</v>
      </c>
      <c r="G75" s="22">
        <f t="shared" si="3"/>
        <v>7.4833147735478827</v>
      </c>
      <c r="H75" s="22">
        <f t="shared" si="2"/>
        <v>8</v>
      </c>
      <c r="I75" s="22"/>
      <c r="J75" s="22"/>
      <c r="K75" s="22"/>
      <c r="L75" s="26">
        <f>E303*0.6</f>
        <v>732600</v>
      </c>
    </row>
    <row r="76" spans="1:12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18.551257345193228</v>
      </c>
      <c r="F76" s="15">
        <f t="shared" si="1"/>
        <v>18</v>
      </c>
      <c r="G76">
        <f t="shared" si="3"/>
        <v>18.493242008906929</v>
      </c>
      <c r="H76">
        <f t="shared" si="2"/>
        <v>19</v>
      </c>
      <c r="L76" s="1">
        <f>E279+E309</f>
        <v>6788000</v>
      </c>
    </row>
    <row r="77" spans="1:12" x14ac:dyDescent="0.55000000000000004">
      <c r="A77" s="22">
        <v>37</v>
      </c>
      <c r="B77" s="22" t="s">
        <v>115</v>
      </c>
      <c r="C77" s="23">
        <v>3101000</v>
      </c>
      <c r="D77" s="23"/>
      <c r="E77" s="24">
        <f t="shared" si="0"/>
        <v>6.9276793144802751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K205*(2/3)</f>
        <v>1648666.6666666665</v>
      </c>
      <c r="L77" s="23">
        <f>E294*(2/3)+E319</f>
        <v>2387666.6666666665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2.3859276065349673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7.8905396126231313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K189*(4/9)</f>
        <v>4036888.8888888885</v>
      </c>
      <c r="L79" s="26">
        <f>E272*(7/18)</f>
        <v>3532277.777777778</v>
      </c>
    </row>
    <row r="80" spans="1:12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2.3032690658591304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2">
        <v>41</v>
      </c>
      <c r="B81" s="22" t="s">
        <v>112</v>
      </c>
      <c r="C81" s="23">
        <v>1421000</v>
      </c>
      <c r="D81" s="23"/>
      <c r="E81" s="24">
        <f>C81/$B$37</f>
        <v>3.1745347648747084</v>
      </c>
      <c r="F81" s="25">
        <f>FLOOR(E81,1)</f>
        <v>3</v>
      </c>
      <c r="G81" s="22">
        <f>SQRT(F81*(F81+1))</f>
        <v>3.4641016151377544</v>
      </c>
      <c r="H81" s="22">
        <f>IF(E81&gt;G81,CEILING(E81,1),FLOOR(E81,1))</f>
        <v>3</v>
      </c>
      <c r="I81" s="22"/>
      <c r="J81" s="22"/>
      <c r="K81" s="22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0.86009562595127564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2">
        <v>43</v>
      </c>
      <c r="B83" s="22" t="s">
        <v>113</v>
      </c>
      <c r="C83" s="23">
        <v>192000</v>
      </c>
      <c r="D83" s="23"/>
      <c r="E83" s="24">
        <f>C83/$B$37</f>
        <v>0.4289308056692076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3" ht="14.7" thickBot="1" x14ac:dyDescent="0.6">
      <c r="A84" s="4"/>
      <c r="B84" s="4" t="s">
        <v>22</v>
      </c>
      <c r="C84" s="7">
        <f>SUM(C41:C83)</f>
        <v>314611000</v>
      </c>
      <c r="D84" s="7"/>
      <c r="E84" s="7">
        <f>SUM(E41:E83)</f>
        <v>702.84557136664125</v>
      </c>
      <c r="F84" s="7"/>
      <c r="G84" s="7"/>
      <c r="H84" s="7">
        <f>SUM(H41:H83)</f>
        <v>702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73.292202271220461</v>
      </c>
      <c r="C86" s="12">
        <f>$C$84/C32</f>
        <v>68.138995027087958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250</v>
      </c>
      <c r="B90" t="s">
        <v>124</v>
      </c>
      <c r="C90" t="s">
        <v>63</v>
      </c>
    </row>
    <row r="91" spans="1:13" x14ac:dyDescent="0.55000000000000004">
      <c r="A91" t="s">
        <v>251</v>
      </c>
      <c r="B91" t="s">
        <v>257</v>
      </c>
      <c r="C91" s="1">
        <f>C46+C49+C53+C54+C72+C45+C51</f>
        <v>53129000</v>
      </c>
    </row>
    <row r="92" spans="1:13" x14ac:dyDescent="0.55000000000000004">
      <c r="A92" t="s">
        <v>252</v>
      </c>
      <c r="B92" t="s">
        <v>258</v>
      </c>
      <c r="C92" s="1">
        <f>C42+C43+C41+C47+C79+C50</f>
        <v>55240000</v>
      </c>
    </row>
    <row r="93" spans="1:13" x14ac:dyDescent="0.55000000000000004">
      <c r="A93" t="s">
        <v>253</v>
      </c>
      <c r="B93" t="s">
        <v>260</v>
      </c>
      <c r="C93" s="1">
        <f>C57+C58+C63+C74+C65+C69</f>
        <v>56753000</v>
      </c>
      <c r="J93" s="1"/>
    </row>
    <row r="94" spans="1:13" x14ac:dyDescent="0.55000000000000004">
      <c r="A94" t="s">
        <v>254</v>
      </c>
      <c r="B94" t="s">
        <v>259</v>
      </c>
      <c r="C94" s="1">
        <f>C52+C48+C75+C44+C77+C67+C61+C59</f>
        <v>56032000</v>
      </c>
    </row>
    <row r="95" spans="1:13" x14ac:dyDescent="0.55000000000000004">
      <c r="A95" t="s">
        <v>255</v>
      </c>
      <c r="B95" t="s">
        <v>261</v>
      </c>
      <c r="C95" s="1">
        <f>C56+C55+C60+C64+C68</f>
        <v>51250000</v>
      </c>
      <c r="J95" s="15"/>
    </row>
    <row r="96" spans="1:13" x14ac:dyDescent="0.55000000000000004">
      <c r="A96" s="3" t="s">
        <v>256</v>
      </c>
      <c r="B96" s="3" t="s">
        <v>268</v>
      </c>
      <c r="C96" s="6">
        <f>C66+C62+C76+C71+C70+C81+C78+C83+C82+C80+C73</f>
        <v>42207000</v>
      </c>
    </row>
    <row r="97" spans="1:13" x14ac:dyDescent="0.55000000000000004">
      <c r="C97" s="1">
        <f>SUM(C91:C96)</f>
        <v>314611000</v>
      </c>
    </row>
    <row r="100" spans="1:13" x14ac:dyDescent="0.55000000000000004">
      <c r="A100" t="s">
        <v>126</v>
      </c>
      <c r="B100" t="s">
        <v>275</v>
      </c>
      <c r="C100" s="1" t="s">
        <v>276</v>
      </c>
      <c r="D100" t="s">
        <v>277</v>
      </c>
      <c r="E100" t="s">
        <v>278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8">
        <v>0.82099999999999995</v>
      </c>
      <c r="C101" s="28">
        <v>0.14899999999999999</v>
      </c>
      <c r="D101" s="28">
        <v>2.5999999999999999E-2</v>
      </c>
      <c r="E101" s="28">
        <v>1E-3</v>
      </c>
      <c r="F101" s="28">
        <v>3.0000000000000001E-3</v>
      </c>
      <c r="G101" s="28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8">
        <v>0.85399999999999998</v>
      </c>
      <c r="C102" s="28">
        <v>8.4000000000000005E-2</v>
      </c>
      <c r="D102" s="28">
        <v>5.6000000000000001E-2</v>
      </c>
      <c r="E102" s="28">
        <v>1E-3</v>
      </c>
      <c r="F102" s="28">
        <v>5.0000000000000001E-3</v>
      </c>
      <c r="G102" s="28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8">
        <v>0.872</v>
      </c>
      <c r="C103" s="28">
        <v>6.3E-2</v>
      </c>
      <c r="D103" s="28">
        <v>6.0999999999999999E-2</v>
      </c>
      <c r="E103" s="28">
        <v>1E-3</v>
      </c>
      <c r="F103" s="28">
        <v>3.0000000000000001E-3</v>
      </c>
      <c r="G103" s="28">
        <f t="shared" si="5"/>
        <v>1</v>
      </c>
      <c r="I103" s="11">
        <f t="shared" si="6"/>
        <v>9275464</v>
      </c>
      <c r="J103" s="11">
        <f t="shared" si="4"/>
        <v>670131</v>
      </c>
      <c r="K103" s="11">
        <f t="shared" si="4"/>
        <v>648857</v>
      </c>
      <c r="L103" s="11">
        <f t="shared" si="4"/>
        <v>10637</v>
      </c>
      <c r="M103" s="11">
        <f t="shared" si="4"/>
        <v>31911</v>
      </c>
    </row>
    <row r="104" spans="1:13" x14ac:dyDescent="0.55000000000000004">
      <c r="A104" t="s">
        <v>80</v>
      </c>
      <c r="B104" s="28">
        <v>0.43099999999999999</v>
      </c>
      <c r="C104" s="28">
        <v>0.51400000000000001</v>
      </c>
      <c r="D104" s="28">
        <v>4.5999999999999999E-2</v>
      </c>
      <c r="E104" s="28">
        <v>2E-3</v>
      </c>
      <c r="F104" s="28">
        <v>7.0000000000000001E-3</v>
      </c>
      <c r="G104" s="28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8">
        <v>0.873</v>
      </c>
      <c r="C105" s="28">
        <v>3.9E-2</v>
      </c>
      <c r="D105" s="28">
        <v>8.3000000000000004E-2</v>
      </c>
      <c r="E105" s="28">
        <v>1E-3</v>
      </c>
      <c r="F105" s="28">
        <v>4.0000000000000001E-3</v>
      </c>
      <c r="G105" s="28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8">
        <v>0.82699999999999996</v>
      </c>
      <c r="C106" s="28">
        <v>6.6000000000000003E-2</v>
      </c>
      <c r="D106" s="28">
        <v>9.0999999999999998E-2</v>
      </c>
      <c r="E106" s="28">
        <v>2E-3</v>
      </c>
      <c r="F106" s="28">
        <v>1.4E-2</v>
      </c>
      <c r="G106" s="28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8">
        <v>0.68700000000000006</v>
      </c>
      <c r="C107" s="28">
        <v>0.27700000000000002</v>
      </c>
      <c r="D107" s="28">
        <v>3.2000000000000001E-2</v>
      </c>
      <c r="E107" s="28">
        <v>1E-3</v>
      </c>
      <c r="F107" s="28">
        <v>3.0000000000000001E-3</v>
      </c>
      <c r="G107" s="28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8">
        <v>0.31</v>
      </c>
      <c r="C108" s="28">
        <v>0.63300000000000001</v>
      </c>
      <c r="D108" s="28">
        <v>4.4999999999999998E-2</v>
      </c>
      <c r="E108" s="28">
        <v>1E-3</v>
      </c>
      <c r="F108" s="28">
        <v>1.0999999999999999E-2</v>
      </c>
      <c r="G108" s="28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8">
        <v>0.89400000000000002</v>
      </c>
      <c r="C109" s="28">
        <v>3.7999999999999999E-2</v>
      </c>
      <c r="D109" s="28">
        <v>6.3E-2</v>
      </c>
      <c r="E109" s="28">
        <v>1E-3</v>
      </c>
      <c r="F109" s="28">
        <v>4.0000000000000001E-3</v>
      </c>
      <c r="G109" s="28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8">
        <v>0.504</v>
      </c>
      <c r="C110" s="28">
        <v>0.436</v>
      </c>
      <c r="D110" s="28">
        <v>4.7E-2</v>
      </c>
      <c r="E110" s="28">
        <v>4.0000000000000001E-3</v>
      </c>
      <c r="F110" s="28">
        <v>8.9999999999999993E-3</v>
      </c>
      <c r="G110" s="28">
        <f t="shared" si="5"/>
        <v>1</v>
      </c>
      <c r="I110" s="11">
        <f t="shared" si="6"/>
        <v>9647064</v>
      </c>
      <c r="J110" s="11">
        <f t="shared" si="4"/>
        <v>8345476</v>
      </c>
      <c r="K110" s="11">
        <f t="shared" si="4"/>
        <v>899627</v>
      </c>
      <c r="L110" s="11">
        <f t="shared" si="4"/>
        <v>76564</v>
      </c>
      <c r="M110" s="11">
        <f t="shared" si="4"/>
        <v>172269</v>
      </c>
    </row>
    <row r="111" spans="1:13" x14ac:dyDescent="0.55000000000000004">
      <c r="A111" t="s">
        <v>87</v>
      </c>
      <c r="B111" s="28">
        <v>0.78200000000000003</v>
      </c>
      <c r="C111" s="28">
        <v>0.11899999999999999</v>
      </c>
      <c r="D111" s="28">
        <v>7.9000000000000001E-2</v>
      </c>
      <c r="E111" s="28">
        <v>3.0000000000000001E-3</v>
      </c>
      <c r="F111" s="28">
        <v>1.7000000000000001E-2</v>
      </c>
      <c r="G111" s="28">
        <f t="shared" si="5"/>
        <v>1</v>
      </c>
      <c r="I111" s="11">
        <f t="shared" si="6"/>
        <v>28338898</v>
      </c>
      <c r="J111" s="11">
        <f t="shared" si="4"/>
        <v>4312441</v>
      </c>
      <c r="K111" s="11">
        <f t="shared" si="4"/>
        <v>2862881</v>
      </c>
      <c r="L111" s="11">
        <f t="shared" si="4"/>
        <v>108717</v>
      </c>
      <c r="M111" s="11">
        <f t="shared" si="4"/>
        <v>616063</v>
      </c>
    </row>
    <row r="112" spans="1:13" x14ac:dyDescent="0.55000000000000004">
      <c r="A112" t="s">
        <v>88</v>
      </c>
      <c r="B112" s="28">
        <v>0.52800000000000002</v>
      </c>
      <c r="C112" s="28">
        <v>0.42399999999999999</v>
      </c>
      <c r="D112" s="28">
        <v>2.5000000000000001E-2</v>
      </c>
      <c r="E112" s="28">
        <v>1.4E-2</v>
      </c>
      <c r="F112" s="28">
        <v>8.9999999999999993E-3</v>
      </c>
      <c r="G112" s="28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8">
        <v>0.83799999999999997</v>
      </c>
      <c r="C113" s="28">
        <v>3.6999999999999998E-2</v>
      </c>
      <c r="D113" s="28">
        <v>0.112</v>
      </c>
      <c r="E113" s="28">
        <v>4.0000000000000001E-3</v>
      </c>
      <c r="F113" s="28">
        <v>8.9999999999999993E-3</v>
      </c>
      <c r="G113" s="28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8">
        <v>0.96299999999999997</v>
      </c>
      <c r="C114" s="28">
        <v>7.0000000000000001E-3</v>
      </c>
      <c r="D114" s="28">
        <v>2.4E-2</v>
      </c>
      <c r="E114" s="28">
        <v>2E-3</v>
      </c>
      <c r="F114" s="28">
        <v>4.0000000000000001E-3</v>
      </c>
      <c r="G114" s="28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8">
        <v>0.71</v>
      </c>
      <c r="C115" s="28">
        <v>0.223</v>
      </c>
      <c r="D115" s="28">
        <v>5.7000000000000002E-2</v>
      </c>
      <c r="E115" s="28">
        <v>4.0000000000000001E-3</v>
      </c>
      <c r="F115" s="28">
        <v>6.0000000000000001E-3</v>
      </c>
      <c r="G115" s="28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8">
        <v>0.59599999999999997</v>
      </c>
      <c r="C116" s="28">
        <v>0.30299999999999999</v>
      </c>
      <c r="D116" s="28">
        <v>8.3000000000000004E-2</v>
      </c>
      <c r="E116" s="28">
        <v>2E-3</v>
      </c>
      <c r="F116" s="28">
        <v>1.6E-2</v>
      </c>
      <c r="G116" s="28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8">
        <v>0.81100000000000005</v>
      </c>
      <c r="C117" s="28">
        <v>7.1999999999999995E-2</v>
      </c>
      <c r="D117" s="28">
        <v>9.9000000000000005E-2</v>
      </c>
      <c r="E117" s="28">
        <v>2E-3</v>
      </c>
      <c r="F117" s="28">
        <v>1.6E-2</v>
      </c>
      <c r="G117" s="28">
        <f t="shared" si="5"/>
        <v>1</v>
      </c>
      <c r="I117" s="11">
        <f t="shared" si="6"/>
        <v>19022816</v>
      </c>
      <c r="J117" s="11">
        <f t="shared" ref="J117:J143" si="7">C117*$C57</f>
        <v>1688831.9999999998</v>
      </c>
      <c r="K117" s="11">
        <f t="shared" ref="K117:K143" si="8">D117*$C57</f>
        <v>2322144</v>
      </c>
      <c r="L117" s="11">
        <f t="shared" ref="L117:L142" si="9">E117*$C57</f>
        <v>46912</v>
      </c>
      <c r="M117" s="11">
        <f t="shared" ref="M117:M143" si="10">F117*$C57</f>
        <v>375296</v>
      </c>
    </row>
    <row r="118" spans="1:13" x14ac:dyDescent="0.55000000000000004">
      <c r="A118" t="s">
        <v>94</v>
      </c>
      <c r="B118" s="28">
        <v>0.86899999999999999</v>
      </c>
      <c r="C118" s="28">
        <v>6.0999999999999999E-2</v>
      </c>
      <c r="D118" s="28">
        <v>5.3999999999999999E-2</v>
      </c>
      <c r="E118" s="28">
        <v>3.0000000000000001E-3</v>
      </c>
      <c r="F118" s="28">
        <v>1.2999999999999999E-2</v>
      </c>
      <c r="G118" s="28">
        <f t="shared" si="5"/>
        <v>1</v>
      </c>
      <c r="I118" s="11">
        <f t="shared" si="6"/>
        <v>8778638</v>
      </c>
      <c r="J118" s="11">
        <f t="shared" si="7"/>
        <v>616222</v>
      </c>
      <c r="K118" s="11">
        <f t="shared" si="8"/>
        <v>545508</v>
      </c>
      <c r="L118" s="11">
        <f t="shared" si="9"/>
        <v>30306</v>
      </c>
      <c r="M118" s="11">
        <f t="shared" si="10"/>
        <v>131326</v>
      </c>
    </row>
    <row r="119" spans="1:13" x14ac:dyDescent="0.55000000000000004">
      <c r="A119" t="s">
        <v>95</v>
      </c>
      <c r="B119" s="28">
        <v>0.48599999999999999</v>
      </c>
      <c r="C119" s="28">
        <v>0.443</v>
      </c>
      <c r="D119" s="28">
        <v>4.1000000000000002E-2</v>
      </c>
      <c r="E119" s="28">
        <v>4.0000000000000001E-3</v>
      </c>
      <c r="F119" s="28">
        <v>2.5999999999999999E-2</v>
      </c>
      <c r="G119" s="28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8">
        <v>0.85399999999999998</v>
      </c>
      <c r="C120" s="28">
        <v>8.5999999999999993E-2</v>
      </c>
      <c r="D120" s="28">
        <v>4.4999999999999998E-2</v>
      </c>
      <c r="E120" s="28">
        <v>1E-3</v>
      </c>
      <c r="F120" s="28">
        <v>1.4E-2</v>
      </c>
      <c r="G120" s="28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8">
        <v>0.40200000000000002</v>
      </c>
      <c r="C121" s="28">
        <v>0.58099999999999996</v>
      </c>
      <c r="D121" s="28">
        <v>3.0000000000000001E-3</v>
      </c>
      <c r="E121" s="28">
        <v>2E-3</v>
      </c>
      <c r="F121" s="28">
        <v>1.2E-2</v>
      </c>
      <c r="G121" s="28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8">
        <v>0.30499999999999999</v>
      </c>
      <c r="C122" s="28">
        <v>0.55700000000000005</v>
      </c>
      <c r="D122" s="28">
        <v>9.0999999999999998E-2</v>
      </c>
      <c r="E122" s="28">
        <v>4.0000000000000001E-3</v>
      </c>
      <c r="F122" s="28">
        <v>4.2000000000000003E-2</v>
      </c>
      <c r="G122" s="28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8">
        <v>0.84899999999999998</v>
      </c>
      <c r="C123" s="28">
        <v>4.2000000000000003E-2</v>
      </c>
      <c r="D123" s="28">
        <v>7.9000000000000001E-2</v>
      </c>
      <c r="E123" s="28">
        <v>8.9999999999999993E-3</v>
      </c>
      <c r="F123" s="28">
        <v>2.1000000000000001E-2</v>
      </c>
      <c r="G123" s="28">
        <f t="shared" si="5"/>
        <v>1</v>
      </c>
      <c r="I123" s="11">
        <f t="shared" si="6"/>
        <v>7539969</v>
      </c>
      <c r="J123" s="11">
        <f t="shared" si="7"/>
        <v>373002</v>
      </c>
      <c r="K123" s="11">
        <f t="shared" si="8"/>
        <v>701599</v>
      </c>
      <c r="L123" s="11">
        <f t="shared" si="9"/>
        <v>79929</v>
      </c>
      <c r="M123" s="11">
        <f t="shared" si="10"/>
        <v>186501</v>
      </c>
    </row>
    <row r="124" spans="1:13" x14ac:dyDescent="0.55000000000000004">
      <c r="A124" t="s">
        <v>100</v>
      </c>
      <c r="B124" s="28">
        <v>0.623</v>
      </c>
      <c r="C124" s="28">
        <v>0.26400000000000001</v>
      </c>
      <c r="D124" s="28">
        <v>8.3000000000000004E-2</v>
      </c>
      <c r="E124" s="28">
        <v>4.0000000000000001E-3</v>
      </c>
      <c r="F124" s="28">
        <v>2.5999999999999999E-2</v>
      </c>
      <c r="G124" s="28">
        <f t="shared" si="5"/>
        <v>1</v>
      </c>
      <c r="I124" s="11">
        <f t="shared" si="6"/>
        <v>11651969</v>
      </c>
      <c r="J124" s="11">
        <f t="shared" si="7"/>
        <v>4937592</v>
      </c>
      <c r="K124" s="11">
        <f t="shared" si="8"/>
        <v>1552349</v>
      </c>
      <c r="L124" s="11">
        <f t="shared" si="9"/>
        <v>74812</v>
      </c>
      <c r="M124" s="11">
        <f t="shared" si="10"/>
        <v>486278</v>
      </c>
    </row>
    <row r="125" spans="1:13" x14ac:dyDescent="0.55000000000000004">
      <c r="A125" t="s">
        <v>101</v>
      </c>
      <c r="B125" s="28">
        <v>0.86299999999999999</v>
      </c>
      <c r="C125" s="28">
        <v>4.9000000000000002E-2</v>
      </c>
      <c r="D125" s="28">
        <v>6.7000000000000004E-2</v>
      </c>
      <c r="E125" s="28">
        <v>7.0000000000000001E-3</v>
      </c>
      <c r="F125" s="28">
        <v>1.4E-2</v>
      </c>
      <c r="G125" s="28">
        <f t="shared" si="5"/>
        <v>1</v>
      </c>
      <c r="I125" s="11">
        <f t="shared" si="6"/>
        <v>6294722</v>
      </c>
      <c r="J125" s="11">
        <f t="shared" si="7"/>
        <v>357406</v>
      </c>
      <c r="K125" s="11">
        <f t="shared" si="8"/>
        <v>488698.00000000006</v>
      </c>
      <c r="L125" s="11">
        <f t="shared" si="9"/>
        <v>51058</v>
      </c>
      <c r="M125" s="11">
        <f t="shared" si="10"/>
        <v>102116</v>
      </c>
    </row>
    <row r="126" spans="1:13" x14ac:dyDescent="0.55000000000000004">
      <c r="A126" t="s">
        <v>102</v>
      </c>
      <c r="B126" s="28">
        <v>0.59599999999999997</v>
      </c>
      <c r="C126" s="28">
        <v>0.34300000000000003</v>
      </c>
      <c r="D126" s="28">
        <v>5.3999999999999999E-2</v>
      </c>
      <c r="E126" s="28">
        <v>1E-3</v>
      </c>
      <c r="F126" s="28">
        <v>6.0000000000000001E-3</v>
      </c>
      <c r="G126" s="28">
        <f t="shared" si="5"/>
        <v>1</v>
      </c>
      <c r="I126" s="11">
        <f t="shared" si="6"/>
        <v>2101496</v>
      </c>
      <c r="J126" s="11">
        <f t="shared" si="7"/>
        <v>1209418</v>
      </c>
      <c r="K126" s="11">
        <f t="shared" si="8"/>
        <v>190404</v>
      </c>
      <c r="L126" s="11">
        <f t="shared" si="9"/>
        <v>3526</v>
      </c>
      <c r="M126" s="11">
        <f t="shared" si="10"/>
        <v>21156</v>
      </c>
    </row>
    <row r="127" spans="1:13" x14ac:dyDescent="0.55000000000000004">
      <c r="A127" t="s">
        <v>103</v>
      </c>
      <c r="B127" s="28">
        <v>0.63600000000000001</v>
      </c>
      <c r="C127" s="28">
        <v>0.24199999999999999</v>
      </c>
      <c r="D127" s="28">
        <v>8.6999999999999994E-2</v>
      </c>
      <c r="E127" s="28">
        <v>3.0000000000000001E-3</v>
      </c>
      <c r="F127" s="28">
        <v>3.2000000000000001E-2</v>
      </c>
      <c r="G127" s="28">
        <f t="shared" si="5"/>
        <v>1</v>
      </c>
      <c r="I127" s="11">
        <f t="shared" si="6"/>
        <v>5763432</v>
      </c>
      <c r="J127" s="11">
        <f t="shared" si="7"/>
        <v>2193004</v>
      </c>
      <c r="K127" s="11">
        <f t="shared" si="8"/>
        <v>788394</v>
      </c>
      <c r="L127" s="11">
        <f t="shared" si="9"/>
        <v>27186</v>
      </c>
      <c r="M127" s="11">
        <f t="shared" si="10"/>
        <v>289984</v>
      </c>
    </row>
    <row r="128" spans="1:13" x14ac:dyDescent="0.55000000000000004">
      <c r="A128" t="s">
        <v>232</v>
      </c>
      <c r="B128" s="28">
        <v>0.85699999999999998</v>
      </c>
      <c r="C128" s="28">
        <v>7.1999999999999995E-2</v>
      </c>
      <c r="D128" s="28">
        <v>5.7000000000000002E-2</v>
      </c>
      <c r="E128" s="28">
        <v>3.0000000000000001E-3</v>
      </c>
      <c r="F128" s="28">
        <v>1.0999999999999999E-2</v>
      </c>
      <c r="G128" s="28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8">
        <v>0.83499999999999996</v>
      </c>
      <c r="C129" s="28">
        <v>6.4000000000000001E-2</v>
      </c>
      <c r="D129" s="28">
        <v>8.7999999999999995E-2</v>
      </c>
      <c r="E129" s="28">
        <v>4.0000000000000001E-3</v>
      </c>
      <c r="F129" s="28">
        <v>8.9999999999999993E-3</v>
      </c>
      <c r="G129" s="28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262</v>
      </c>
      <c r="B130" s="28">
        <v>0.873</v>
      </c>
      <c r="C130" s="28">
        <v>7.4999999999999997E-2</v>
      </c>
      <c r="D130" s="28">
        <v>0.02</v>
      </c>
      <c r="E130" s="28">
        <v>1.2999999999999999E-2</v>
      </c>
      <c r="F130" s="28">
        <v>1.9E-2</v>
      </c>
      <c r="G130" s="28">
        <f t="shared" si="5"/>
        <v>1</v>
      </c>
      <c r="I130" s="11">
        <f t="shared" si="6"/>
        <v>1688382</v>
      </c>
      <c r="J130" s="11">
        <f t="shared" si="7"/>
        <v>145050</v>
      </c>
      <c r="K130" s="11">
        <f t="shared" si="8"/>
        <v>38680</v>
      </c>
      <c r="L130" s="11">
        <f t="shared" si="9"/>
        <v>25142</v>
      </c>
      <c r="M130" s="11">
        <f t="shared" si="10"/>
        <v>36746</v>
      </c>
    </row>
    <row r="131" spans="1:14" x14ac:dyDescent="0.55000000000000004">
      <c r="A131" t="s">
        <v>195</v>
      </c>
      <c r="B131" s="28">
        <v>0.78100000000000003</v>
      </c>
      <c r="C131" s="28">
        <v>0.124</v>
      </c>
      <c r="D131" s="28">
        <v>7.6999999999999999E-2</v>
      </c>
      <c r="E131" s="28">
        <v>2E-3</v>
      </c>
      <c r="F131" s="28">
        <v>1.6E-2</v>
      </c>
      <c r="G131" s="28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279</v>
      </c>
      <c r="B132" s="28">
        <v>0.94299999999999995</v>
      </c>
      <c r="C132" s="28">
        <v>4.0000000000000001E-3</v>
      </c>
      <c r="D132" s="28">
        <v>0.01</v>
      </c>
      <c r="E132" s="28">
        <v>3.4000000000000002E-2</v>
      </c>
      <c r="F132" s="28">
        <v>8.9999999999999993E-3</v>
      </c>
      <c r="G132" s="28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8">
        <v>0.499</v>
      </c>
      <c r="C133" s="28">
        <v>2.1000000000000001E-2</v>
      </c>
      <c r="D133" s="28">
        <v>0.434</v>
      </c>
      <c r="E133" s="28">
        <v>4.0000000000000001E-3</v>
      </c>
      <c r="F133" s="28">
        <v>4.2000000000000003E-2</v>
      </c>
      <c r="G133" s="28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226</v>
      </c>
      <c r="B134" s="28">
        <v>0.93</v>
      </c>
      <c r="C134" s="28">
        <v>4.4999999999999998E-2</v>
      </c>
      <c r="D134" s="28">
        <v>1.7999999999999999E-2</v>
      </c>
      <c r="E134" s="28">
        <v>1E-3</v>
      </c>
      <c r="F134" s="28">
        <v>6.0000000000000001E-3</v>
      </c>
      <c r="G134" s="28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8">
        <v>0.89500000000000002</v>
      </c>
      <c r="C135" s="28">
        <v>5.8000000000000003E-2</v>
      </c>
      <c r="D135" s="28">
        <v>3.9E-2</v>
      </c>
      <c r="E135" s="28">
        <v>2E-3</v>
      </c>
      <c r="F135" s="28">
        <v>6.0000000000000001E-3</v>
      </c>
      <c r="G135" s="28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8">
        <v>0.73299999999999998</v>
      </c>
      <c r="C136" s="28">
        <v>0.157</v>
      </c>
      <c r="D136" s="28">
        <v>9.1999999999999998E-2</v>
      </c>
      <c r="E136" s="28">
        <v>4.0000000000000001E-3</v>
      </c>
      <c r="F136" s="28">
        <v>1.4E-2</v>
      </c>
      <c r="G136" s="28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280</v>
      </c>
      <c r="B137" s="28">
        <v>0.93300000000000005</v>
      </c>
      <c r="C137" s="28">
        <v>8.9999999999999993E-3</v>
      </c>
      <c r="D137" s="28">
        <v>5.0999999999999997E-2</v>
      </c>
      <c r="E137" s="28">
        <v>1E-3</v>
      </c>
      <c r="F137" s="28">
        <v>6.0000000000000001E-3</v>
      </c>
      <c r="G137" s="28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8">
        <v>0.49199999999999999</v>
      </c>
      <c r="C138" s="28">
        <v>0.434</v>
      </c>
      <c r="D138" s="28">
        <v>4.2000000000000003E-2</v>
      </c>
      <c r="E138" s="28">
        <v>8.0000000000000002E-3</v>
      </c>
      <c r="F138" s="28">
        <v>2.4E-2</v>
      </c>
      <c r="G138" s="28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150</v>
      </c>
      <c r="B139" s="28">
        <v>0.52300000000000002</v>
      </c>
      <c r="C139" s="28">
        <v>0.374</v>
      </c>
      <c r="D139" s="28">
        <v>8.3000000000000004E-2</v>
      </c>
      <c r="E139" s="28">
        <v>2E-3</v>
      </c>
      <c r="F139" s="28">
        <v>1.7999999999999999E-2</v>
      </c>
      <c r="G139" s="28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8">
        <v>0.70899999999999996</v>
      </c>
      <c r="C140" s="28">
        <v>3.2000000000000001E-2</v>
      </c>
      <c r="D140" s="28">
        <v>0.224</v>
      </c>
      <c r="E140" s="28">
        <v>2.1999999999999999E-2</v>
      </c>
      <c r="F140" s="28">
        <v>1.2999999999999999E-2</v>
      </c>
      <c r="G140" s="28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8">
        <v>0.25900000000000001</v>
      </c>
      <c r="C141" s="28">
        <v>3.4000000000000002E-2</v>
      </c>
      <c r="D141" s="28">
        <v>1.4E-2</v>
      </c>
      <c r="E141" s="28">
        <v>0.68899999999999995</v>
      </c>
      <c r="F141" s="28">
        <v>4.0000000000000001E-3</v>
      </c>
      <c r="G141" s="28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8">
        <v>0.67900000000000005</v>
      </c>
      <c r="C142" s="28">
        <v>2.1000000000000001E-2</v>
      </c>
      <c r="D142" s="28">
        <v>0.153</v>
      </c>
      <c r="E142" s="28">
        <v>0.13600000000000001</v>
      </c>
      <c r="F142" s="28">
        <v>1.0999999999999999E-2</v>
      </c>
      <c r="G142" s="28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9">
        <v>0.61799999999999999</v>
      </c>
      <c r="C143" s="29">
        <v>1.7999999999999999E-2</v>
      </c>
      <c r="D143" s="29">
        <v>0.114</v>
      </c>
      <c r="E143" s="29">
        <v>0.23599999999999999</v>
      </c>
      <c r="F143" s="29">
        <v>1.4E-2</v>
      </c>
      <c r="G143" s="28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31" t="s">
        <v>22</v>
      </c>
      <c r="B144" s="32">
        <f>I144/$N144</f>
        <v>0.69312773645042103</v>
      </c>
      <c r="C144" s="32">
        <f t="shared" ref="C144:G144" si="11">J144/$N144</f>
        <v>0.21190793038639963</v>
      </c>
      <c r="D144" s="32">
        <f t="shared" si="11"/>
        <v>7.3058320994121961E-2</v>
      </c>
      <c r="E144" s="32">
        <f t="shared" si="11"/>
        <v>6.9598419147587215E-3</v>
      </c>
      <c r="F144" s="32">
        <f t="shared" si="11"/>
        <v>1.4946170254298684E-2</v>
      </c>
      <c r="G144" s="32">
        <f t="shared" si="11"/>
        <v>1</v>
      </c>
      <c r="I144" s="30">
        <f>SUM(I101:I143)</f>
        <v>218057561</v>
      </c>
      <c r="J144" s="30">
        <f t="shared" ref="J144:M144" si="12">SUM(J101:J143)</f>
        <v>66666105</v>
      </c>
      <c r="K144" s="30">
        <f t="shared" si="12"/>
        <v>22984103</v>
      </c>
      <c r="L144" s="30">
        <f>SUM(L101:L143)</f>
        <v>2189562</v>
      </c>
      <c r="M144" s="30">
        <f t="shared" si="12"/>
        <v>4702056</v>
      </c>
      <c r="N144" s="30">
        <f>SUM(I144:M144)</f>
        <v>314599387</v>
      </c>
    </row>
    <row r="145" ht="14.7" thickTop="1" x14ac:dyDescent="0.55000000000000004"/>
    <row r="181" spans="7:11" x14ac:dyDescent="0.55000000000000004">
      <c r="G181" t="s">
        <v>138</v>
      </c>
      <c r="H181" t="s">
        <v>139</v>
      </c>
      <c r="I181" t="s">
        <v>126</v>
      </c>
      <c r="J181" t="s">
        <v>140</v>
      </c>
      <c r="K181" t="s">
        <v>141</v>
      </c>
    </row>
    <row r="182" spans="7:11" x14ac:dyDescent="0.55000000000000004">
      <c r="G182" s="20">
        <v>1</v>
      </c>
      <c r="H182" s="20" t="s">
        <v>142</v>
      </c>
      <c r="I182" s="20" t="s">
        <v>87</v>
      </c>
      <c r="J182" s="21">
        <v>10090000</v>
      </c>
      <c r="K182" s="21">
        <v>23785000</v>
      </c>
    </row>
    <row r="183" spans="7:11" x14ac:dyDescent="0.55000000000000004">
      <c r="G183" s="20">
        <v>2</v>
      </c>
      <c r="H183" s="20" t="s">
        <v>143</v>
      </c>
      <c r="I183" s="20" t="s">
        <v>100</v>
      </c>
      <c r="J183" s="21">
        <v>5221000</v>
      </c>
      <c r="K183" s="21">
        <v>15038000</v>
      </c>
    </row>
    <row r="184" spans="7:11" x14ac:dyDescent="0.55000000000000004">
      <c r="G184" s="20">
        <v>3</v>
      </c>
      <c r="H184" s="20" t="s">
        <v>144</v>
      </c>
      <c r="I184" s="20" t="s">
        <v>93</v>
      </c>
      <c r="J184" s="21">
        <v>4047000</v>
      </c>
      <c r="K184" s="21">
        <v>10415000</v>
      </c>
    </row>
    <row r="185" spans="7:11" x14ac:dyDescent="0.55000000000000004">
      <c r="G185" s="20">
        <v>4</v>
      </c>
      <c r="H185" s="20" t="s">
        <v>145</v>
      </c>
      <c r="I185" s="20" t="s">
        <v>78</v>
      </c>
      <c r="J185" s="21">
        <v>2513000</v>
      </c>
      <c r="K185" s="21">
        <v>7038000</v>
      </c>
    </row>
    <row r="186" spans="7:11" x14ac:dyDescent="0.55000000000000004">
      <c r="G186" s="20">
        <v>5</v>
      </c>
      <c r="H186" s="20" t="s">
        <v>146</v>
      </c>
      <c r="I186" s="20" t="s">
        <v>82</v>
      </c>
      <c r="J186" s="21">
        <v>2210000</v>
      </c>
      <c r="K186" s="21">
        <v>6471000</v>
      </c>
    </row>
    <row r="187" spans="7:11" x14ac:dyDescent="0.55000000000000004">
      <c r="G187" s="20">
        <v>6</v>
      </c>
      <c r="H187" s="20" t="s">
        <v>147</v>
      </c>
      <c r="I187" s="20" t="s">
        <v>86</v>
      </c>
      <c r="J187" s="21">
        <v>2031000</v>
      </c>
      <c r="K187" s="21">
        <v>7576000</v>
      </c>
    </row>
    <row r="188" spans="7:11" x14ac:dyDescent="0.55000000000000004">
      <c r="G188" s="20">
        <v>7</v>
      </c>
      <c r="H188" s="20" t="s">
        <v>148</v>
      </c>
      <c r="I188" s="20" t="s">
        <v>92</v>
      </c>
      <c r="J188" s="21">
        <v>1719000</v>
      </c>
      <c r="K188" s="21">
        <v>6948000</v>
      </c>
    </row>
    <row r="189" spans="7:11" x14ac:dyDescent="0.55000000000000004">
      <c r="G189" s="20">
        <v>8</v>
      </c>
      <c r="H189" s="20" t="s">
        <v>149</v>
      </c>
      <c r="I189" s="20" t="s">
        <v>150</v>
      </c>
      <c r="J189" s="21">
        <v>1643000</v>
      </c>
      <c r="K189" s="21">
        <v>9083000</v>
      </c>
    </row>
    <row r="190" spans="7:11" x14ac:dyDescent="0.55000000000000004">
      <c r="G190" s="20">
        <v>9</v>
      </c>
      <c r="H190" s="20" t="s">
        <v>151</v>
      </c>
      <c r="I190" s="20" t="s">
        <v>98</v>
      </c>
      <c r="J190" s="21">
        <v>1480000</v>
      </c>
      <c r="K190" s="21">
        <v>6743000</v>
      </c>
    </row>
    <row r="191" spans="7:11" x14ac:dyDescent="0.55000000000000004">
      <c r="G191" s="20">
        <v>10</v>
      </c>
      <c r="H191" s="20" t="s">
        <v>152</v>
      </c>
      <c r="I191" s="20" t="s">
        <v>104</v>
      </c>
      <c r="J191" s="21">
        <v>1422000</v>
      </c>
      <c r="K191" s="21">
        <v>5942000</v>
      </c>
    </row>
    <row r="192" spans="7:11" x14ac:dyDescent="0.55000000000000004">
      <c r="G192" s="20">
        <v>11</v>
      </c>
      <c r="H192" s="20" t="s">
        <v>153</v>
      </c>
      <c r="I192" s="20" t="s">
        <v>87</v>
      </c>
      <c r="J192" s="21">
        <v>1383000</v>
      </c>
      <c r="K192" s="21">
        <v>4813000</v>
      </c>
    </row>
    <row r="193" spans="7:11" x14ac:dyDescent="0.55000000000000004">
      <c r="G193" s="20">
        <v>12</v>
      </c>
      <c r="H193" s="20" t="s">
        <v>154</v>
      </c>
      <c r="I193" s="20" t="s">
        <v>38</v>
      </c>
      <c r="J193" s="21">
        <v>1369000</v>
      </c>
      <c r="K193" s="21">
        <v>4428000</v>
      </c>
    </row>
    <row r="194" spans="7:11" x14ac:dyDescent="0.55000000000000004">
      <c r="G194" s="20">
        <v>13</v>
      </c>
      <c r="H194" s="20" t="s">
        <v>155</v>
      </c>
      <c r="I194" s="20" t="s">
        <v>93</v>
      </c>
      <c r="J194" s="21">
        <v>1248000</v>
      </c>
      <c r="K194" s="21">
        <v>3327000</v>
      </c>
    </row>
    <row r="195" spans="7:11" x14ac:dyDescent="0.55000000000000004">
      <c r="G195" s="20">
        <v>14</v>
      </c>
      <c r="H195" s="20" t="s">
        <v>156</v>
      </c>
      <c r="I195" s="20" t="s">
        <v>91</v>
      </c>
      <c r="J195" s="21">
        <v>1222000</v>
      </c>
      <c r="K195" s="21">
        <v>3991000</v>
      </c>
    </row>
    <row r="196" spans="7:11" x14ac:dyDescent="0.55000000000000004">
      <c r="G196" s="20">
        <v>15</v>
      </c>
      <c r="H196" s="20" t="s">
        <v>157</v>
      </c>
      <c r="I196" s="20" t="s">
        <v>96</v>
      </c>
      <c r="J196" s="21">
        <v>1210000</v>
      </c>
      <c r="K196" s="21">
        <v>15038000</v>
      </c>
    </row>
    <row r="197" spans="7:11" x14ac:dyDescent="0.55000000000000004">
      <c r="G197" s="20">
        <v>16</v>
      </c>
      <c r="H197" s="20" t="s">
        <v>158</v>
      </c>
      <c r="I197" s="20" t="s">
        <v>101</v>
      </c>
      <c r="J197" s="21">
        <v>1180000</v>
      </c>
      <c r="K197" s="21">
        <v>1782000</v>
      </c>
    </row>
    <row r="198" spans="7:11" x14ac:dyDescent="0.55000000000000004">
      <c r="G198" s="20">
        <v>17</v>
      </c>
      <c r="H198" s="20" t="s">
        <v>159</v>
      </c>
      <c r="I198" s="20" t="s">
        <v>78</v>
      </c>
      <c r="J198" s="21">
        <v>1159000</v>
      </c>
      <c r="K198" s="21">
        <v>3447000</v>
      </c>
    </row>
    <row r="199" spans="7:11" x14ac:dyDescent="0.55000000000000004">
      <c r="G199" s="20">
        <v>18</v>
      </c>
      <c r="H199" s="20" t="s">
        <v>160</v>
      </c>
      <c r="I199" s="20" t="s">
        <v>80</v>
      </c>
      <c r="J199" s="21">
        <v>1091000</v>
      </c>
      <c r="K199" s="21">
        <v>4940000</v>
      </c>
    </row>
    <row r="200" spans="7:11" x14ac:dyDescent="0.55000000000000004">
      <c r="G200" s="20">
        <v>19</v>
      </c>
      <c r="H200" s="20" t="s">
        <v>161</v>
      </c>
      <c r="I200" s="20" t="s">
        <v>79</v>
      </c>
      <c r="J200" s="21">
        <v>1001000</v>
      </c>
      <c r="K200" s="21">
        <v>23785000</v>
      </c>
    </row>
    <row r="201" spans="7:11" x14ac:dyDescent="0.55000000000000004">
      <c r="G201" s="20">
        <v>20</v>
      </c>
      <c r="H201" s="20" t="s">
        <v>162</v>
      </c>
      <c r="I201" s="20" t="s">
        <v>84</v>
      </c>
      <c r="J201" s="21">
        <v>1021000</v>
      </c>
      <c r="K201" s="21">
        <v>6491000</v>
      </c>
    </row>
    <row r="202" spans="7:11" x14ac:dyDescent="0.55000000000000004">
      <c r="G202" s="20">
        <v>21</v>
      </c>
      <c r="H202" s="20" t="s">
        <v>196</v>
      </c>
      <c r="I202" s="20" t="s">
        <v>94</v>
      </c>
      <c r="J202" s="21">
        <v>983000</v>
      </c>
      <c r="K202" s="21">
        <v>2297000</v>
      </c>
    </row>
    <row r="203" spans="7:11" x14ac:dyDescent="0.55000000000000004">
      <c r="G203" s="20">
        <v>22</v>
      </c>
      <c r="H203" s="20" t="s">
        <v>197</v>
      </c>
      <c r="I203" s="20" t="s">
        <v>94</v>
      </c>
      <c r="J203" s="21">
        <v>951000</v>
      </c>
      <c r="K203" s="21">
        <v>2929000</v>
      </c>
    </row>
    <row r="204" spans="7:11" x14ac:dyDescent="0.55000000000000004">
      <c r="G204" s="20">
        <v>23</v>
      </c>
      <c r="H204" s="20" t="s">
        <v>163</v>
      </c>
      <c r="I204" s="20" t="s">
        <v>99</v>
      </c>
      <c r="J204" s="21">
        <v>925000</v>
      </c>
      <c r="K204" s="21">
        <v>4247000</v>
      </c>
    </row>
    <row r="205" spans="7:11" x14ac:dyDescent="0.55000000000000004">
      <c r="G205" s="20">
        <v>24</v>
      </c>
      <c r="H205" s="20" t="s">
        <v>194</v>
      </c>
      <c r="I205" s="20" t="s">
        <v>115</v>
      </c>
      <c r="J205" s="21">
        <v>877000</v>
      </c>
      <c r="K205" s="21">
        <v>2473000</v>
      </c>
    </row>
    <row r="206" spans="7:11" x14ac:dyDescent="0.55000000000000004">
      <c r="G206" s="20">
        <v>25</v>
      </c>
      <c r="H206" s="20" t="s">
        <v>198</v>
      </c>
      <c r="I206" s="20" t="s">
        <v>95</v>
      </c>
      <c r="J206" s="21">
        <v>851000</v>
      </c>
      <c r="K206" s="21">
        <v>1929000</v>
      </c>
    </row>
    <row r="207" spans="7:11" x14ac:dyDescent="0.55000000000000004">
      <c r="G207" s="20">
        <v>26</v>
      </c>
      <c r="H207" s="20" t="s">
        <v>164</v>
      </c>
      <c r="I207" s="20" t="s">
        <v>100</v>
      </c>
      <c r="J207" s="21">
        <v>788000</v>
      </c>
      <c r="K207" s="21">
        <v>5312000</v>
      </c>
    </row>
    <row r="208" spans="7:11" x14ac:dyDescent="0.55000000000000004">
      <c r="G208" s="20">
        <v>27</v>
      </c>
      <c r="H208" s="20" t="s">
        <v>165</v>
      </c>
      <c r="I208" s="20" t="s">
        <v>83</v>
      </c>
      <c r="J208" s="21">
        <v>765000</v>
      </c>
      <c r="K208" s="21">
        <v>1252000</v>
      </c>
    </row>
    <row r="209" spans="7:11" x14ac:dyDescent="0.55000000000000004">
      <c r="G209" s="20">
        <v>28</v>
      </c>
      <c r="H209" s="20" t="s">
        <v>158</v>
      </c>
      <c r="I209" s="20" t="s">
        <v>101</v>
      </c>
      <c r="J209" s="21">
        <v>741000</v>
      </c>
      <c r="K209" s="21">
        <v>1782000</v>
      </c>
    </row>
    <row r="210" spans="7:11" x14ac:dyDescent="0.55000000000000004">
      <c r="G210" s="20">
        <v>29</v>
      </c>
      <c r="H210" s="20" t="s">
        <v>166</v>
      </c>
      <c r="I210" s="20" t="s">
        <v>93</v>
      </c>
      <c r="J210" s="21">
        <v>729000</v>
      </c>
      <c r="K210" s="21">
        <v>2175000</v>
      </c>
    </row>
    <row r="211" spans="7:11" x14ac:dyDescent="0.55000000000000004">
      <c r="G211" s="20">
        <v>30</v>
      </c>
      <c r="H211" s="20" t="s">
        <v>167</v>
      </c>
      <c r="I211" s="20" t="s">
        <v>96</v>
      </c>
      <c r="J211" s="21">
        <v>715000</v>
      </c>
      <c r="K211" s="21">
        <v>1534000</v>
      </c>
    </row>
    <row r="212" spans="7:11" x14ac:dyDescent="0.55000000000000004">
      <c r="G212" s="20">
        <v>31</v>
      </c>
      <c r="H212" s="20" t="s">
        <v>168</v>
      </c>
      <c r="I212" s="20" t="s">
        <v>88</v>
      </c>
      <c r="J212" s="21">
        <v>701000</v>
      </c>
      <c r="K212" s="21">
        <v>2461000</v>
      </c>
    </row>
    <row r="213" spans="7:11" x14ac:dyDescent="0.55000000000000004">
      <c r="G213" s="20">
        <v>32</v>
      </c>
      <c r="H213" s="20" t="s">
        <v>169</v>
      </c>
      <c r="I213" s="20" t="s">
        <v>94</v>
      </c>
      <c r="J213" s="21">
        <v>656000</v>
      </c>
      <c r="K213" s="21">
        <v>1567000</v>
      </c>
    </row>
    <row r="217" spans="7:11" x14ac:dyDescent="0.55000000000000004">
      <c r="G217" t="s">
        <v>138</v>
      </c>
      <c r="H217" t="s">
        <v>139</v>
      </c>
      <c r="I217" t="s">
        <v>126</v>
      </c>
      <c r="J217" t="s">
        <v>140</v>
      </c>
      <c r="K217" t="s">
        <v>141</v>
      </c>
    </row>
    <row r="218" spans="7:11" x14ac:dyDescent="0.55000000000000004">
      <c r="G218">
        <v>1</v>
      </c>
      <c r="H218" t="s">
        <v>205</v>
      </c>
      <c r="I218" t="s">
        <v>87</v>
      </c>
      <c r="J218" s="1">
        <v>10090000</v>
      </c>
      <c r="K218" s="1">
        <v>23785000</v>
      </c>
    </row>
    <row r="219" spans="7:11" x14ac:dyDescent="0.55000000000000004">
      <c r="G219">
        <v>2</v>
      </c>
      <c r="H219" t="s">
        <v>143</v>
      </c>
      <c r="I219" t="s">
        <v>100</v>
      </c>
      <c r="J219" s="1">
        <v>5221000</v>
      </c>
      <c r="K219" s="1">
        <v>15038000</v>
      </c>
    </row>
    <row r="220" spans="7:11" x14ac:dyDescent="0.55000000000000004">
      <c r="G220">
        <v>3</v>
      </c>
      <c r="H220" t="s">
        <v>144</v>
      </c>
      <c r="I220" t="s">
        <v>93</v>
      </c>
      <c r="J220" s="1">
        <v>4047000</v>
      </c>
      <c r="K220" s="1">
        <v>10415000</v>
      </c>
    </row>
    <row r="221" spans="7:11" x14ac:dyDescent="0.55000000000000004">
      <c r="G221">
        <v>4</v>
      </c>
      <c r="H221" t="s">
        <v>145</v>
      </c>
      <c r="I221" t="s">
        <v>78</v>
      </c>
      <c r="J221" s="1">
        <v>2513000</v>
      </c>
      <c r="K221" s="1">
        <v>7038000</v>
      </c>
    </row>
    <row r="222" spans="7:11" x14ac:dyDescent="0.55000000000000004">
      <c r="G222">
        <v>5</v>
      </c>
      <c r="H222" t="s">
        <v>146</v>
      </c>
      <c r="I222" t="s">
        <v>82</v>
      </c>
      <c r="J222" s="1">
        <v>2210000</v>
      </c>
      <c r="K222" s="1">
        <v>6471000</v>
      </c>
    </row>
    <row r="223" spans="7:11" x14ac:dyDescent="0.55000000000000004">
      <c r="G223">
        <v>6</v>
      </c>
      <c r="H223" t="s">
        <v>147</v>
      </c>
      <c r="I223" t="s">
        <v>86</v>
      </c>
      <c r="J223" s="1">
        <v>2031000</v>
      </c>
      <c r="K223" s="1">
        <v>7576000</v>
      </c>
    </row>
    <row r="224" spans="7:11" x14ac:dyDescent="0.55000000000000004">
      <c r="G224">
        <v>7</v>
      </c>
      <c r="H224" t="s">
        <v>148</v>
      </c>
      <c r="I224" t="s">
        <v>92</v>
      </c>
      <c r="J224" s="1">
        <v>1719000</v>
      </c>
      <c r="K224" s="1">
        <v>6948000</v>
      </c>
    </row>
    <row r="225" spans="7:11" x14ac:dyDescent="0.55000000000000004">
      <c r="G225">
        <v>8</v>
      </c>
      <c r="H225" t="s">
        <v>206</v>
      </c>
      <c r="I225" t="s">
        <v>150</v>
      </c>
      <c r="J225" s="1">
        <v>1643000</v>
      </c>
      <c r="K225" s="1">
        <v>9083000</v>
      </c>
    </row>
    <row r="226" spans="7:11" x14ac:dyDescent="0.55000000000000004">
      <c r="G226">
        <v>9</v>
      </c>
      <c r="H226" t="s">
        <v>151</v>
      </c>
      <c r="I226" t="s">
        <v>98</v>
      </c>
      <c r="J226" s="1">
        <v>1480000</v>
      </c>
      <c r="K226" s="1">
        <v>6743000</v>
      </c>
    </row>
    <row r="227" spans="7:11" x14ac:dyDescent="0.55000000000000004">
      <c r="G227">
        <v>10</v>
      </c>
      <c r="H227" t="s">
        <v>152</v>
      </c>
      <c r="I227" t="s">
        <v>104</v>
      </c>
      <c r="J227" s="1">
        <v>1422000</v>
      </c>
      <c r="K227" s="1">
        <v>5942000</v>
      </c>
    </row>
    <row r="228" spans="7:11" x14ac:dyDescent="0.55000000000000004">
      <c r="G228">
        <v>11</v>
      </c>
      <c r="H228" t="s">
        <v>153</v>
      </c>
      <c r="I228" t="s">
        <v>87</v>
      </c>
      <c r="J228" s="1">
        <v>1383000</v>
      </c>
      <c r="K228" s="1">
        <v>4813000</v>
      </c>
    </row>
    <row r="229" spans="7:11" x14ac:dyDescent="0.55000000000000004">
      <c r="G229">
        <v>12</v>
      </c>
      <c r="H229" t="s">
        <v>154</v>
      </c>
      <c r="I229" t="s">
        <v>38</v>
      </c>
      <c r="J229" s="1">
        <v>1369000</v>
      </c>
      <c r="K229" s="1">
        <v>4428000</v>
      </c>
    </row>
    <row r="230" spans="7:11" x14ac:dyDescent="0.55000000000000004">
      <c r="G230">
        <v>13</v>
      </c>
      <c r="H230" t="s">
        <v>155</v>
      </c>
      <c r="I230" t="s">
        <v>93</v>
      </c>
      <c r="J230" s="1">
        <v>1248000</v>
      </c>
      <c r="K230" s="1">
        <v>3327000</v>
      </c>
    </row>
    <row r="231" spans="7:11" x14ac:dyDescent="0.55000000000000004">
      <c r="G231">
        <v>14</v>
      </c>
      <c r="H231" t="s">
        <v>156</v>
      </c>
      <c r="I231" t="s">
        <v>91</v>
      </c>
      <c r="J231" s="1">
        <v>1222000</v>
      </c>
      <c r="K231" s="1">
        <v>3991000</v>
      </c>
    </row>
    <row r="232" spans="7:11" x14ac:dyDescent="0.55000000000000004">
      <c r="G232">
        <v>15</v>
      </c>
      <c r="H232" t="s">
        <v>157</v>
      </c>
      <c r="I232" t="s">
        <v>96</v>
      </c>
      <c r="J232" s="1">
        <v>1210000</v>
      </c>
      <c r="K232" t="s">
        <v>207</v>
      </c>
    </row>
    <row r="233" spans="7:11" x14ac:dyDescent="0.55000000000000004">
      <c r="G233">
        <v>16</v>
      </c>
      <c r="H233" t="s">
        <v>199</v>
      </c>
      <c r="I233" t="s">
        <v>101</v>
      </c>
      <c r="J233" s="1">
        <v>1180000</v>
      </c>
      <c r="K233" s="1">
        <v>2252000</v>
      </c>
    </row>
    <row r="234" spans="7:11" x14ac:dyDescent="0.55000000000000004">
      <c r="G234">
        <v>17</v>
      </c>
      <c r="H234" t="s">
        <v>159</v>
      </c>
      <c r="I234" t="s">
        <v>78</v>
      </c>
      <c r="J234" s="1">
        <v>1159000</v>
      </c>
      <c r="K234" s="1">
        <v>3447000</v>
      </c>
    </row>
    <row r="235" spans="7:11" x14ac:dyDescent="0.55000000000000004">
      <c r="G235">
        <v>18</v>
      </c>
      <c r="H235" t="s">
        <v>162</v>
      </c>
      <c r="I235" t="s">
        <v>84</v>
      </c>
      <c r="J235" s="1">
        <v>1091000</v>
      </c>
      <c r="K235" s="1">
        <v>6491000</v>
      </c>
    </row>
    <row r="236" spans="7:11" x14ac:dyDescent="0.55000000000000004">
      <c r="G236">
        <v>19</v>
      </c>
      <c r="H236" t="s">
        <v>208</v>
      </c>
      <c r="I236" t="s">
        <v>80</v>
      </c>
      <c r="J236" s="1">
        <v>1069000</v>
      </c>
      <c r="K236" s="1">
        <v>5105000</v>
      </c>
    </row>
    <row r="237" spans="7:11" x14ac:dyDescent="0.55000000000000004">
      <c r="G237">
        <v>20</v>
      </c>
      <c r="H237" t="s">
        <v>200</v>
      </c>
      <c r="I237" t="s">
        <v>103</v>
      </c>
      <c r="J237" s="1">
        <v>1044000</v>
      </c>
      <c r="K237" s="1">
        <v>1836000</v>
      </c>
    </row>
    <row r="238" spans="7:11" x14ac:dyDescent="0.55000000000000004">
      <c r="G238">
        <v>21</v>
      </c>
      <c r="H238" t="s">
        <v>221</v>
      </c>
      <c r="I238" t="s">
        <v>79</v>
      </c>
      <c r="J238" s="1">
        <v>1021000</v>
      </c>
      <c r="K238" t="s">
        <v>222</v>
      </c>
    </row>
    <row r="239" spans="7:11" x14ac:dyDescent="0.55000000000000004">
      <c r="G239">
        <v>22</v>
      </c>
      <c r="H239" t="s">
        <v>223</v>
      </c>
      <c r="I239" t="s">
        <v>86</v>
      </c>
      <c r="J239" s="1">
        <v>1001000</v>
      </c>
      <c r="K239" s="1">
        <v>4940000</v>
      </c>
    </row>
    <row r="240" spans="7:11" x14ac:dyDescent="0.55000000000000004">
      <c r="G240">
        <v>23</v>
      </c>
      <c r="H240" t="s">
        <v>209</v>
      </c>
      <c r="I240" t="s">
        <v>94</v>
      </c>
      <c r="J240" s="1">
        <v>983000</v>
      </c>
      <c r="K240" s="1">
        <v>2297000</v>
      </c>
    </row>
    <row r="241" spans="7:11" x14ac:dyDescent="0.55000000000000004">
      <c r="G241">
        <v>24</v>
      </c>
      <c r="H241" t="s">
        <v>210</v>
      </c>
      <c r="I241" t="s">
        <v>94</v>
      </c>
      <c r="J241" s="1">
        <v>951000</v>
      </c>
      <c r="K241" s="1">
        <v>2929000</v>
      </c>
    </row>
    <row r="242" spans="7:11" x14ac:dyDescent="0.55000000000000004">
      <c r="G242">
        <v>25</v>
      </c>
      <c r="H242" t="s">
        <v>211</v>
      </c>
      <c r="I242" t="s">
        <v>99</v>
      </c>
      <c r="J242" s="1">
        <v>925000</v>
      </c>
      <c r="K242" s="1">
        <v>4247000</v>
      </c>
    </row>
    <row r="243" spans="7:11" x14ac:dyDescent="0.55000000000000004">
      <c r="G243">
        <v>26</v>
      </c>
      <c r="H243" t="s">
        <v>212</v>
      </c>
      <c r="I243" t="s">
        <v>98</v>
      </c>
      <c r="J243" s="1">
        <v>903000</v>
      </c>
      <c r="K243" s="1">
        <v>3562000</v>
      </c>
    </row>
    <row r="244" spans="7:11" x14ac:dyDescent="0.55000000000000004">
      <c r="G244">
        <v>27</v>
      </c>
      <c r="H244" t="s">
        <v>213</v>
      </c>
      <c r="I244" t="s">
        <v>114</v>
      </c>
      <c r="J244" s="1">
        <v>891000</v>
      </c>
      <c r="K244" s="1">
        <v>3421000</v>
      </c>
    </row>
    <row r="245" spans="7:11" x14ac:dyDescent="0.55000000000000004">
      <c r="G245">
        <v>28</v>
      </c>
      <c r="H245" t="s">
        <v>194</v>
      </c>
      <c r="I245" t="s">
        <v>115</v>
      </c>
      <c r="J245" s="1">
        <v>877000</v>
      </c>
      <c r="K245" s="1">
        <v>2473000</v>
      </c>
    </row>
    <row r="246" spans="7:11" x14ac:dyDescent="0.55000000000000004">
      <c r="G246">
        <v>29</v>
      </c>
      <c r="H246" t="s">
        <v>214</v>
      </c>
      <c r="I246" t="s">
        <v>95</v>
      </c>
      <c r="J246" s="1">
        <v>851000</v>
      </c>
      <c r="K246" s="1">
        <v>2329000</v>
      </c>
    </row>
    <row r="247" spans="7:11" x14ac:dyDescent="0.55000000000000004">
      <c r="G247">
        <v>30</v>
      </c>
      <c r="H247" t="s">
        <v>203</v>
      </c>
      <c r="I247" t="s">
        <v>103</v>
      </c>
      <c r="J247" s="1">
        <v>824000</v>
      </c>
      <c r="K247" s="1">
        <v>1651000</v>
      </c>
    </row>
    <row r="248" spans="7:11" x14ac:dyDescent="0.55000000000000004">
      <c r="G248">
        <v>31</v>
      </c>
      <c r="H248" t="s">
        <v>204</v>
      </c>
      <c r="I248" t="s">
        <v>195</v>
      </c>
      <c r="J248" s="1">
        <v>802000</v>
      </c>
      <c r="K248" s="1">
        <v>2547000</v>
      </c>
    </row>
    <row r="249" spans="7:11" x14ac:dyDescent="0.55000000000000004">
      <c r="G249">
        <v>32</v>
      </c>
      <c r="H249" t="s">
        <v>164</v>
      </c>
      <c r="I249" t="s">
        <v>100</v>
      </c>
      <c r="J249" s="1">
        <v>788000</v>
      </c>
      <c r="K249" s="1">
        <v>5312000</v>
      </c>
    </row>
    <row r="250" spans="7:11" x14ac:dyDescent="0.55000000000000004">
      <c r="G250">
        <v>33</v>
      </c>
      <c r="H250" t="s">
        <v>165</v>
      </c>
      <c r="I250" t="s">
        <v>83</v>
      </c>
      <c r="J250" s="1">
        <v>765000</v>
      </c>
      <c r="K250" s="1">
        <v>1252000</v>
      </c>
    </row>
    <row r="251" spans="7:11" x14ac:dyDescent="0.55000000000000004">
      <c r="G251">
        <v>34</v>
      </c>
      <c r="H251" t="s">
        <v>158</v>
      </c>
      <c r="I251" t="s">
        <v>101</v>
      </c>
      <c r="J251" s="1">
        <v>741000</v>
      </c>
      <c r="K251" s="1">
        <v>1782000</v>
      </c>
    </row>
    <row r="252" spans="7:11" x14ac:dyDescent="0.55000000000000004">
      <c r="G252">
        <v>35</v>
      </c>
      <c r="H252" t="s">
        <v>166</v>
      </c>
      <c r="I252" t="s">
        <v>93</v>
      </c>
      <c r="J252" s="1">
        <v>729000</v>
      </c>
      <c r="K252" s="1">
        <v>2175000</v>
      </c>
    </row>
    <row r="253" spans="7:11" x14ac:dyDescent="0.55000000000000004">
      <c r="G253">
        <v>36</v>
      </c>
      <c r="H253" t="s">
        <v>168</v>
      </c>
      <c r="I253" t="s">
        <v>88</v>
      </c>
      <c r="J253" s="1">
        <v>701000</v>
      </c>
      <c r="K253" s="1">
        <v>2461000</v>
      </c>
    </row>
    <row r="254" spans="7:11" x14ac:dyDescent="0.55000000000000004">
      <c r="G254">
        <v>37</v>
      </c>
      <c r="H254" t="s">
        <v>215</v>
      </c>
      <c r="I254" t="s">
        <v>107</v>
      </c>
      <c r="J254" s="1">
        <v>682000</v>
      </c>
      <c r="K254" s="1">
        <v>1221000</v>
      </c>
    </row>
    <row r="255" spans="7:11" x14ac:dyDescent="0.55000000000000004">
      <c r="G255">
        <v>38</v>
      </c>
      <c r="H255" t="s">
        <v>216</v>
      </c>
      <c r="I255" t="s">
        <v>98</v>
      </c>
      <c r="J255" s="1">
        <v>668000</v>
      </c>
      <c r="K255" s="1">
        <v>1614000</v>
      </c>
    </row>
    <row r="256" spans="7:11" x14ac:dyDescent="0.55000000000000004">
      <c r="G256">
        <v>39</v>
      </c>
      <c r="H256" t="s">
        <v>169</v>
      </c>
      <c r="I256" t="s">
        <v>94</v>
      </c>
      <c r="J256" s="1">
        <v>656000</v>
      </c>
      <c r="K256" s="1">
        <v>1567000</v>
      </c>
    </row>
    <row r="257" spans="1:11" x14ac:dyDescent="0.55000000000000004">
      <c r="G257">
        <v>40</v>
      </c>
      <c r="H257" t="s">
        <v>217</v>
      </c>
      <c r="I257" t="s">
        <v>195</v>
      </c>
      <c r="J257" s="1">
        <v>634000</v>
      </c>
      <c r="K257" s="1">
        <v>1341000</v>
      </c>
    </row>
    <row r="258" spans="1:11" x14ac:dyDescent="0.55000000000000004">
      <c r="G258">
        <v>41</v>
      </c>
      <c r="H258" t="s">
        <v>201</v>
      </c>
      <c r="I258" t="s">
        <v>202</v>
      </c>
      <c r="J258" s="1">
        <v>613000</v>
      </c>
      <c r="K258" s="1">
        <v>1248000</v>
      </c>
    </row>
    <row r="259" spans="1:11" x14ac:dyDescent="0.55000000000000004">
      <c r="G259">
        <v>42</v>
      </c>
      <c r="H259" t="s">
        <v>218</v>
      </c>
      <c r="I259" t="s">
        <v>79</v>
      </c>
      <c r="J259" s="1">
        <v>584000</v>
      </c>
      <c r="K259" t="s">
        <v>222</v>
      </c>
    </row>
    <row r="260" spans="1:11" x14ac:dyDescent="0.55000000000000004">
      <c r="G260">
        <v>43</v>
      </c>
      <c r="H260" t="s">
        <v>219</v>
      </c>
      <c r="I260" t="s">
        <v>114</v>
      </c>
      <c r="J260" s="1">
        <v>565000</v>
      </c>
      <c r="K260" s="1">
        <v>1641000</v>
      </c>
    </row>
    <row r="261" spans="1:11" x14ac:dyDescent="0.55000000000000004">
      <c r="G261">
        <v>44</v>
      </c>
      <c r="H261" t="s">
        <v>220</v>
      </c>
      <c r="I261" t="s">
        <v>80</v>
      </c>
      <c r="J261" s="1">
        <v>524000</v>
      </c>
      <c r="K261" s="1">
        <v>1051000</v>
      </c>
    </row>
    <row r="262" spans="1:11" x14ac:dyDescent="0.55000000000000004">
      <c r="G262">
        <v>45</v>
      </c>
      <c r="H262" t="s">
        <v>224</v>
      </c>
      <c r="I262" t="s">
        <v>91</v>
      </c>
      <c r="J262" s="1">
        <v>501000</v>
      </c>
      <c r="K262" t="s">
        <v>225</v>
      </c>
    </row>
    <row r="264" spans="1:11" x14ac:dyDescent="0.55000000000000004">
      <c r="A264" t="s">
        <v>138</v>
      </c>
      <c r="B264" t="s">
        <v>139</v>
      </c>
      <c r="C264" t="s">
        <v>126</v>
      </c>
      <c r="D264" t="s">
        <v>140</v>
      </c>
      <c r="E264" t="s">
        <v>141</v>
      </c>
    </row>
    <row r="265" spans="1:11" x14ac:dyDescent="0.55000000000000004">
      <c r="A265">
        <v>1</v>
      </c>
      <c r="B265" t="s">
        <v>205</v>
      </c>
      <c r="C265" t="s">
        <v>87</v>
      </c>
      <c r="D265" s="1">
        <v>10090000</v>
      </c>
      <c r="E265" s="1">
        <v>23785000</v>
      </c>
    </row>
    <row r="266" spans="1:11" x14ac:dyDescent="0.55000000000000004">
      <c r="A266">
        <v>2</v>
      </c>
      <c r="B266" t="s">
        <v>143</v>
      </c>
      <c r="C266" t="s">
        <v>100</v>
      </c>
      <c r="D266" s="1">
        <v>5221000</v>
      </c>
      <c r="E266" s="1">
        <v>15038000</v>
      </c>
    </row>
    <row r="267" spans="1:11" x14ac:dyDescent="0.55000000000000004">
      <c r="A267">
        <v>3</v>
      </c>
      <c r="B267" t="s">
        <v>144</v>
      </c>
      <c r="C267" t="s">
        <v>93</v>
      </c>
      <c r="D267" s="1">
        <v>4047000</v>
      </c>
      <c r="E267" s="1">
        <v>10415000</v>
      </c>
    </row>
    <row r="268" spans="1:11" x14ac:dyDescent="0.55000000000000004">
      <c r="A268">
        <v>4</v>
      </c>
      <c r="B268" t="s">
        <v>145</v>
      </c>
      <c r="C268" t="s">
        <v>78</v>
      </c>
      <c r="D268" s="1">
        <v>2513000</v>
      </c>
      <c r="E268" s="1">
        <v>7038000</v>
      </c>
    </row>
    <row r="269" spans="1:11" x14ac:dyDescent="0.55000000000000004">
      <c r="A269">
        <v>5</v>
      </c>
      <c r="B269" t="s">
        <v>146</v>
      </c>
      <c r="C269" t="s">
        <v>82</v>
      </c>
      <c r="D269" s="1">
        <v>2210000</v>
      </c>
      <c r="E269" s="1">
        <v>6471000</v>
      </c>
    </row>
    <row r="270" spans="1:11" x14ac:dyDescent="0.55000000000000004">
      <c r="A270">
        <v>6</v>
      </c>
      <c r="B270" t="s">
        <v>147</v>
      </c>
      <c r="C270" t="s">
        <v>86</v>
      </c>
      <c r="D270" s="1">
        <v>2031000</v>
      </c>
      <c r="E270" s="1">
        <v>7576000</v>
      </c>
    </row>
    <row r="271" spans="1:11" x14ac:dyDescent="0.55000000000000004">
      <c r="A271">
        <v>7</v>
      </c>
      <c r="B271" t="s">
        <v>148</v>
      </c>
      <c r="C271" t="s">
        <v>92</v>
      </c>
      <c r="D271" s="1">
        <v>1719000</v>
      </c>
      <c r="E271" s="1">
        <v>6948000</v>
      </c>
    </row>
    <row r="272" spans="1:11" x14ac:dyDescent="0.55000000000000004">
      <c r="A272">
        <v>8</v>
      </c>
      <c r="B272" t="s">
        <v>206</v>
      </c>
      <c r="C272" t="s">
        <v>150</v>
      </c>
      <c r="D272" s="1">
        <v>1643000</v>
      </c>
      <c r="E272" s="1">
        <v>9083000</v>
      </c>
    </row>
    <row r="273" spans="1:5" x14ac:dyDescent="0.55000000000000004">
      <c r="A273">
        <v>9</v>
      </c>
      <c r="B273" t="s">
        <v>151</v>
      </c>
      <c r="C273" t="s">
        <v>98</v>
      </c>
      <c r="D273" s="1">
        <v>1480000</v>
      </c>
      <c r="E273" s="1">
        <v>6743000</v>
      </c>
    </row>
    <row r="274" spans="1:5" x14ac:dyDescent="0.55000000000000004">
      <c r="A274">
        <v>10</v>
      </c>
      <c r="B274" t="s">
        <v>152</v>
      </c>
      <c r="C274" t="s">
        <v>104</v>
      </c>
      <c r="D274" s="1">
        <v>1422000</v>
      </c>
      <c r="E274" s="1">
        <v>5942000</v>
      </c>
    </row>
    <row r="275" spans="1:5" x14ac:dyDescent="0.55000000000000004">
      <c r="A275">
        <v>11</v>
      </c>
      <c r="B275" t="s">
        <v>153</v>
      </c>
      <c r="C275" t="s">
        <v>87</v>
      </c>
      <c r="D275" s="1">
        <v>1383000</v>
      </c>
      <c r="E275" s="1">
        <v>4813000</v>
      </c>
    </row>
    <row r="276" spans="1:5" x14ac:dyDescent="0.55000000000000004">
      <c r="A276">
        <v>12</v>
      </c>
      <c r="B276" t="s">
        <v>154</v>
      </c>
      <c r="C276" t="s">
        <v>38</v>
      </c>
      <c r="D276" s="1">
        <v>1369000</v>
      </c>
      <c r="E276" s="1">
        <v>4428000</v>
      </c>
    </row>
    <row r="277" spans="1:5" x14ac:dyDescent="0.55000000000000004">
      <c r="A277">
        <v>13</v>
      </c>
      <c r="B277" t="s">
        <v>155</v>
      </c>
      <c r="C277" t="s">
        <v>93</v>
      </c>
      <c r="D277" s="1">
        <v>1248000</v>
      </c>
      <c r="E277" s="1">
        <v>3327000</v>
      </c>
    </row>
    <row r="278" spans="1:5" x14ac:dyDescent="0.55000000000000004">
      <c r="A278">
        <v>14</v>
      </c>
      <c r="B278" t="s">
        <v>156</v>
      </c>
      <c r="C278" t="s">
        <v>91</v>
      </c>
      <c r="D278" s="1">
        <v>1222000</v>
      </c>
      <c r="E278" s="1">
        <v>3991000</v>
      </c>
    </row>
    <row r="279" spans="1:5" x14ac:dyDescent="0.55000000000000004">
      <c r="A279">
        <v>15</v>
      </c>
      <c r="B279" t="s">
        <v>234</v>
      </c>
      <c r="C279" t="s">
        <v>114</v>
      </c>
      <c r="D279" s="1">
        <v>1206000</v>
      </c>
      <c r="E279" s="1">
        <v>5147000</v>
      </c>
    </row>
    <row r="280" spans="1:5" x14ac:dyDescent="0.55000000000000004">
      <c r="A280">
        <v>16</v>
      </c>
      <c r="B280" t="s">
        <v>157</v>
      </c>
      <c r="C280" t="s">
        <v>96</v>
      </c>
      <c r="D280" s="1">
        <v>1180000</v>
      </c>
      <c r="E280" t="s">
        <v>235</v>
      </c>
    </row>
    <row r="281" spans="1:5" x14ac:dyDescent="0.55000000000000004">
      <c r="A281">
        <v>17</v>
      </c>
      <c r="B281" t="s">
        <v>199</v>
      </c>
      <c r="C281" t="s">
        <v>101</v>
      </c>
      <c r="D281" s="1">
        <v>1160000</v>
      </c>
      <c r="E281" s="1">
        <v>2252000</v>
      </c>
    </row>
    <row r="282" spans="1:5" x14ac:dyDescent="0.55000000000000004">
      <c r="A282">
        <v>18</v>
      </c>
      <c r="B282" t="s">
        <v>159</v>
      </c>
      <c r="C282" t="s">
        <v>78</v>
      </c>
      <c r="D282" s="1">
        <v>1129000</v>
      </c>
      <c r="E282" s="1">
        <v>3447000</v>
      </c>
    </row>
    <row r="283" spans="1:5" x14ac:dyDescent="0.55000000000000004">
      <c r="A283">
        <v>19</v>
      </c>
      <c r="B283" t="s">
        <v>162</v>
      </c>
      <c r="C283" t="s">
        <v>84</v>
      </c>
      <c r="D283" s="1">
        <v>1091000</v>
      </c>
      <c r="E283" s="1">
        <v>6291000</v>
      </c>
    </row>
    <row r="284" spans="1:5" x14ac:dyDescent="0.55000000000000004">
      <c r="A284">
        <v>20</v>
      </c>
      <c r="B284" t="s">
        <v>236</v>
      </c>
      <c r="C284" t="s">
        <v>80</v>
      </c>
      <c r="D284" s="1">
        <v>1069000</v>
      </c>
      <c r="E284" s="1">
        <v>4405000</v>
      </c>
    </row>
    <row r="285" spans="1:5" x14ac:dyDescent="0.55000000000000004">
      <c r="A285">
        <v>21</v>
      </c>
      <c r="B285" t="s">
        <v>200</v>
      </c>
      <c r="C285" t="s">
        <v>103</v>
      </c>
      <c r="D285" s="1">
        <v>1044000</v>
      </c>
      <c r="E285" s="1">
        <v>1836000</v>
      </c>
    </row>
    <row r="286" spans="1:5" x14ac:dyDescent="0.55000000000000004">
      <c r="A286">
        <v>22</v>
      </c>
      <c r="B286" t="s">
        <v>237</v>
      </c>
      <c r="C286" t="s">
        <v>79</v>
      </c>
      <c r="D286" s="1">
        <v>1021000</v>
      </c>
      <c r="E286" t="s">
        <v>238</v>
      </c>
    </row>
    <row r="287" spans="1:5" x14ac:dyDescent="0.55000000000000004">
      <c r="A287">
        <v>23</v>
      </c>
      <c r="B287" t="s">
        <v>239</v>
      </c>
      <c r="C287" t="s">
        <v>86</v>
      </c>
      <c r="D287" s="1">
        <v>1001000</v>
      </c>
      <c r="E287" s="1">
        <v>4940000</v>
      </c>
    </row>
    <row r="288" spans="1:5" x14ac:dyDescent="0.55000000000000004">
      <c r="A288">
        <v>24</v>
      </c>
      <c r="B288" t="s">
        <v>240</v>
      </c>
      <c r="C288" t="s">
        <v>94</v>
      </c>
      <c r="D288" s="1">
        <v>983000</v>
      </c>
      <c r="E288" s="1">
        <v>2297000</v>
      </c>
    </row>
    <row r="289" spans="1:5" x14ac:dyDescent="0.55000000000000004">
      <c r="A289">
        <v>25</v>
      </c>
      <c r="B289" t="s">
        <v>263</v>
      </c>
      <c r="C289" t="s">
        <v>86</v>
      </c>
      <c r="D289" s="1">
        <v>969000</v>
      </c>
      <c r="E289" s="1">
        <v>2321000</v>
      </c>
    </row>
    <row r="290" spans="1:5" x14ac:dyDescent="0.55000000000000004">
      <c r="A290">
        <v>26</v>
      </c>
      <c r="B290" t="s">
        <v>227</v>
      </c>
      <c r="C290" t="s">
        <v>94</v>
      </c>
      <c r="D290" s="1">
        <v>925000</v>
      </c>
      <c r="E290" s="1">
        <v>2929000</v>
      </c>
    </row>
    <row r="291" spans="1:5" x14ac:dyDescent="0.55000000000000004">
      <c r="A291">
        <v>27</v>
      </c>
      <c r="B291" t="s">
        <v>228</v>
      </c>
      <c r="C291" t="s">
        <v>99</v>
      </c>
      <c r="D291" s="1">
        <v>903000</v>
      </c>
      <c r="E291" s="1">
        <v>3562000</v>
      </c>
    </row>
    <row r="292" spans="1:5" x14ac:dyDescent="0.55000000000000004">
      <c r="A292">
        <v>28</v>
      </c>
      <c r="B292" t="s">
        <v>229</v>
      </c>
      <c r="C292" t="s">
        <v>98</v>
      </c>
      <c r="D292" s="1">
        <v>891000</v>
      </c>
      <c r="E292" s="1">
        <v>3421000</v>
      </c>
    </row>
    <row r="293" spans="1:5" x14ac:dyDescent="0.55000000000000004">
      <c r="A293">
        <v>29</v>
      </c>
      <c r="B293" t="s">
        <v>168</v>
      </c>
      <c r="C293" t="s">
        <v>88</v>
      </c>
      <c r="D293" s="1">
        <v>883000</v>
      </c>
      <c r="E293" s="1">
        <v>3161000</v>
      </c>
    </row>
    <row r="294" spans="1:5" x14ac:dyDescent="0.55000000000000004">
      <c r="A294">
        <v>30</v>
      </c>
      <c r="B294" t="s">
        <v>194</v>
      </c>
      <c r="C294" t="s">
        <v>115</v>
      </c>
      <c r="D294" s="1">
        <v>877000</v>
      </c>
      <c r="E294" s="1">
        <v>2473000</v>
      </c>
    </row>
    <row r="295" spans="1:5" x14ac:dyDescent="0.55000000000000004">
      <c r="A295">
        <v>31</v>
      </c>
      <c r="B295" t="s">
        <v>214</v>
      </c>
      <c r="C295" t="s">
        <v>95</v>
      </c>
      <c r="D295" s="1">
        <v>851000</v>
      </c>
      <c r="E295" s="1">
        <v>2329000</v>
      </c>
    </row>
    <row r="296" spans="1:5" x14ac:dyDescent="0.55000000000000004">
      <c r="A296">
        <v>32</v>
      </c>
      <c r="B296" t="s">
        <v>203</v>
      </c>
      <c r="C296" t="s">
        <v>103</v>
      </c>
      <c r="D296" s="1">
        <v>824000</v>
      </c>
      <c r="E296" s="1">
        <v>1651000</v>
      </c>
    </row>
    <row r="297" spans="1:5" x14ac:dyDescent="0.55000000000000004">
      <c r="A297">
        <v>33</v>
      </c>
      <c r="B297" t="s">
        <v>204</v>
      </c>
      <c r="C297" t="s">
        <v>195</v>
      </c>
      <c r="D297" s="1">
        <v>802000</v>
      </c>
      <c r="E297" s="1">
        <v>2547000</v>
      </c>
    </row>
    <row r="298" spans="1:5" x14ac:dyDescent="0.55000000000000004">
      <c r="A298">
        <v>34</v>
      </c>
      <c r="B298" t="s">
        <v>164</v>
      </c>
      <c r="C298" t="s">
        <v>100</v>
      </c>
      <c r="D298" s="1">
        <v>788000</v>
      </c>
      <c r="E298" s="1">
        <v>5312000</v>
      </c>
    </row>
    <row r="299" spans="1:5" x14ac:dyDescent="0.55000000000000004">
      <c r="A299">
        <v>35</v>
      </c>
      <c r="B299" t="s">
        <v>165</v>
      </c>
      <c r="C299" t="s">
        <v>83</v>
      </c>
      <c r="D299" s="1">
        <v>765000</v>
      </c>
      <c r="E299" s="1">
        <v>1252000</v>
      </c>
    </row>
    <row r="300" spans="1:5" x14ac:dyDescent="0.55000000000000004">
      <c r="A300">
        <v>36</v>
      </c>
      <c r="B300" t="s">
        <v>158</v>
      </c>
      <c r="C300" t="s">
        <v>101</v>
      </c>
      <c r="D300" s="1">
        <v>741000</v>
      </c>
      <c r="E300" s="1">
        <v>1782000</v>
      </c>
    </row>
    <row r="301" spans="1:5" x14ac:dyDescent="0.55000000000000004">
      <c r="A301">
        <v>37</v>
      </c>
      <c r="B301" t="s">
        <v>166</v>
      </c>
      <c r="C301" t="s">
        <v>93</v>
      </c>
      <c r="D301" s="1">
        <v>729000</v>
      </c>
      <c r="E301" s="1">
        <v>2175000</v>
      </c>
    </row>
    <row r="302" spans="1:5" x14ac:dyDescent="0.55000000000000004">
      <c r="A302">
        <v>38</v>
      </c>
      <c r="B302" t="s">
        <v>264</v>
      </c>
      <c r="C302" t="s">
        <v>88</v>
      </c>
      <c r="D302" s="1">
        <v>707000</v>
      </c>
      <c r="E302" s="1">
        <v>2434000</v>
      </c>
    </row>
    <row r="303" spans="1:5" x14ac:dyDescent="0.55000000000000004">
      <c r="A303">
        <v>39</v>
      </c>
      <c r="B303" t="s">
        <v>215</v>
      </c>
      <c r="C303" t="s">
        <v>107</v>
      </c>
      <c r="D303" s="1">
        <v>682000</v>
      </c>
      <c r="E303" s="1">
        <v>1221000</v>
      </c>
    </row>
    <row r="304" spans="1:5" x14ac:dyDescent="0.55000000000000004">
      <c r="A304">
        <v>40</v>
      </c>
      <c r="B304" t="s">
        <v>216</v>
      </c>
      <c r="C304" t="s">
        <v>98</v>
      </c>
      <c r="D304" s="1">
        <v>668000</v>
      </c>
      <c r="E304" s="1">
        <v>1814000</v>
      </c>
    </row>
    <row r="305" spans="1:5" x14ac:dyDescent="0.55000000000000004">
      <c r="A305">
        <v>41</v>
      </c>
      <c r="B305" t="s">
        <v>169</v>
      </c>
      <c r="C305" t="s">
        <v>94</v>
      </c>
      <c r="D305" s="1">
        <v>656000</v>
      </c>
      <c r="E305" s="1">
        <v>1567000</v>
      </c>
    </row>
    <row r="306" spans="1:5" x14ac:dyDescent="0.55000000000000004">
      <c r="A306">
        <v>42</v>
      </c>
      <c r="B306" t="s">
        <v>217</v>
      </c>
      <c r="C306" t="s">
        <v>195</v>
      </c>
      <c r="D306" s="1">
        <v>634000</v>
      </c>
      <c r="E306" s="1">
        <v>1341000</v>
      </c>
    </row>
    <row r="307" spans="1:5" x14ac:dyDescent="0.55000000000000004">
      <c r="A307">
        <v>43</v>
      </c>
      <c r="B307" t="s">
        <v>230</v>
      </c>
      <c r="C307" t="s">
        <v>87</v>
      </c>
      <c r="D307" s="1">
        <v>606000</v>
      </c>
      <c r="E307" s="1">
        <v>1638000</v>
      </c>
    </row>
    <row r="308" spans="1:5" x14ac:dyDescent="0.55000000000000004">
      <c r="A308">
        <v>44</v>
      </c>
      <c r="B308" t="s">
        <v>218</v>
      </c>
      <c r="C308" t="s">
        <v>79</v>
      </c>
      <c r="D308" s="1">
        <v>584000</v>
      </c>
      <c r="E308" t="s">
        <v>238</v>
      </c>
    </row>
    <row r="309" spans="1:5" x14ac:dyDescent="0.55000000000000004">
      <c r="A309">
        <v>45</v>
      </c>
      <c r="B309" t="s">
        <v>265</v>
      </c>
      <c r="C309" t="s">
        <v>114</v>
      </c>
      <c r="D309" s="1">
        <v>565000</v>
      </c>
      <c r="E309" s="1">
        <v>1641000</v>
      </c>
    </row>
    <row r="310" spans="1:5" x14ac:dyDescent="0.55000000000000004">
      <c r="A310">
        <v>46</v>
      </c>
      <c r="B310" t="s">
        <v>274</v>
      </c>
      <c r="C310" t="s">
        <v>262</v>
      </c>
      <c r="D310" s="1">
        <v>543000</v>
      </c>
      <c r="E310" s="1">
        <v>848000</v>
      </c>
    </row>
    <row r="311" spans="1:5" x14ac:dyDescent="0.55000000000000004">
      <c r="A311">
        <v>47</v>
      </c>
      <c r="B311" t="s">
        <v>220</v>
      </c>
      <c r="C311" t="s">
        <v>80</v>
      </c>
      <c r="D311" s="1">
        <v>524000</v>
      </c>
      <c r="E311" s="1">
        <v>1051000</v>
      </c>
    </row>
    <row r="312" spans="1:5" x14ac:dyDescent="0.55000000000000004">
      <c r="A312">
        <v>48</v>
      </c>
      <c r="B312" t="s">
        <v>269</v>
      </c>
      <c r="C312" t="s">
        <v>95</v>
      </c>
      <c r="D312" s="1">
        <v>517000</v>
      </c>
      <c r="E312" s="1">
        <v>1231000</v>
      </c>
    </row>
    <row r="313" spans="1:5" x14ac:dyDescent="0.55000000000000004">
      <c r="A313">
        <v>49</v>
      </c>
      <c r="B313" t="s">
        <v>224</v>
      </c>
      <c r="C313" t="s">
        <v>91</v>
      </c>
      <c r="D313" s="1">
        <v>501000</v>
      </c>
      <c r="E313" t="s">
        <v>270</v>
      </c>
    </row>
    <row r="314" spans="1:5" x14ac:dyDescent="0.55000000000000004">
      <c r="A314">
        <v>50</v>
      </c>
      <c r="B314" t="s">
        <v>231</v>
      </c>
      <c r="C314" t="s">
        <v>91</v>
      </c>
      <c r="D314" s="1">
        <v>479000</v>
      </c>
      <c r="E314" s="1">
        <v>993000</v>
      </c>
    </row>
    <row r="315" spans="1:5" x14ac:dyDescent="0.55000000000000004">
      <c r="A315">
        <v>51</v>
      </c>
      <c r="B315" t="s">
        <v>267</v>
      </c>
      <c r="C315" t="s">
        <v>80</v>
      </c>
      <c r="D315" s="1">
        <v>462000</v>
      </c>
      <c r="E315" s="1">
        <v>1001000</v>
      </c>
    </row>
    <row r="316" spans="1:5" x14ac:dyDescent="0.55000000000000004">
      <c r="A316">
        <v>52</v>
      </c>
      <c r="B316" t="s">
        <v>271</v>
      </c>
      <c r="C316" t="s">
        <v>232</v>
      </c>
      <c r="D316" s="1">
        <v>460000</v>
      </c>
      <c r="E316" t="s">
        <v>272</v>
      </c>
    </row>
    <row r="317" spans="1:5" x14ac:dyDescent="0.55000000000000004">
      <c r="A317">
        <v>53</v>
      </c>
      <c r="B317" t="s">
        <v>266</v>
      </c>
      <c r="C317" t="s">
        <v>103</v>
      </c>
      <c r="D317" s="1">
        <v>439000</v>
      </c>
      <c r="E317" s="1">
        <v>904000</v>
      </c>
    </row>
    <row r="318" spans="1:5" x14ac:dyDescent="0.55000000000000004">
      <c r="A318">
        <v>54</v>
      </c>
      <c r="B318" t="s">
        <v>233</v>
      </c>
      <c r="C318" t="s">
        <v>226</v>
      </c>
      <c r="D318" s="1">
        <v>429000</v>
      </c>
      <c r="E318" s="1">
        <v>770000</v>
      </c>
    </row>
    <row r="319" spans="1:5" x14ac:dyDescent="0.55000000000000004">
      <c r="A319">
        <v>55</v>
      </c>
      <c r="B319" t="s">
        <v>273</v>
      </c>
      <c r="C319" t="s">
        <v>103</v>
      </c>
      <c r="D319" s="1">
        <v>403000</v>
      </c>
      <c r="E319" s="1">
        <v>739000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2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241</v>
      </c>
      <c r="C21" s="1">
        <v>221000</v>
      </c>
      <c r="K21" s="1"/>
    </row>
    <row r="22" spans="1:11" x14ac:dyDescent="0.55000000000000004">
      <c r="A22">
        <v>7</v>
      </c>
      <c r="B22" t="s">
        <v>242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2024-10-13T00:38:25Z</dcterms:modified>
</cp:coreProperties>
</file>