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179229009c49077/Documents/"/>
    </mc:Choice>
  </mc:AlternateContent>
  <xr:revisionPtr revIDLastSave="359" documentId="8_{8453F93C-6B6D-4163-BD3D-7151D2DC48D5}" xr6:coauthVersionLast="47" xr6:coauthVersionMax="47" xr10:uidLastSave="{9772DD56-ABBF-4754-A49B-F016B944A44B}"/>
  <bookViews>
    <workbookView xWindow="-96" yWindow="-96" windowWidth="20928" windowHeight="12432" xr2:uid="{94B94BC7-FBC8-4BAC-A974-CA3E4662C848}"/>
  </bookViews>
  <sheets>
    <sheet name="france" sheetId="1" r:id="rId1"/>
    <sheet name="united stat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0" i="1" l="1"/>
  <c r="C50" i="1"/>
  <c r="C42" i="1"/>
  <c r="C43" i="1"/>
  <c r="C44" i="1"/>
  <c r="C45" i="1"/>
  <c r="C46" i="1"/>
  <c r="C47" i="1"/>
  <c r="C48" i="1"/>
  <c r="C49" i="1"/>
  <c r="B41" i="1"/>
  <c r="C41" i="1" s="1"/>
  <c r="C36" i="2"/>
  <c r="B36" i="2"/>
  <c r="C32" i="2"/>
  <c r="B32" i="2"/>
  <c r="K26" i="2" l="1"/>
  <c r="G27" i="2" s="1"/>
  <c r="C29" i="2" s="1"/>
  <c r="J26" i="2"/>
  <c r="F27" i="2" s="1"/>
  <c r="B29" i="2" s="1"/>
  <c r="G19" i="2"/>
  <c r="F19" i="2"/>
  <c r="F20" i="2"/>
  <c r="G20" i="2"/>
  <c r="G11" i="2"/>
  <c r="F11" i="2"/>
  <c r="G21" i="2"/>
  <c r="F21" i="2"/>
  <c r="G7" i="2"/>
  <c r="C6" i="2"/>
  <c r="C33" i="1"/>
  <c r="F15" i="1"/>
  <c r="K16" i="1"/>
  <c r="K17" i="1"/>
  <c r="J17" i="1"/>
  <c r="J16" i="1"/>
  <c r="K14" i="1"/>
  <c r="J14" i="1"/>
  <c r="G28" i="1"/>
  <c r="C29" i="1" s="1"/>
  <c r="F7" i="2"/>
  <c r="B6" i="2"/>
  <c r="B33" i="1"/>
  <c r="F28" i="1"/>
  <c r="B29" i="1" s="1"/>
  <c r="G18" i="1" l="1"/>
  <c r="C22" i="2"/>
  <c r="B22" i="2"/>
  <c r="F18" i="1"/>
  <c r="G15" i="1"/>
  <c r="C19" i="1" s="1"/>
  <c r="C34" i="1" s="1"/>
  <c r="C38" i="1" s="1"/>
  <c r="B19" i="1"/>
  <c r="B30" i="1" s="1"/>
  <c r="B34" i="1" s="1"/>
  <c r="B38" i="1" s="1"/>
</calcChain>
</file>

<file path=xl/sharedStrings.xml><?xml version="1.0" encoding="utf-8"?>
<sst xmlns="http://schemas.openxmlformats.org/spreadsheetml/2006/main" count="83" uniqueCount="78">
  <si>
    <t>OTL Metro France</t>
  </si>
  <si>
    <t>Belgium</t>
  </si>
  <si>
    <t>Luxembourg</t>
  </si>
  <si>
    <t>Left Bank of the Rhine</t>
  </si>
  <si>
    <t>Zeelandic Flanders</t>
  </si>
  <si>
    <t>Saarland</t>
  </si>
  <si>
    <t>Rhineland-Palatinate</t>
  </si>
  <si>
    <t>Switzerland</t>
  </si>
  <si>
    <t>North Rhine-Westphalia (est)</t>
  </si>
  <si>
    <t>Geneva</t>
  </si>
  <si>
    <t>Leman</t>
  </si>
  <si>
    <t>Valais</t>
  </si>
  <si>
    <t>Fribourg</t>
  </si>
  <si>
    <t>Neuchatel</t>
  </si>
  <si>
    <t>Jura</t>
  </si>
  <si>
    <t>Bernese Jura</t>
  </si>
  <si>
    <t>Laufen</t>
  </si>
  <si>
    <t>Solothurn exclaves</t>
  </si>
  <si>
    <t>Metropolitan total</t>
  </si>
  <si>
    <t>France</t>
  </si>
  <si>
    <t>St. Pierre and Miquelon</t>
  </si>
  <si>
    <t>Tobago</t>
  </si>
  <si>
    <t>Overseas</t>
  </si>
  <si>
    <t>Total</t>
  </si>
  <si>
    <t>United States</t>
  </si>
  <si>
    <t>Northeast</t>
  </si>
  <si>
    <t>East North Central</t>
  </si>
  <si>
    <t>South Atlantic</t>
  </si>
  <si>
    <t>East South Central</t>
  </si>
  <si>
    <t>Eastern United States</t>
  </si>
  <si>
    <t>West North Central-Kansas</t>
  </si>
  <si>
    <t>Oklahoma-panhandle</t>
  </si>
  <si>
    <t>Montana east of Continental Divide</t>
  </si>
  <si>
    <t>Wyoming-othstuff</t>
  </si>
  <si>
    <t>Colorado-othstuff</t>
  </si>
  <si>
    <t>Kansas-othstuff</t>
  </si>
  <si>
    <t>Interior United States</t>
  </si>
  <si>
    <t>Olympia (peninsula)</t>
  </si>
  <si>
    <t>Farallon Islands</t>
  </si>
  <si>
    <t>Olympia</t>
  </si>
  <si>
    <t>Neuwied</t>
  </si>
  <si>
    <t>Altenkirchen</t>
  </si>
  <si>
    <t>Westerwaldkreis</t>
  </si>
  <si>
    <t>Rhein-Lahn</t>
  </si>
  <si>
    <t>Benforf</t>
  </si>
  <si>
    <t>Vallendar</t>
  </si>
  <si>
    <t>Koblenz-right</t>
  </si>
  <si>
    <t>Dusseldorf l-o-r</t>
  </si>
  <si>
    <t>Cologne</t>
  </si>
  <si>
    <t>Cimarron County</t>
  </si>
  <si>
    <t>Texas County</t>
  </si>
  <si>
    <t>Beaver County</t>
  </si>
  <si>
    <t>Teton County</t>
  </si>
  <si>
    <t>Sublette County</t>
  </si>
  <si>
    <t>Lincoln County</t>
  </si>
  <si>
    <t>Uinta County</t>
  </si>
  <si>
    <t>Sweetwater County</t>
  </si>
  <si>
    <t>Carbon County (part)</t>
  </si>
  <si>
    <t>Clallam County</t>
  </si>
  <si>
    <t>Jefferson County</t>
  </si>
  <si>
    <t>Grays Harbor County</t>
  </si>
  <si>
    <t>Mason County</t>
  </si>
  <si>
    <t>Extra Maine</t>
  </si>
  <si>
    <t>Extra Northwest Corner</t>
  </si>
  <si>
    <t>Population</t>
  </si>
  <si>
    <t>Density</t>
  </si>
  <si>
    <t>Other</t>
  </si>
  <si>
    <t>Unaffiliated</t>
  </si>
  <si>
    <t>None</t>
  </si>
  <si>
    <t>Judaism</t>
  </si>
  <si>
    <t>Islam</t>
  </si>
  <si>
    <t>Protestantism</t>
  </si>
  <si>
    <t>Orthodoxy</t>
  </si>
  <si>
    <t xml:space="preserve">Catholicism - </t>
  </si>
  <si>
    <t>Religion</t>
  </si>
  <si>
    <t>Percent</t>
  </si>
  <si>
    <t>Independent Catholicism</t>
  </si>
  <si>
    <t>Dutch Limburg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</si>
</sst>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5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8">
    <xf numFmtId="0" fontId="0" fillId="0" borderId="0" xfId="0"/>
    <xf numFmtId="3" fontId="0" fillId="0" borderId="0" xfId="0" applyNumberFormat="1"/>
    <xf numFmtId="4" fontId="0" fillId="0" borderId="0" xfId="0" applyNumberFormat="1"/>
    <xf numFmtId="0" fontId="0" fillId="0" borderId="1" xfId="0" applyBorder="1"/>
    <xf numFmtId="0" fontId="2" fillId="0" borderId="2" xfId="0" applyFont="1" applyBorder="1"/>
    <xf numFmtId="3" fontId="2" fillId="0" borderId="2" xfId="0" applyNumberFormat="1" applyFont="1" applyBorder="1"/>
    <xf numFmtId="3" fontId="0" fillId="0" borderId="1" xfId="0" applyNumberFormat="1" applyBorder="1"/>
    <xf numFmtId="164" fontId="2" fillId="0" borderId="2" xfId="1" applyNumberFormat="1" applyFont="1" applyBorder="1"/>
    <xf numFmtId="2" fontId="0" fillId="0" borderId="0" xfId="0" applyNumberFormat="1"/>
    <xf numFmtId="1" fontId="0" fillId="0" borderId="0" xfId="0" applyNumberFormat="1"/>
    <xf numFmtId="164" fontId="0" fillId="0" borderId="1" xfId="1" applyNumberFormat="1" applyFont="1" applyBorder="1"/>
    <xf numFmtId="164" fontId="0" fillId="0" borderId="0" xfId="1" applyNumberFormat="1" applyFont="1"/>
    <xf numFmtId="43" fontId="0" fillId="0" borderId="0" xfId="0" applyNumberFormat="1"/>
    <xf numFmtId="165" fontId="0" fillId="0" borderId="0" xfId="0" applyNumberFormat="1"/>
    <xf numFmtId="165" fontId="0" fillId="0" borderId="0" xfId="2" applyNumberFormat="1" applyFont="1"/>
    <xf numFmtId="164" fontId="0" fillId="0" borderId="0" xfId="0" applyNumberFormat="1"/>
    <xf numFmtId="9" fontId="0" fillId="0" borderId="0" xfId="0" applyNumberFormat="1"/>
    <xf numFmtId="0" fontId="0" fillId="0" borderId="0" xfId="0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9DD57-E97E-46C5-91B6-044FDCA9CA47}">
  <dimension ref="A1:K50"/>
  <sheetViews>
    <sheetView tabSelected="1" topLeftCell="A15" workbookViewId="0">
      <selection activeCell="C31" sqref="C31"/>
    </sheetView>
  </sheetViews>
  <sheetFormatPr defaultRowHeight="14.4" x14ac:dyDescent="0.55000000000000004"/>
  <cols>
    <col min="2" max="2" width="12.83984375" bestFit="1" customWidth="1"/>
    <col min="3" max="3" width="11.7890625" bestFit="1" customWidth="1"/>
    <col min="10" max="10" width="9" customWidth="1"/>
  </cols>
  <sheetData>
    <row r="1" spans="1:11" x14ac:dyDescent="0.55000000000000004">
      <c r="A1" s="17" t="s">
        <v>19</v>
      </c>
      <c r="B1" s="17"/>
    </row>
    <row r="2" spans="1:11" x14ac:dyDescent="0.55000000000000004">
      <c r="A2" t="s">
        <v>0</v>
      </c>
      <c r="B2" s="1">
        <v>549970</v>
      </c>
      <c r="C2" s="1">
        <v>551695</v>
      </c>
      <c r="D2" s="1"/>
    </row>
    <row r="3" spans="1:11" x14ac:dyDescent="0.55000000000000004">
      <c r="A3" t="s">
        <v>1</v>
      </c>
      <c r="B3" s="1">
        <v>30530</v>
      </c>
      <c r="C3" s="1">
        <v>30689</v>
      </c>
      <c r="D3" s="1"/>
    </row>
    <row r="4" spans="1:11" x14ac:dyDescent="0.55000000000000004">
      <c r="A4" t="s">
        <v>2</v>
      </c>
      <c r="B4" s="2">
        <v>2586.4</v>
      </c>
      <c r="C4" s="2">
        <v>2586.4</v>
      </c>
      <c r="D4" s="2"/>
    </row>
    <row r="5" spans="1:11" x14ac:dyDescent="0.55000000000000004">
      <c r="A5" t="s">
        <v>4</v>
      </c>
      <c r="B5">
        <v>733</v>
      </c>
      <c r="C5">
        <v>875.8</v>
      </c>
    </row>
    <row r="6" spans="1:11" x14ac:dyDescent="0.55000000000000004">
      <c r="A6" t="s">
        <v>77</v>
      </c>
      <c r="B6" s="1">
        <v>2148</v>
      </c>
      <c r="C6" s="1">
        <v>2210</v>
      </c>
    </row>
    <row r="7" spans="1:11" x14ac:dyDescent="0.55000000000000004">
      <c r="E7" t="s">
        <v>5</v>
      </c>
      <c r="F7" s="1">
        <v>2570</v>
      </c>
      <c r="G7" s="1">
        <v>2570</v>
      </c>
    </row>
    <row r="8" spans="1:11" x14ac:dyDescent="0.55000000000000004">
      <c r="F8" s="1"/>
      <c r="G8" s="1"/>
      <c r="I8" t="s">
        <v>40</v>
      </c>
      <c r="J8">
        <v>626.79999999999995</v>
      </c>
      <c r="K8">
        <v>626.79999999999995</v>
      </c>
    </row>
    <row r="9" spans="1:11" x14ac:dyDescent="0.55000000000000004">
      <c r="F9" s="1"/>
      <c r="G9" s="1"/>
      <c r="I9" t="s">
        <v>41</v>
      </c>
      <c r="J9">
        <v>642.37</v>
      </c>
      <c r="K9">
        <v>642.37</v>
      </c>
    </row>
    <row r="10" spans="1:11" x14ac:dyDescent="0.55000000000000004">
      <c r="F10" s="1"/>
      <c r="G10" s="1"/>
      <c r="I10" t="s">
        <v>42</v>
      </c>
      <c r="J10">
        <v>989.05</v>
      </c>
      <c r="K10">
        <v>989.05</v>
      </c>
    </row>
    <row r="11" spans="1:11" x14ac:dyDescent="0.55000000000000004">
      <c r="F11" s="1"/>
      <c r="G11" s="1"/>
      <c r="I11" t="s">
        <v>43</v>
      </c>
      <c r="J11">
        <v>782.18</v>
      </c>
      <c r="K11">
        <v>782.18</v>
      </c>
    </row>
    <row r="12" spans="1:11" x14ac:dyDescent="0.55000000000000004">
      <c r="F12" s="1"/>
      <c r="G12" s="1"/>
      <c r="I12" t="s">
        <v>44</v>
      </c>
      <c r="J12">
        <v>24.12</v>
      </c>
      <c r="K12">
        <v>24.12</v>
      </c>
    </row>
    <row r="13" spans="1:11" x14ac:dyDescent="0.55000000000000004">
      <c r="F13" s="1"/>
      <c r="G13" s="1"/>
      <c r="I13" t="s">
        <v>45</v>
      </c>
      <c r="J13">
        <v>26.34</v>
      </c>
      <c r="K13">
        <v>26.34</v>
      </c>
    </row>
    <row r="14" spans="1:11" x14ac:dyDescent="0.55000000000000004">
      <c r="F14" s="1"/>
      <c r="G14" s="1"/>
      <c r="I14" s="3" t="s">
        <v>46</v>
      </c>
      <c r="J14" s="3">
        <f>(1/4)*105.25</f>
        <v>26.3125</v>
      </c>
      <c r="K14" s="3">
        <f>(1/4)*105.25</f>
        <v>26.3125</v>
      </c>
    </row>
    <row r="15" spans="1:11" x14ac:dyDescent="0.55000000000000004">
      <c r="E15" t="s">
        <v>6</v>
      </c>
      <c r="F15" s="8">
        <f>19854.21-SUM(J8:J14)</f>
        <v>16737.037499999999</v>
      </c>
      <c r="G15" s="8">
        <f>19854.21-SUM(K8:K14)</f>
        <v>16737.037499999999</v>
      </c>
    </row>
    <row r="16" spans="1:11" x14ac:dyDescent="0.55000000000000004">
      <c r="F16" s="8"/>
      <c r="G16" s="8"/>
      <c r="I16" t="s">
        <v>47</v>
      </c>
      <c r="J16">
        <f>0.5*5289.81</f>
        <v>2644.9050000000002</v>
      </c>
      <c r="K16">
        <f>0.5*5289.81</f>
        <v>2644.9050000000002</v>
      </c>
    </row>
    <row r="17" spans="1:11" x14ac:dyDescent="0.55000000000000004">
      <c r="F17" s="8"/>
      <c r="G17" s="8"/>
      <c r="I17" t="s">
        <v>48</v>
      </c>
      <c r="J17">
        <f>0.6*7364.71</f>
        <v>4418.826</v>
      </c>
      <c r="K17">
        <f>0.6*7364.71</f>
        <v>4418.826</v>
      </c>
    </row>
    <row r="18" spans="1:11" x14ac:dyDescent="0.55000000000000004">
      <c r="E18" s="3" t="s">
        <v>8</v>
      </c>
      <c r="F18" s="3">
        <f>SUM(J16:J17)</f>
        <v>7063.7309999999998</v>
      </c>
      <c r="G18" s="3">
        <f>SUM(K16:K17)</f>
        <v>7063.7309999999998</v>
      </c>
    </row>
    <row r="19" spans="1:11" x14ac:dyDescent="0.55000000000000004">
      <c r="A19" t="s">
        <v>3</v>
      </c>
      <c r="B19" s="1">
        <f>SUM(F7:F18)</f>
        <v>26370.768499999998</v>
      </c>
      <c r="C19" s="1">
        <f>SUM(G7:G18)</f>
        <v>26370.768499999998</v>
      </c>
    </row>
    <row r="20" spans="1:11" x14ac:dyDescent="0.55000000000000004">
      <c r="E20" t="s">
        <v>9</v>
      </c>
      <c r="F20">
        <v>282.49</v>
      </c>
      <c r="G20">
        <v>282.49</v>
      </c>
    </row>
    <row r="21" spans="1:11" x14ac:dyDescent="0.55000000000000004">
      <c r="E21" t="s">
        <v>10</v>
      </c>
      <c r="F21" s="2">
        <v>3211.94</v>
      </c>
      <c r="G21" s="2">
        <v>3211.94</v>
      </c>
    </row>
    <row r="22" spans="1:11" x14ac:dyDescent="0.55000000000000004">
      <c r="E22" t="s">
        <v>11</v>
      </c>
      <c r="F22" s="2">
        <v>5224.49</v>
      </c>
      <c r="G22" s="2">
        <v>5224.49</v>
      </c>
    </row>
    <row r="23" spans="1:11" x14ac:dyDescent="0.55000000000000004">
      <c r="E23" t="s">
        <v>12</v>
      </c>
      <c r="F23" s="2">
        <v>1671.42</v>
      </c>
      <c r="G23" s="2">
        <v>1671.42</v>
      </c>
    </row>
    <row r="24" spans="1:11" x14ac:dyDescent="0.55000000000000004">
      <c r="E24" t="s">
        <v>13</v>
      </c>
      <c r="F24" s="2">
        <v>802.24</v>
      </c>
      <c r="G24" s="2">
        <v>802.24</v>
      </c>
    </row>
    <row r="25" spans="1:11" x14ac:dyDescent="0.55000000000000004">
      <c r="E25" t="s">
        <v>14</v>
      </c>
      <c r="F25" s="2">
        <v>838.51</v>
      </c>
      <c r="G25" s="2">
        <v>838.51</v>
      </c>
    </row>
    <row r="26" spans="1:11" x14ac:dyDescent="0.55000000000000004">
      <c r="E26" t="s">
        <v>15</v>
      </c>
      <c r="F26" s="2">
        <v>541</v>
      </c>
      <c r="G26" s="2">
        <v>541</v>
      </c>
    </row>
    <row r="27" spans="1:11" x14ac:dyDescent="0.55000000000000004">
      <c r="E27" t="s">
        <v>16</v>
      </c>
      <c r="F27" s="2">
        <v>89.55</v>
      </c>
      <c r="G27" s="2">
        <v>89.55</v>
      </c>
    </row>
    <row r="28" spans="1:11" x14ac:dyDescent="0.55000000000000004">
      <c r="E28" s="3" t="s">
        <v>17</v>
      </c>
      <c r="F28" s="3">
        <f>16.34+5.29+8.56+7.5+1.69+2.65</f>
        <v>42.029999999999994</v>
      </c>
      <c r="G28" s="3">
        <f>16.34+5.29+8.56+7.5+1.69+2.65</f>
        <v>42.029999999999994</v>
      </c>
    </row>
    <row r="29" spans="1:11" x14ac:dyDescent="0.55000000000000004">
      <c r="A29" s="3" t="s">
        <v>7</v>
      </c>
      <c r="B29" s="3">
        <f>SUM(F20:F28)</f>
        <v>12703.67</v>
      </c>
      <c r="C29" s="3">
        <f>SUM(G20:G28)</f>
        <v>12703.67</v>
      </c>
    </row>
    <row r="30" spans="1:11" ht="14.7" thickBot="1" x14ac:dyDescent="0.6">
      <c r="A30" s="4" t="s">
        <v>18</v>
      </c>
      <c r="B30" s="5">
        <f>SUM(B2:B29)</f>
        <v>625041.83850000007</v>
      </c>
      <c r="C30" s="5">
        <f>SUM(C2:C29)</f>
        <v>627130.63850000012</v>
      </c>
    </row>
    <row r="31" spans="1:11" ht="14.7" thickTop="1" x14ac:dyDescent="0.55000000000000004">
      <c r="E31" t="s">
        <v>20</v>
      </c>
      <c r="F31">
        <v>242</v>
      </c>
      <c r="G31">
        <v>242</v>
      </c>
    </row>
    <row r="32" spans="1:11" x14ac:dyDescent="0.55000000000000004">
      <c r="E32" s="3" t="s">
        <v>21</v>
      </c>
      <c r="F32" s="3">
        <v>300</v>
      </c>
      <c r="G32" s="3">
        <v>300</v>
      </c>
    </row>
    <row r="33" spans="1:3" x14ac:dyDescent="0.55000000000000004">
      <c r="A33" s="3" t="s">
        <v>22</v>
      </c>
      <c r="B33" s="3">
        <f>SUM(F31:F32)</f>
        <v>542</v>
      </c>
      <c r="C33" s="3">
        <f>SUM(G31:G32)</f>
        <v>542</v>
      </c>
    </row>
    <row r="34" spans="1:3" ht="14.7" thickBot="1" x14ac:dyDescent="0.6">
      <c r="A34" s="4" t="s">
        <v>23</v>
      </c>
      <c r="B34" s="5">
        <f>SUM(B30:B33)</f>
        <v>625583.83850000007</v>
      </c>
      <c r="C34" s="5">
        <f>SUM(C30:C33)</f>
        <v>627672.63850000012</v>
      </c>
    </row>
    <row r="35" spans="1:3" ht="14.7" thickTop="1" x14ac:dyDescent="0.55000000000000004"/>
    <row r="36" spans="1:3" x14ac:dyDescent="0.55000000000000004">
      <c r="A36" t="s">
        <v>64</v>
      </c>
      <c r="B36" s="11">
        <v>131324241</v>
      </c>
    </row>
    <row r="38" spans="1:3" x14ac:dyDescent="0.55000000000000004">
      <c r="A38" t="s">
        <v>65</v>
      </c>
      <c r="B38" s="12">
        <f>$B$36/B34</f>
        <v>209.92268808427661</v>
      </c>
      <c r="C38" s="12">
        <f>$B$36/C34</f>
        <v>209.22409699718011</v>
      </c>
    </row>
    <row r="40" spans="1:3" x14ac:dyDescent="0.55000000000000004">
      <c r="A40" t="s">
        <v>74</v>
      </c>
      <c r="B40" t="s">
        <v>75</v>
      </c>
      <c r="C40" t="s">
        <v>64</v>
      </c>
    </row>
    <row r="41" spans="1:3" x14ac:dyDescent="0.55000000000000004">
      <c r="A41" t="s">
        <v>73</v>
      </c>
      <c r="B41" s="14">
        <f>1-SUM(B42:B49)</f>
        <v>0.42399999999999993</v>
      </c>
      <c r="C41" s="15">
        <f>B$36*B41</f>
        <v>55681478.183999993</v>
      </c>
    </row>
    <row r="42" spans="1:3" x14ac:dyDescent="0.55000000000000004">
      <c r="A42" t="s">
        <v>72</v>
      </c>
      <c r="B42" s="13">
        <v>0.108</v>
      </c>
      <c r="C42" s="15">
        <f t="shared" ref="C42:C50" si="0">B$36*B42</f>
        <v>14183018.027999999</v>
      </c>
    </row>
    <row r="43" spans="1:3" x14ac:dyDescent="0.55000000000000004">
      <c r="A43" t="s">
        <v>76</v>
      </c>
      <c r="B43" s="13">
        <v>9.9000000000000005E-2</v>
      </c>
      <c r="C43" s="15">
        <f t="shared" si="0"/>
        <v>13001099.859000001</v>
      </c>
    </row>
    <row r="44" spans="1:3" x14ac:dyDescent="0.55000000000000004">
      <c r="A44" t="s">
        <v>71</v>
      </c>
      <c r="B44" s="13">
        <v>7.5999999999999998E-2</v>
      </c>
      <c r="C44" s="15">
        <f t="shared" si="0"/>
        <v>9980642.3159999996</v>
      </c>
    </row>
    <row r="45" spans="1:3" x14ac:dyDescent="0.55000000000000004">
      <c r="A45" t="s">
        <v>70</v>
      </c>
      <c r="B45" s="13">
        <v>5.1999999999999998E-2</v>
      </c>
      <c r="C45" s="15">
        <f t="shared" si="0"/>
        <v>6828860.5319999997</v>
      </c>
    </row>
    <row r="46" spans="1:3" x14ac:dyDescent="0.55000000000000004">
      <c r="A46" t="s">
        <v>69</v>
      </c>
      <c r="B46" s="13">
        <v>3.1E-2</v>
      </c>
      <c r="C46" s="15">
        <f t="shared" si="0"/>
        <v>4071051.4709999999</v>
      </c>
    </row>
    <row r="47" spans="1:3" x14ac:dyDescent="0.55000000000000004">
      <c r="A47" t="s">
        <v>68</v>
      </c>
      <c r="B47" s="13">
        <v>0.14099999999999999</v>
      </c>
      <c r="C47" s="15">
        <f t="shared" si="0"/>
        <v>18516717.980999999</v>
      </c>
    </row>
    <row r="48" spans="1:3" x14ac:dyDescent="0.55000000000000004">
      <c r="A48" t="s">
        <v>67</v>
      </c>
      <c r="B48" s="13">
        <v>4.8000000000000001E-2</v>
      </c>
      <c r="C48" s="15">
        <f t="shared" si="0"/>
        <v>6303563.568</v>
      </c>
    </row>
    <row r="49" spans="1:3" x14ac:dyDescent="0.55000000000000004">
      <c r="A49" t="s">
        <v>66</v>
      </c>
      <c r="B49" s="13">
        <v>2.1000000000000001E-2</v>
      </c>
      <c r="C49" s="15">
        <f t="shared" si="0"/>
        <v>2757809.0610000002</v>
      </c>
    </row>
    <row r="50" spans="1:3" x14ac:dyDescent="0.55000000000000004">
      <c r="A50" t="s">
        <v>23</v>
      </c>
      <c r="B50" s="16">
        <v>1</v>
      </c>
      <c r="C50" s="15">
        <f t="shared" si="0"/>
        <v>131324241</v>
      </c>
    </row>
  </sheetData>
  <mergeCells count="1">
    <mergeCell ref="A1: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45E12-030D-4421-A6DC-982053D4A77E}">
  <dimension ref="A1:K36"/>
  <sheetViews>
    <sheetView topLeftCell="A22" workbookViewId="0">
      <selection activeCell="B34" sqref="B34"/>
    </sheetView>
  </sheetViews>
  <sheetFormatPr defaultRowHeight="14.4" x14ac:dyDescent="0.55000000000000004"/>
  <cols>
    <col min="2" max="3" width="11.578125" bestFit="1" customWidth="1"/>
    <col min="6" max="6" width="9.15625" customWidth="1"/>
  </cols>
  <sheetData>
    <row r="1" spans="1:11" x14ac:dyDescent="0.55000000000000004">
      <c r="A1" t="s">
        <v>24</v>
      </c>
    </row>
    <row r="2" spans="1:11" x14ac:dyDescent="0.55000000000000004">
      <c r="E2" t="s">
        <v>25</v>
      </c>
      <c r="F2" s="1">
        <v>419350</v>
      </c>
      <c r="G2" s="1">
        <v>469616</v>
      </c>
    </row>
    <row r="3" spans="1:11" x14ac:dyDescent="0.55000000000000004">
      <c r="E3" t="s">
        <v>26</v>
      </c>
      <c r="F3" s="1">
        <v>629114</v>
      </c>
      <c r="G3" s="1">
        <v>780541</v>
      </c>
    </row>
    <row r="4" spans="1:11" x14ac:dyDescent="0.55000000000000004">
      <c r="E4" t="s">
        <v>27</v>
      </c>
      <c r="F4" s="1">
        <v>686507</v>
      </c>
      <c r="G4" s="1">
        <v>758842</v>
      </c>
    </row>
    <row r="5" spans="1:11" x14ac:dyDescent="0.55000000000000004">
      <c r="E5" s="3" t="s">
        <v>28</v>
      </c>
      <c r="F5" s="6">
        <v>461769</v>
      </c>
      <c r="G5" s="6">
        <v>475014</v>
      </c>
    </row>
    <row r="6" spans="1:11" x14ac:dyDescent="0.55000000000000004">
      <c r="A6" t="s">
        <v>29</v>
      </c>
      <c r="B6">
        <f>SUM(F2:F5)</f>
        <v>2196740</v>
      </c>
      <c r="C6">
        <f>SUM(G2:G5)</f>
        <v>2484013</v>
      </c>
    </row>
    <row r="7" spans="1:11" x14ac:dyDescent="0.55000000000000004">
      <c r="E7" t="s">
        <v>30</v>
      </c>
      <c r="F7">
        <f>1314730-211754</f>
        <v>1102976</v>
      </c>
      <c r="G7">
        <f>1347715-213100</f>
        <v>1134615</v>
      </c>
    </row>
    <row r="8" spans="1:11" x14ac:dyDescent="0.55000000000000004">
      <c r="I8" t="s">
        <v>49</v>
      </c>
      <c r="J8" s="1">
        <v>4750</v>
      </c>
      <c r="K8" s="1">
        <v>4770</v>
      </c>
    </row>
    <row r="9" spans="1:11" x14ac:dyDescent="0.55000000000000004">
      <c r="I9" t="s">
        <v>50</v>
      </c>
      <c r="J9" s="1">
        <v>5290</v>
      </c>
      <c r="K9" s="1">
        <v>5310</v>
      </c>
    </row>
    <row r="10" spans="1:11" x14ac:dyDescent="0.55000000000000004">
      <c r="I10" s="3" t="s">
        <v>51</v>
      </c>
      <c r="J10" s="6">
        <v>4700</v>
      </c>
      <c r="K10" s="6">
        <v>4710</v>
      </c>
    </row>
    <row r="11" spans="1:11" x14ac:dyDescent="0.55000000000000004">
      <c r="E11" t="s">
        <v>31</v>
      </c>
      <c r="F11" s="1">
        <f>177660-SUM(J8:J10)</f>
        <v>162920</v>
      </c>
      <c r="G11" s="1">
        <f>181038-SUM(K8:K10)</f>
        <v>166248</v>
      </c>
    </row>
    <row r="12" spans="1:11" x14ac:dyDescent="0.55000000000000004">
      <c r="E12" t="s">
        <v>32</v>
      </c>
      <c r="F12" s="9">
        <v>303448.18699999998</v>
      </c>
      <c r="G12" s="9">
        <v>303448.18699999998</v>
      </c>
    </row>
    <row r="13" spans="1:11" x14ac:dyDescent="0.55000000000000004">
      <c r="F13" s="9"/>
      <c r="G13" s="9"/>
      <c r="I13" t="s">
        <v>52</v>
      </c>
      <c r="J13" s="1">
        <v>10350</v>
      </c>
      <c r="K13" s="1">
        <v>10920</v>
      </c>
    </row>
    <row r="14" spans="1:11" x14ac:dyDescent="0.55000000000000004">
      <c r="F14" s="9"/>
      <c r="G14" s="9"/>
      <c r="I14" t="s">
        <v>53</v>
      </c>
      <c r="J14" s="1">
        <v>12660</v>
      </c>
      <c r="K14" s="1">
        <v>12780</v>
      </c>
    </row>
    <row r="15" spans="1:11" x14ac:dyDescent="0.55000000000000004">
      <c r="F15" s="9"/>
      <c r="G15" s="9"/>
      <c r="I15" t="s">
        <v>54</v>
      </c>
      <c r="J15" s="1">
        <v>10560</v>
      </c>
      <c r="K15" s="1">
        <v>10610</v>
      </c>
    </row>
    <row r="16" spans="1:11" x14ac:dyDescent="0.55000000000000004">
      <c r="F16" s="9"/>
      <c r="G16" s="9"/>
      <c r="I16" t="s">
        <v>55</v>
      </c>
      <c r="J16" s="1">
        <v>5390</v>
      </c>
      <c r="K16" s="1">
        <v>5410</v>
      </c>
    </row>
    <row r="17" spans="1:11" x14ac:dyDescent="0.55000000000000004">
      <c r="F17" s="9"/>
      <c r="G17" s="9"/>
      <c r="I17" t="s">
        <v>56</v>
      </c>
      <c r="J17" s="1">
        <v>27010</v>
      </c>
      <c r="K17" s="1">
        <v>27170</v>
      </c>
    </row>
    <row r="18" spans="1:11" x14ac:dyDescent="0.55000000000000004">
      <c r="F18" s="9"/>
      <c r="G18" s="9"/>
      <c r="I18" s="3" t="s">
        <v>57</v>
      </c>
      <c r="J18" s="6">
        <v>19000</v>
      </c>
      <c r="K18" s="6">
        <v>19050</v>
      </c>
    </row>
    <row r="19" spans="1:11" x14ac:dyDescent="0.55000000000000004">
      <c r="E19" t="s">
        <v>33</v>
      </c>
      <c r="F19" s="1">
        <f>253600-SUM(J13:J18)</f>
        <v>168630</v>
      </c>
      <c r="G19" s="1">
        <f>253600-SUM(K13:K18)</f>
        <v>167660</v>
      </c>
    </row>
    <row r="20" spans="1:11" x14ac:dyDescent="0.55000000000000004">
      <c r="E20" t="s">
        <v>34</v>
      </c>
      <c r="F20">
        <f>(1/2)*268875</f>
        <v>134437.5</v>
      </c>
      <c r="G20">
        <f>(1/2)*269601</f>
        <v>134800.5</v>
      </c>
    </row>
    <row r="21" spans="1:11" x14ac:dyDescent="0.55000000000000004">
      <c r="E21" s="3" t="s">
        <v>35</v>
      </c>
      <c r="F21" s="10">
        <f>213100-18163.6363636</f>
        <v>194936.3636364</v>
      </c>
      <c r="G21" s="6">
        <f>211754-18163.6363636</f>
        <v>193590.3636364</v>
      </c>
    </row>
    <row r="22" spans="1:11" x14ac:dyDescent="0.55000000000000004">
      <c r="A22" t="s">
        <v>36</v>
      </c>
      <c r="B22" s="9">
        <f>SUM(F7:F21)</f>
        <v>2067348.0506364</v>
      </c>
      <c r="C22" s="9">
        <f>SUM(G7:G21)</f>
        <v>2100362.0506364</v>
      </c>
    </row>
    <row r="23" spans="1:11" x14ac:dyDescent="0.55000000000000004">
      <c r="B23" s="9"/>
      <c r="C23" s="9"/>
      <c r="I23" t="s">
        <v>58</v>
      </c>
      <c r="J23" s="1">
        <v>4500</v>
      </c>
      <c r="K23" s="1">
        <v>6920</v>
      </c>
    </row>
    <row r="24" spans="1:11" x14ac:dyDescent="0.55000000000000004">
      <c r="B24" s="9"/>
      <c r="C24" s="9"/>
      <c r="I24" t="s">
        <v>59</v>
      </c>
      <c r="J24" s="1">
        <v>4670</v>
      </c>
      <c r="K24" s="1">
        <v>5650</v>
      </c>
    </row>
    <row r="25" spans="1:11" x14ac:dyDescent="0.55000000000000004">
      <c r="B25" s="9"/>
      <c r="C25" s="9"/>
      <c r="I25" t="s">
        <v>60</v>
      </c>
      <c r="J25" s="1">
        <v>4930</v>
      </c>
      <c r="K25" s="1">
        <v>5760</v>
      </c>
    </row>
    <row r="26" spans="1:11" x14ac:dyDescent="0.55000000000000004">
      <c r="B26" s="9"/>
      <c r="C26" s="9"/>
      <c r="I26" s="3" t="s">
        <v>61</v>
      </c>
      <c r="J26" s="6">
        <f>0.5*2480</f>
        <v>1240</v>
      </c>
      <c r="K26" s="3">
        <f>0.5*2720</f>
        <v>1360</v>
      </c>
    </row>
    <row r="27" spans="1:11" x14ac:dyDescent="0.55000000000000004">
      <c r="E27" t="s">
        <v>37</v>
      </c>
      <c r="F27" s="1">
        <f>SUM(J23:J26)</f>
        <v>15340</v>
      </c>
      <c r="G27" s="1">
        <f>SUM(K23:K26)</f>
        <v>19690</v>
      </c>
    </row>
    <row r="28" spans="1:11" x14ac:dyDescent="0.55000000000000004">
      <c r="E28" s="3" t="s">
        <v>38</v>
      </c>
      <c r="F28" s="3">
        <v>0.41</v>
      </c>
      <c r="G28" s="3">
        <v>0.41</v>
      </c>
    </row>
    <row r="29" spans="1:11" x14ac:dyDescent="0.55000000000000004">
      <c r="A29" t="s">
        <v>39</v>
      </c>
      <c r="B29">
        <f>SUM(F27:F28)</f>
        <v>15340.41</v>
      </c>
      <c r="C29">
        <f>SUM(G27:G28)</f>
        <v>19690.41</v>
      </c>
    </row>
    <row r="30" spans="1:11" x14ac:dyDescent="0.55000000000000004">
      <c r="A30" t="s">
        <v>62</v>
      </c>
      <c r="B30">
        <v>12981.02</v>
      </c>
      <c r="C30">
        <v>12981.02</v>
      </c>
    </row>
    <row r="31" spans="1:11" x14ac:dyDescent="0.55000000000000004">
      <c r="A31" t="s">
        <v>63</v>
      </c>
      <c r="B31">
        <v>148.12100000000001</v>
      </c>
      <c r="C31">
        <v>148.12100000000001</v>
      </c>
    </row>
    <row r="32" spans="1:11" ht="14.7" thickBot="1" x14ac:dyDescent="0.6">
      <c r="A32" s="4" t="s">
        <v>23</v>
      </c>
      <c r="B32" s="7">
        <f>SUM(B2:B31)</f>
        <v>4292557.6016363995</v>
      </c>
      <c r="C32" s="7">
        <f>SUM(C2:C31)</f>
        <v>4617194.6016363995</v>
      </c>
    </row>
    <row r="33" spans="1:3" ht="14.7" thickTop="1" x14ac:dyDescent="0.55000000000000004"/>
    <row r="34" spans="1:3" x14ac:dyDescent="0.55000000000000004">
      <c r="A34" t="s">
        <v>64</v>
      </c>
      <c r="B34" s="1">
        <v>261745234</v>
      </c>
      <c r="C34" s="1"/>
    </row>
    <row r="36" spans="1:3" x14ac:dyDescent="0.55000000000000004">
      <c r="A36" t="s">
        <v>65</v>
      </c>
      <c r="B36" s="12">
        <f>$B$34/B32</f>
        <v>60.976522225401951</v>
      </c>
      <c r="C36" s="12">
        <f>$B$34/C32</f>
        <v>56.689235906849966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france</vt:lpstr>
      <vt:lpstr>united states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Ishan Sharma</dc:creator>
  <cp:lastModifiedBy>Ishan Sharma</cp:lastModifiedBy>
  <dcterms:created xsi:type="dcterms:W3CDTF">2023-11-08T02:12:51Z</dcterms:created>
  <dcterms:modified xsi:type="dcterms:W3CDTF">2023-11-22T02:09:00Z</dcterms:modified>
</cp:coreProperties>
</file>