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79229009c49077/Desktop/wkboxes/"/>
    </mc:Choice>
  </mc:AlternateContent>
  <xr:revisionPtr revIDLastSave="607" documentId="8_{EBD3C5FF-4AF9-6448-978D-1EC50D22B40F}" xr6:coauthVersionLast="47" xr6:coauthVersionMax="47" xr10:uidLastSave="{18126A7C-C13D-45FC-AEDB-B6B1E9091E05}"/>
  <bookViews>
    <workbookView xWindow="-96" yWindow="-96" windowWidth="20928" windowHeight="12432" xr2:uid="{00000000-000D-0000-FFFF-FFFF00000000}"/>
  </bookViews>
  <sheets>
    <sheet name="Ethnic group" sheetId="1" r:id="rId1"/>
    <sheet name="Language" sheetId="3" r:id="rId2"/>
    <sheet name="Religion" sheetId="5" r:id="rId3"/>
    <sheet name="Sheet1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3" l="1"/>
  <c r="F7" i="3"/>
  <c r="H7" i="3"/>
  <c r="C7" i="3"/>
  <c r="I8" i="3"/>
  <c r="I7" i="3" s="1"/>
  <c r="B7" i="3"/>
  <c r="D7" i="3" s="1"/>
  <c r="A7" i="3"/>
  <c r="D7" i="1"/>
  <c r="E7" i="1"/>
  <c r="F7" i="1"/>
  <c r="C7" i="1"/>
  <c r="G8" i="1"/>
  <c r="G7" i="1" s="1"/>
  <c r="I35" i="3"/>
  <c r="B34" i="3"/>
  <c r="E34" i="3" s="1"/>
  <c r="A34" i="3"/>
  <c r="G35" i="1"/>
  <c r="D34" i="1"/>
  <c r="E34" i="1"/>
  <c r="F34" i="1"/>
  <c r="C34" i="1"/>
  <c r="C10" i="1"/>
  <c r="C3" i="4" s="1"/>
  <c r="D10" i="1"/>
  <c r="D3" i="4" s="1"/>
  <c r="E10" i="1"/>
  <c r="F10" i="1"/>
  <c r="G11" i="1"/>
  <c r="G10" i="1" s="1"/>
  <c r="B4" i="5"/>
  <c r="B7" i="5"/>
  <c r="B10" i="5"/>
  <c r="B13" i="5"/>
  <c r="B16" i="5"/>
  <c r="B19" i="5"/>
  <c r="B22" i="5"/>
  <c r="B25" i="5"/>
  <c r="B28" i="5"/>
  <c r="B31" i="5"/>
  <c r="B34" i="5"/>
  <c r="A22" i="5"/>
  <c r="A13" i="5"/>
  <c r="A19" i="5"/>
  <c r="A25" i="5"/>
  <c r="A28" i="5"/>
  <c r="A31" i="5"/>
  <c r="A34" i="5"/>
  <c r="A38" i="5"/>
  <c r="A4" i="5"/>
  <c r="A7" i="5"/>
  <c r="A10" i="5"/>
  <c r="A16" i="5"/>
  <c r="A4" i="3"/>
  <c r="A10" i="3"/>
  <c r="A13" i="3"/>
  <c r="A16" i="3"/>
  <c r="A19" i="3"/>
  <c r="A22" i="3"/>
  <c r="A25" i="3"/>
  <c r="A28" i="3"/>
  <c r="A31" i="3"/>
  <c r="A37" i="3"/>
  <c r="A40" i="3"/>
  <c r="B2" i="4"/>
  <c r="B3" i="4"/>
  <c r="B4" i="4"/>
  <c r="B5" i="4"/>
  <c r="B6" i="4"/>
  <c r="B7" i="4"/>
  <c r="B8" i="4"/>
  <c r="B9" i="4"/>
  <c r="B10" i="4"/>
  <c r="B11" i="4"/>
  <c r="B12" i="4"/>
  <c r="A2" i="4"/>
  <c r="A3" i="4"/>
  <c r="A4" i="4"/>
  <c r="A5" i="4"/>
  <c r="A6" i="4"/>
  <c r="A7" i="4"/>
  <c r="A8" i="4"/>
  <c r="A9" i="4"/>
  <c r="A10" i="4"/>
  <c r="A11" i="4"/>
  <c r="A12" i="4"/>
  <c r="A13" i="4"/>
  <c r="G7" i="3" l="1"/>
  <c r="I34" i="3"/>
  <c r="D34" i="3"/>
  <c r="C34" i="3"/>
  <c r="H34" i="3"/>
  <c r="G34" i="3"/>
  <c r="F34" i="3"/>
  <c r="G34" i="1"/>
  <c r="B38" i="5"/>
  <c r="E3" i="4"/>
  <c r="B13" i="3"/>
  <c r="E13" i="3" s="1"/>
  <c r="B10" i="3"/>
  <c r="D10" i="3" s="1"/>
  <c r="B16" i="3"/>
  <c r="E16" i="3" s="1"/>
  <c r="B19" i="3"/>
  <c r="F19" i="3" s="1"/>
  <c r="B22" i="3"/>
  <c r="D22" i="3" s="1"/>
  <c r="B25" i="3"/>
  <c r="F25" i="3" s="1"/>
  <c r="B28" i="3"/>
  <c r="E28" i="3" s="1"/>
  <c r="B31" i="3"/>
  <c r="B37" i="3"/>
  <c r="F37" i="3" s="1"/>
  <c r="B40" i="3"/>
  <c r="C40" i="3" s="1"/>
  <c r="F12" i="4" s="1"/>
  <c r="B4" i="3"/>
  <c r="C4" i="3" s="1"/>
  <c r="F2" i="4" s="1"/>
  <c r="I29" i="3"/>
  <c r="D28" i="1"/>
  <c r="D9" i="4" s="1"/>
  <c r="D25" i="1"/>
  <c r="D8" i="4" s="1"/>
  <c r="D4" i="1"/>
  <c r="D2" i="4" s="1"/>
  <c r="D19" i="1"/>
  <c r="D6" i="4" s="1"/>
  <c r="D13" i="1"/>
  <c r="E28" i="1"/>
  <c r="E25" i="1"/>
  <c r="E4" i="1"/>
  <c r="E19" i="1"/>
  <c r="E13" i="1"/>
  <c r="F28" i="1"/>
  <c r="F25" i="1"/>
  <c r="F44" i="1" s="1"/>
  <c r="F4" i="1"/>
  <c r="F13" i="1"/>
  <c r="G5" i="1"/>
  <c r="G4" i="1" s="1"/>
  <c r="G20" i="1"/>
  <c r="G19" i="1" s="1"/>
  <c r="G14" i="1"/>
  <c r="G13" i="1" s="1"/>
  <c r="C28" i="1"/>
  <c r="C9" i="4" s="1"/>
  <c r="C25" i="1"/>
  <c r="C4" i="1"/>
  <c r="C2" i="4" s="1"/>
  <c r="C13" i="1"/>
  <c r="I32" i="3"/>
  <c r="D31" i="1"/>
  <c r="D10" i="4" s="1"/>
  <c r="E31" i="1"/>
  <c r="F31" i="1"/>
  <c r="C31" i="1"/>
  <c r="C10" i="4" s="1"/>
  <c r="G32" i="1"/>
  <c r="G31" i="1" s="1"/>
  <c r="I41" i="3"/>
  <c r="I38" i="3"/>
  <c r="I26" i="3"/>
  <c r="I23" i="3"/>
  <c r="I20" i="3"/>
  <c r="I17" i="3"/>
  <c r="I14" i="3"/>
  <c r="I11" i="3"/>
  <c r="I5" i="3"/>
  <c r="B44" i="1"/>
  <c r="B13" i="4" s="1"/>
  <c r="C37" i="1"/>
  <c r="D37" i="1"/>
  <c r="E37" i="1"/>
  <c r="F37" i="1"/>
  <c r="D40" i="1"/>
  <c r="D12" i="4" s="1"/>
  <c r="E40" i="1"/>
  <c r="F40" i="1"/>
  <c r="C41" i="1"/>
  <c r="C40" i="1" s="1"/>
  <c r="C12" i="4" s="1"/>
  <c r="G29" i="1"/>
  <c r="G28" i="1" s="1"/>
  <c r="G26" i="1"/>
  <c r="G25" i="1" s="1"/>
  <c r="G44" i="1" s="1"/>
  <c r="G23" i="1"/>
  <c r="G22" i="1" s="1"/>
  <c r="D22" i="1"/>
  <c r="D7" i="4" s="1"/>
  <c r="E22" i="1"/>
  <c r="F22" i="1"/>
  <c r="C22" i="1"/>
  <c r="C7" i="4" s="1"/>
  <c r="F19" i="1"/>
  <c r="C19" i="1"/>
  <c r="C6" i="4" s="1"/>
  <c r="D16" i="1"/>
  <c r="D5" i="4" s="1"/>
  <c r="E16" i="1"/>
  <c r="F16" i="1"/>
  <c r="G17" i="1"/>
  <c r="G16" i="1" s="1"/>
  <c r="C16" i="1"/>
  <c r="C5" i="4" s="1"/>
  <c r="E44" i="1" l="1"/>
  <c r="E45" i="1" s="1"/>
  <c r="C8" i="4"/>
  <c r="E8" i="4" s="1"/>
  <c r="C44" i="1"/>
  <c r="D44" i="1"/>
  <c r="H16" i="3"/>
  <c r="E31" i="3"/>
  <c r="H31" i="3"/>
  <c r="G10" i="3"/>
  <c r="G4" i="3"/>
  <c r="F45" i="1"/>
  <c r="C11" i="4"/>
  <c r="I37" i="3"/>
  <c r="D11" i="4"/>
  <c r="C37" i="3"/>
  <c r="I16" i="3"/>
  <c r="F16" i="3"/>
  <c r="D16" i="3"/>
  <c r="E19" i="3"/>
  <c r="F22" i="3"/>
  <c r="C31" i="3"/>
  <c r="F10" i="4" s="1"/>
  <c r="G38" i="1"/>
  <c r="G37" i="1" s="1"/>
  <c r="H10" i="3"/>
  <c r="E10" i="3"/>
  <c r="E37" i="3"/>
  <c r="F10" i="3"/>
  <c r="H22" i="3"/>
  <c r="G22" i="3"/>
  <c r="C25" i="3"/>
  <c r="I22" i="3"/>
  <c r="E4" i="3"/>
  <c r="H4" i="3"/>
  <c r="F4" i="3"/>
  <c r="D4" i="3"/>
  <c r="D19" i="3"/>
  <c r="E7" i="4"/>
  <c r="I4" i="3"/>
  <c r="C16" i="3"/>
  <c r="F5" i="4" s="1"/>
  <c r="G16" i="3"/>
  <c r="G25" i="3"/>
  <c r="D25" i="3"/>
  <c r="D37" i="3"/>
  <c r="E25" i="3"/>
  <c r="E12" i="4"/>
  <c r="G12" i="4" s="1"/>
  <c r="H12" i="4" s="1"/>
  <c r="I25" i="3"/>
  <c r="I44" i="3" s="1"/>
  <c r="H25" i="3"/>
  <c r="D31" i="3"/>
  <c r="I40" i="3"/>
  <c r="E22" i="3"/>
  <c r="E2" i="4"/>
  <c r="G2" i="4" s="1"/>
  <c r="H2" i="4" s="1"/>
  <c r="C10" i="3"/>
  <c r="F3" i="4" s="1"/>
  <c r="G3" i="4" s="1"/>
  <c r="H3" i="4" s="1"/>
  <c r="G41" i="1"/>
  <c r="G40" i="1" s="1"/>
  <c r="I10" i="3"/>
  <c r="C22" i="3"/>
  <c r="F7" i="4" s="1"/>
  <c r="H37" i="3"/>
  <c r="G37" i="3"/>
  <c r="E9" i="4"/>
  <c r="H40" i="3"/>
  <c r="F40" i="3"/>
  <c r="G40" i="3"/>
  <c r="E40" i="3"/>
  <c r="G31" i="3"/>
  <c r="F31" i="3"/>
  <c r="D40" i="3"/>
  <c r="I31" i="3"/>
  <c r="C19" i="3"/>
  <c r="F6" i="4" s="1"/>
  <c r="H19" i="3"/>
  <c r="I19" i="3"/>
  <c r="G19" i="3"/>
  <c r="E6" i="4"/>
  <c r="C4" i="4"/>
  <c r="D4" i="4"/>
  <c r="E5" i="4"/>
  <c r="E10" i="4"/>
  <c r="G10" i="4" s="1"/>
  <c r="H10" i="4" s="1"/>
  <c r="I13" i="3"/>
  <c r="H13" i="3"/>
  <c r="D13" i="3"/>
  <c r="F13" i="3"/>
  <c r="G13" i="3"/>
  <c r="C13" i="3"/>
  <c r="F4" i="4" s="1"/>
  <c r="D28" i="3"/>
  <c r="C28" i="3"/>
  <c r="B44" i="3"/>
  <c r="H28" i="3"/>
  <c r="F28" i="3"/>
  <c r="I28" i="3"/>
  <c r="G28" i="3"/>
  <c r="E44" i="3" l="1"/>
  <c r="E45" i="3" s="1"/>
  <c r="D44" i="3"/>
  <c r="D45" i="3" s="1"/>
  <c r="G44" i="3"/>
  <c r="F44" i="3"/>
  <c r="H44" i="3"/>
  <c r="H45" i="3" s="1"/>
  <c r="F8" i="4"/>
  <c r="G8" i="4" s="1"/>
  <c r="H8" i="4" s="1"/>
  <c r="C44" i="3"/>
  <c r="C45" i="3" s="1"/>
  <c r="E11" i="4"/>
  <c r="F45" i="3"/>
  <c r="I45" i="3"/>
  <c r="G45" i="3"/>
  <c r="F11" i="4"/>
  <c r="G45" i="1"/>
  <c r="G5" i="4"/>
  <c r="H5" i="4" s="1"/>
  <c r="G7" i="4"/>
  <c r="H7" i="4" s="1"/>
  <c r="E4" i="4"/>
  <c r="G4" i="4" s="1"/>
  <c r="H4" i="4" s="1"/>
  <c r="G6" i="4"/>
  <c r="H6" i="4" s="1"/>
  <c r="D45" i="1"/>
  <c r="D13" i="4"/>
  <c r="C45" i="1"/>
  <c r="C13" i="4"/>
  <c r="F9" i="4"/>
  <c r="G9" i="4" s="1"/>
  <c r="H9" i="4" s="1"/>
  <c r="G11" i="4" l="1"/>
  <c r="H11" i="4" s="1"/>
  <c r="E13" i="4"/>
  <c r="F13" i="4"/>
  <c r="G13" i="4" l="1"/>
  <c r="H13" i="4" s="1"/>
</calcChain>
</file>

<file path=xl/sharedStrings.xml><?xml version="1.0" encoding="utf-8"?>
<sst xmlns="http://schemas.openxmlformats.org/spreadsheetml/2006/main" count="41" uniqueCount="38">
  <si>
    <t>White</t>
  </si>
  <si>
    <t>Black</t>
  </si>
  <si>
    <t>Uitenhage</t>
  </si>
  <si>
    <t>Javanese</t>
  </si>
  <si>
    <t>Other</t>
  </si>
  <si>
    <t>Wittenstad</t>
  </si>
  <si>
    <t>Kaapstad</t>
  </si>
  <si>
    <t>Zeelandia</t>
  </si>
  <si>
    <t>Graaff-Reinett</t>
  </si>
  <si>
    <t>Stellenbosch</t>
  </si>
  <si>
    <t>Swellendam</t>
  </si>
  <si>
    <t>Broederschap</t>
  </si>
  <si>
    <t>Total</t>
  </si>
  <si>
    <t>Ethnic demography of the Cape Republic by Population</t>
  </si>
  <si>
    <t>Dutch</t>
  </si>
  <si>
    <t>Xhosa</t>
  </si>
  <si>
    <t>Sotho</t>
  </si>
  <si>
    <t>Tswana</t>
  </si>
  <si>
    <t>Zulu</t>
  </si>
  <si>
    <t>First language demography of the Cape Republic by Population</t>
  </si>
  <si>
    <t>Coloured*</t>
  </si>
  <si>
    <t>Asian**</t>
  </si>
  <si>
    <t>** Mostly Javanese</t>
  </si>
  <si>
    <t>whites</t>
  </si>
  <si>
    <t>coloureds</t>
  </si>
  <si>
    <t>whites+coloureds</t>
  </si>
  <si>
    <t>dutch speakers</t>
  </si>
  <si>
    <t>non-white non-coloured dutch speakers</t>
  </si>
  <si>
    <t>total population</t>
  </si>
  <si>
    <t>percent</t>
  </si>
  <si>
    <t>Flandria</t>
  </si>
  <si>
    <t>Religious demography of the Cape Republic</t>
  </si>
  <si>
    <t>Muslim</t>
  </si>
  <si>
    <t>Grotia</t>
  </si>
  <si>
    <t>* Including Bastaards, some Khoisan, and Cape Malay</t>
  </si>
  <si>
    <t>Olifants</t>
  </si>
  <si>
    <t>Koperfontein</t>
  </si>
  <si>
    <t>E. Frontier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</si>
</sst>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0.0%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rgb="FF505050"/>
      </bottom>
      <diagonal/>
    </border>
    <border>
      <left/>
      <right/>
      <top/>
      <bottom style="thin">
        <color rgb="FF50505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1">
    <xf numFmtId="0" fontId="0" fillId="0" borderId="0" xfId="0"/>
    <xf numFmtId="166" fontId="0" fillId="0" borderId="0" xfId="1" applyNumberFormat="1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1" applyNumberFormat="1" applyFont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" xfId="0" applyBorder="1" applyAlignment="1">
      <alignment horizontal="left"/>
    </xf>
    <xf numFmtId="165" fontId="0" fillId="0" borderId="2" xfId="0" applyNumberForma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1" fillId="0" borderId="1" xfId="0" applyNumberFormat="1" applyFont="1" applyBorder="1" applyAlignment="1">
      <alignment horizontal="left"/>
    </xf>
    <xf numFmtId="164" fontId="0" fillId="0" borderId="2" xfId="0" applyNumberFormat="1" applyBorder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0" fillId="0" borderId="0" xfId="0" applyAlignment="1"/>
    <xf numFmtId="164" fontId="0" fillId="0" borderId="0" xfId="0" applyNumberFormat="1" applyAlignment="1"/>
    <xf numFmtId="165" fontId="0" fillId="0" borderId="0" xfId="0" applyNumberFormat="1" applyAlignment="1"/>
    <xf numFmtId="3" fontId="0" fillId="0" borderId="0" xfId="0" applyNumberFormat="1" applyAlignment="1"/>
    <xf numFmtId="166" fontId="0" fillId="0" borderId="0" xfId="1" applyNumberFormat="1" applyFont="1" applyAlignment="1"/>
    <xf numFmtId="10" fontId="0" fillId="0" borderId="0" xfId="0" applyNumberFormat="1" applyAlignment="1"/>
    <xf numFmtId="0" fontId="0" fillId="0" borderId="2" xfId="0" applyBorder="1" applyAlignment="1"/>
    <xf numFmtId="165" fontId="0" fillId="0" borderId="2" xfId="0" applyNumberFormat="1" applyBorder="1" applyAlignment="1"/>
    <xf numFmtId="0" fontId="1" fillId="0" borderId="0" xfId="0" applyFont="1" applyBorder="1" applyAlignment="1"/>
    <xf numFmtId="164" fontId="1" fillId="0" borderId="0" xfId="0" applyNumberFormat="1" applyFont="1" applyBorder="1" applyAlignment="1"/>
    <xf numFmtId="0" fontId="1" fillId="0" borderId="1" xfId="0" applyFont="1" applyBorder="1" applyAlignment="1"/>
    <xf numFmtId="165" fontId="1" fillId="0" borderId="1" xfId="0" applyNumberFormat="1" applyFont="1" applyBorder="1" applyAlignment="1"/>
    <xf numFmtId="43" fontId="0" fillId="0" borderId="0" xfId="1" applyFont="1"/>
    <xf numFmtId="0" fontId="0" fillId="0" borderId="0" xfId="0" applyAlignment="1">
      <alignment horizontal="center"/>
    </xf>
    <xf numFmtId="165" fontId="0" fillId="0" borderId="0" xfId="2" applyNumberFormat="1" applyFont="1" applyAlignment="1"/>
    <xf numFmtId="165" fontId="0" fillId="0" borderId="0" xfId="2" applyNumberFormat="1" applyFont="1" applyAlignment="1">
      <alignment horizontal="left"/>
    </xf>
    <xf numFmtId="166" fontId="0" fillId="0" borderId="0" xfId="0" applyNumberFormat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B2CF9-0511-A541-960C-955E518E0584}">
  <dimension ref="A1:H48"/>
  <sheetViews>
    <sheetView tabSelected="1" topLeftCell="A28" zoomScaleNormal="100" zoomScaleSheetLayoutView="100" workbookViewId="0">
      <selection activeCell="B5" sqref="B5"/>
    </sheetView>
  </sheetViews>
  <sheetFormatPr defaultColWidth="8.5703125" defaultRowHeight="15" x14ac:dyDescent="0.25"/>
  <cols>
    <col min="1" max="1" width="14.5703125" customWidth="1"/>
    <col min="2" max="2" width="14.28515625" customWidth="1"/>
    <col min="3" max="6" width="11" bestFit="1" customWidth="1"/>
    <col min="7" max="7" width="9.28515625" bestFit="1" customWidth="1"/>
    <col min="8" max="8" width="8.5703125" bestFit="1" customWidth="1"/>
  </cols>
  <sheetData>
    <row r="1" spans="1:7" x14ac:dyDescent="0.25">
      <c r="A1" s="27" t="s">
        <v>13</v>
      </c>
      <c r="B1" s="27"/>
      <c r="C1" s="27"/>
      <c r="D1" s="27"/>
      <c r="E1" s="27"/>
      <c r="F1" s="27"/>
      <c r="G1" s="27"/>
    </row>
    <row r="2" spans="1:7" x14ac:dyDescent="0.25">
      <c r="A2" s="14"/>
      <c r="B2" s="14" t="s">
        <v>12</v>
      </c>
      <c r="C2" s="14" t="s">
        <v>0</v>
      </c>
      <c r="D2" s="14" t="s">
        <v>20</v>
      </c>
      <c r="E2" s="14" t="s">
        <v>1</v>
      </c>
      <c r="F2" s="14" t="s">
        <v>21</v>
      </c>
      <c r="G2" s="14" t="s">
        <v>4</v>
      </c>
    </row>
    <row r="3" spans="1:7" x14ac:dyDescent="0.25">
      <c r="A3" s="14"/>
      <c r="B3" s="14"/>
      <c r="C3" s="14"/>
      <c r="D3" s="14"/>
      <c r="E3" s="14"/>
      <c r="F3" s="14"/>
      <c r="G3" s="14"/>
    </row>
    <row r="4" spans="1:7" x14ac:dyDescent="0.25">
      <c r="A4" s="14" t="s">
        <v>2</v>
      </c>
      <c r="B4" s="15">
        <v>4212053</v>
      </c>
      <c r="C4" s="15">
        <f>$B$4*C5</f>
        <v>1166738.6810000001</v>
      </c>
      <c r="D4" s="15">
        <f t="shared" ref="D4:G4" si="0">$B$4*D5</f>
        <v>1023528.879</v>
      </c>
      <c r="E4" s="15">
        <f t="shared" si="0"/>
        <v>1301524.3770000001</v>
      </c>
      <c r="F4" s="15">
        <f t="shared" si="0"/>
        <v>619171.79099999997</v>
      </c>
      <c r="G4" s="15">
        <f t="shared" si="0"/>
        <v>101089.27200000008</v>
      </c>
    </row>
    <row r="5" spans="1:7" x14ac:dyDescent="0.25">
      <c r="A5" s="14"/>
      <c r="B5" s="14"/>
      <c r="C5" s="16">
        <v>0.27700000000000002</v>
      </c>
      <c r="D5" s="16">
        <v>0.24299999999999999</v>
      </c>
      <c r="E5" s="16">
        <v>0.309</v>
      </c>
      <c r="F5" s="16">
        <v>0.14699999999999999</v>
      </c>
      <c r="G5" s="16">
        <f>1-SUM(C5:F5)</f>
        <v>2.4000000000000021E-2</v>
      </c>
    </row>
    <row r="6" spans="1:7" x14ac:dyDescent="0.25">
      <c r="A6" s="14"/>
      <c r="B6" s="14"/>
      <c r="C6" s="14"/>
      <c r="D6" s="14"/>
      <c r="E6" s="14"/>
      <c r="F6" s="14"/>
      <c r="G6" s="14"/>
    </row>
    <row r="7" spans="1:7" x14ac:dyDescent="0.25">
      <c r="A7" s="14" t="s">
        <v>37</v>
      </c>
      <c r="B7" s="17">
        <v>161047</v>
      </c>
      <c r="C7" s="18">
        <f>$B$7*C8</f>
        <v>10790.149000000001</v>
      </c>
      <c r="D7" s="18">
        <f t="shared" ref="D7:G7" si="1">$B$7*D8</f>
        <v>6763.9740000000002</v>
      </c>
      <c r="E7" s="18">
        <f t="shared" si="1"/>
        <v>129320.74100000001</v>
      </c>
      <c r="F7" s="18">
        <f t="shared" si="1"/>
        <v>9823.8670000000002</v>
      </c>
      <c r="G7" s="18">
        <f t="shared" si="1"/>
        <v>4348.2689999999857</v>
      </c>
    </row>
    <row r="8" spans="1:7" x14ac:dyDescent="0.25">
      <c r="A8" s="14"/>
      <c r="B8" s="14"/>
      <c r="C8" s="28">
        <v>6.7000000000000004E-2</v>
      </c>
      <c r="D8" s="28">
        <v>4.2000000000000003E-2</v>
      </c>
      <c r="E8" s="28">
        <v>0.80300000000000005</v>
      </c>
      <c r="F8" s="28">
        <v>6.0999999999999999E-2</v>
      </c>
      <c r="G8" s="28">
        <f>1-SUM(C8:F8)</f>
        <v>2.6999999999999913E-2</v>
      </c>
    </row>
    <row r="9" spans="1:7" x14ac:dyDescent="0.25">
      <c r="A9" s="14"/>
      <c r="B9" s="14"/>
      <c r="C9" s="14"/>
      <c r="D9" s="14"/>
      <c r="E9" s="14"/>
      <c r="F9" s="14"/>
      <c r="G9" s="14"/>
    </row>
    <row r="10" spans="1:7" x14ac:dyDescent="0.25">
      <c r="A10" s="14" t="s">
        <v>5</v>
      </c>
      <c r="B10" s="15">
        <v>2203809</v>
      </c>
      <c r="C10" s="15">
        <f>$B$10*C11</f>
        <v>872708.36400000006</v>
      </c>
      <c r="D10" s="15">
        <f t="shared" ref="D10:G10" si="2">$B$10*D11</f>
        <v>271068.50699999998</v>
      </c>
      <c r="E10" s="15">
        <f t="shared" si="2"/>
        <v>954249.29700000002</v>
      </c>
      <c r="F10" s="15">
        <f t="shared" si="2"/>
        <v>52891.416000000005</v>
      </c>
      <c r="G10" s="15">
        <f t="shared" si="2"/>
        <v>52891.416000000048</v>
      </c>
    </row>
    <row r="11" spans="1:7" x14ac:dyDescent="0.25">
      <c r="A11" s="14"/>
      <c r="B11" s="14"/>
      <c r="C11" s="16">
        <v>0.39600000000000002</v>
      </c>
      <c r="D11" s="16">
        <v>0.123</v>
      </c>
      <c r="E11" s="16">
        <v>0.433</v>
      </c>
      <c r="F11" s="16">
        <v>2.4E-2</v>
      </c>
      <c r="G11" s="16">
        <f>1-SUM(C11:F11)</f>
        <v>2.4000000000000021E-2</v>
      </c>
    </row>
    <row r="12" spans="1:7" x14ac:dyDescent="0.25">
      <c r="A12" s="14"/>
      <c r="B12" s="14"/>
      <c r="C12" s="14"/>
      <c r="D12" s="14"/>
      <c r="E12" s="14"/>
      <c r="F12" s="14"/>
      <c r="G12" s="14"/>
    </row>
    <row r="13" spans="1:7" x14ac:dyDescent="0.25">
      <c r="A13" s="14" t="s">
        <v>6</v>
      </c>
      <c r="B13" s="17">
        <v>5821001</v>
      </c>
      <c r="C13" s="15">
        <f>C14*$B$13</f>
        <v>1664806.2859999998</v>
      </c>
      <c r="D13" s="15">
        <f t="shared" ref="D13:G13" si="3">D14*$B$13</f>
        <v>3469316.5959999999</v>
      </c>
      <c r="E13" s="15">
        <f t="shared" si="3"/>
        <v>419112.07199999999</v>
      </c>
      <c r="F13" s="15">
        <f t="shared" si="3"/>
        <v>139704.024</v>
      </c>
      <c r="G13" s="15">
        <f t="shared" si="3"/>
        <v>128062.02200000075</v>
      </c>
    </row>
    <row r="14" spans="1:7" x14ac:dyDescent="0.25">
      <c r="A14" s="14"/>
      <c r="B14" s="14"/>
      <c r="C14" s="16">
        <v>0.28599999999999998</v>
      </c>
      <c r="D14" s="16">
        <v>0.59599999999999997</v>
      </c>
      <c r="E14" s="16">
        <v>7.1999999999999995E-2</v>
      </c>
      <c r="F14" s="16">
        <v>2.4E-2</v>
      </c>
      <c r="G14" s="16">
        <f>1-SUM(C14:F14)</f>
        <v>2.2000000000000131E-2</v>
      </c>
    </row>
    <row r="15" spans="1:7" x14ac:dyDescent="0.25">
      <c r="A15" s="14"/>
      <c r="B15" s="14"/>
      <c r="C15" s="14"/>
      <c r="D15" s="14"/>
      <c r="E15" s="14"/>
      <c r="F15" s="14"/>
      <c r="G15" s="14"/>
    </row>
    <row r="16" spans="1:7" x14ac:dyDescent="0.25">
      <c r="A16" s="14" t="s">
        <v>7</v>
      </c>
      <c r="B16" s="17">
        <v>1050051</v>
      </c>
      <c r="C16" s="15">
        <f>C17*$B$16</f>
        <v>108155.253</v>
      </c>
      <c r="D16" s="15">
        <f t="shared" ref="D16:G16" si="4">D17*$B$16</f>
        <v>128106.22199999999</v>
      </c>
      <c r="E16" s="15">
        <f t="shared" si="4"/>
        <v>739235.90399999998</v>
      </c>
      <c r="F16" s="15">
        <f t="shared" si="4"/>
        <v>67203.263999999996</v>
      </c>
      <c r="G16" s="15">
        <f t="shared" si="4"/>
        <v>7350.3570000001228</v>
      </c>
    </row>
    <row r="17" spans="1:8" x14ac:dyDescent="0.25">
      <c r="A17" s="14"/>
      <c r="B17" s="14"/>
      <c r="C17" s="16">
        <v>0.10299999999999999</v>
      </c>
      <c r="D17" s="16">
        <v>0.122</v>
      </c>
      <c r="E17" s="16">
        <v>0.70399999999999996</v>
      </c>
      <c r="F17" s="16">
        <v>6.4000000000000001E-2</v>
      </c>
      <c r="G17" s="16">
        <f>1-SUM(C17:F17)</f>
        <v>7.0000000000001172E-3</v>
      </c>
    </row>
    <row r="18" spans="1:8" x14ac:dyDescent="0.25">
      <c r="A18" s="14"/>
      <c r="B18" s="14"/>
      <c r="C18" s="14"/>
      <c r="D18" s="14"/>
      <c r="E18" s="14"/>
      <c r="F18" s="14"/>
      <c r="G18" s="14"/>
    </row>
    <row r="19" spans="1:8" x14ac:dyDescent="0.25">
      <c r="A19" s="14" t="s">
        <v>8</v>
      </c>
      <c r="B19" s="17">
        <v>621021</v>
      </c>
      <c r="C19" s="15">
        <f>C20*$B$19</f>
        <v>99984.381000000008</v>
      </c>
      <c r="D19" s="15">
        <f t="shared" ref="D19:G19" si="5">D20*$B$19</f>
        <v>206178.97200000001</v>
      </c>
      <c r="E19" s="15">
        <f t="shared" si="5"/>
        <v>249029.421</v>
      </c>
      <c r="F19" s="15">
        <f t="shared" si="5"/>
        <v>60860.058000000005</v>
      </c>
      <c r="G19" s="15">
        <f t="shared" si="5"/>
        <v>4968.1680000000042</v>
      </c>
    </row>
    <row r="20" spans="1:8" x14ac:dyDescent="0.25">
      <c r="A20" s="14"/>
      <c r="B20" s="14"/>
      <c r="C20" s="16">
        <v>0.161</v>
      </c>
      <c r="D20" s="16">
        <v>0.33200000000000002</v>
      </c>
      <c r="E20" s="16">
        <v>0.40100000000000002</v>
      </c>
      <c r="F20" s="16">
        <v>9.8000000000000004E-2</v>
      </c>
      <c r="G20" s="16">
        <f>1-SUM(C20:F20)</f>
        <v>8.0000000000000071E-3</v>
      </c>
    </row>
    <row r="21" spans="1:8" x14ac:dyDescent="0.25">
      <c r="A21" s="14"/>
      <c r="B21" s="14"/>
      <c r="C21" s="14"/>
      <c r="D21" s="14"/>
      <c r="E21" s="14"/>
      <c r="F21" s="14"/>
      <c r="G21" s="14"/>
    </row>
    <row r="22" spans="1:8" x14ac:dyDescent="0.25">
      <c r="A22" s="14" t="s">
        <v>33</v>
      </c>
      <c r="B22" s="17">
        <v>450101</v>
      </c>
      <c r="C22" s="15">
        <f>C23*$B$22</f>
        <v>33757.574999999997</v>
      </c>
      <c r="D22" s="15">
        <f t="shared" ref="D22:G22" si="6">D23*$B$22</f>
        <v>61213.736000000004</v>
      </c>
      <c r="E22" s="15">
        <f t="shared" si="6"/>
        <v>253856.96399999998</v>
      </c>
      <c r="F22" s="15">
        <f t="shared" si="6"/>
        <v>94071.108999999997</v>
      </c>
      <c r="G22" s="15">
        <f t="shared" si="6"/>
        <v>7201.6160000000564</v>
      </c>
    </row>
    <row r="23" spans="1:8" x14ac:dyDescent="0.25">
      <c r="A23" s="14"/>
      <c r="B23" s="14"/>
      <c r="C23" s="16">
        <v>7.4999999999999997E-2</v>
      </c>
      <c r="D23" s="16">
        <v>0.13600000000000001</v>
      </c>
      <c r="E23" s="16">
        <v>0.56399999999999995</v>
      </c>
      <c r="F23" s="16">
        <v>0.20899999999999999</v>
      </c>
      <c r="G23" s="16">
        <f>1-SUM(C23:F23)</f>
        <v>1.6000000000000125E-2</v>
      </c>
      <c r="H23" s="14"/>
    </row>
    <row r="24" spans="1:8" x14ac:dyDescent="0.25">
      <c r="A24" s="14"/>
      <c r="B24" s="14"/>
      <c r="C24" s="14"/>
      <c r="D24" s="14"/>
      <c r="E24" s="14"/>
      <c r="F24" s="14"/>
      <c r="G24" s="14"/>
      <c r="H24" s="14"/>
    </row>
    <row r="25" spans="1:8" x14ac:dyDescent="0.25">
      <c r="A25" s="14" t="s">
        <v>9</v>
      </c>
      <c r="B25" s="17">
        <v>493034</v>
      </c>
      <c r="C25" s="15">
        <f>C26*$B$25</f>
        <v>150375.37</v>
      </c>
      <c r="D25" s="15">
        <f t="shared" ref="D25:G25" si="7">D26*$B$25</f>
        <v>287931.85599999997</v>
      </c>
      <c r="E25" s="15">
        <f t="shared" si="7"/>
        <v>24158.666000000001</v>
      </c>
      <c r="F25" s="15">
        <f t="shared" si="7"/>
        <v>19721.36</v>
      </c>
      <c r="G25" s="15">
        <f t="shared" si="7"/>
        <v>10846.747999999954</v>
      </c>
      <c r="H25" s="14"/>
    </row>
    <row r="26" spans="1:8" x14ac:dyDescent="0.25">
      <c r="A26" s="14"/>
      <c r="B26" s="14"/>
      <c r="C26" s="16">
        <v>0.30499999999999999</v>
      </c>
      <c r="D26" s="16">
        <v>0.58399999999999996</v>
      </c>
      <c r="E26" s="16">
        <v>4.9000000000000002E-2</v>
      </c>
      <c r="F26" s="16">
        <v>0.04</v>
      </c>
      <c r="G26" s="16">
        <f>1-SUM(C26:F26)</f>
        <v>2.1999999999999909E-2</v>
      </c>
      <c r="H26" s="14"/>
    </row>
    <row r="27" spans="1:8" x14ac:dyDescent="0.25">
      <c r="A27" s="14"/>
      <c r="B27" s="14"/>
      <c r="C27" s="14"/>
      <c r="D27" s="14"/>
      <c r="E27" s="14"/>
      <c r="F27" s="14"/>
      <c r="G27" s="14"/>
      <c r="H27" s="14"/>
    </row>
    <row r="28" spans="1:8" x14ac:dyDescent="0.25">
      <c r="A28" s="14" t="s">
        <v>10</v>
      </c>
      <c r="B28" s="17">
        <v>1045934</v>
      </c>
      <c r="C28" s="15">
        <f>C29*$B$28</f>
        <v>311688.33199999999</v>
      </c>
      <c r="D28" s="15">
        <f t="shared" ref="D28:G28" si="8">D29*$B$28</f>
        <v>628606.33400000003</v>
      </c>
      <c r="E28" s="15">
        <f t="shared" si="8"/>
        <v>60664.172000000006</v>
      </c>
      <c r="F28" s="15">
        <f t="shared" si="8"/>
        <v>32423.954000000002</v>
      </c>
      <c r="G28" s="15">
        <f t="shared" si="8"/>
        <v>12551.207999999895</v>
      </c>
      <c r="H28" s="14"/>
    </row>
    <row r="29" spans="1:8" x14ac:dyDescent="0.25">
      <c r="A29" s="14"/>
      <c r="B29" s="14"/>
      <c r="C29" s="16">
        <v>0.29799999999999999</v>
      </c>
      <c r="D29" s="16">
        <v>0.60099999999999998</v>
      </c>
      <c r="E29" s="16">
        <v>5.8000000000000003E-2</v>
      </c>
      <c r="F29" s="16">
        <v>3.1E-2</v>
      </c>
      <c r="G29" s="16">
        <f>1-SUM(C29:F29)</f>
        <v>1.19999999999999E-2</v>
      </c>
      <c r="H29" s="14"/>
    </row>
    <row r="30" spans="1:8" x14ac:dyDescent="0.25">
      <c r="A30" s="14"/>
      <c r="B30" s="14"/>
      <c r="C30" s="14"/>
      <c r="D30" s="14"/>
      <c r="E30" s="14"/>
      <c r="F30" s="14"/>
      <c r="G30" s="14"/>
      <c r="H30" s="14"/>
    </row>
    <row r="31" spans="1:8" x14ac:dyDescent="0.25">
      <c r="A31" s="14" t="s">
        <v>30</v>
      </c>
      <c r="B31" s="17">
        <v>201024</v>
      </c>
      <c r="C31" s="18">
        <f>C32*$B$31</f>
        <v>45029.376000000004</v>
      </c>
      <c r="D31" s="18">
        <f t="shared" ref="D31:G31" si="9">D32*$B$31</f>
        <v>87646.463999999993</v>
      </c>
      <c r="E31" s="18">
        <f t="shared" si="9"/>
        <v>57492.863999999994</v>
      </c>
      <c r="F31" s="18">
        <f t="shared" si="9"/>
        <v>10252.224</v>
      </c>
      <c r="G31" s="18">
        <f t="shared" si="9"/>
        <v>603.07200000000057</v>
      </c>
      <c r="H31" s="14"/>
    </row>
    <row r="32" spans="1:8" x14ac:dyDescent="0.25">
      <c r="A32" s="14"/>
      <c r="B32" s="14"/>
      <c r="C32" s="16">
        <v>0.224</v>
      </c>
      <c r="D32" s="16">
        <v>0.436</v>
      </c>
      <c r="E32" s="16">
        <v>0.28599999999999998</v>
      </c>
      <c r="F32" s="19">
        <v>5.0999999999999997E-2</v>
      </c>
      <c r="G32" s="16">
        <f>1-SUM(C32:F32)</f>
        <v>3.0000000000000027E-3</v>
      </c>
      <c r="H32" s="14"/>
    </row>
    <row r="33" spans="1:8" x14ac:dyDescent="0.25">
      <c r="A33" s="14"/>
      <c r="B33" s="14"/>
      <c r="C33" s="14"/>
      <c r="D33" s="14"/>
      <c r="E33" s="14"/>
      <c r="F33" s="14"/>
      <c r="G33" s="14"/>
      <c r="H33" s="14"/>
    </row>
    <row r="34" spans="1:8" x14ac:dyDescent="0.25">
      <c r="A34" s="14" t="s">
        <v>35</v>
      </c>
      <c r="B34" s="17">
        <v>472099</v>
      </c>
      <c r="C34" s="18">
        <f>$B$34*C35</f>
        <v>103389.681</v>
      </c>
      <c r="D34" s="18">
        <f t="shared" ref="D34:G34" si="10">$B$34*D35</f>
        <v>292229.28100000002</v>
      </c>
      <c r="E34" s="18">
        <f t="shared" si="10"/>
        <v>32574.831000000002</v>
      </c>
      <c r="F34" s="18">
        <f t="shared" si="10"/>
        <v>37295.821000000004</v>
      </c>
      <c r="G34" s="18">
        <f t="shared" si="10"/>
        <v>6609.3860000000059</v>
      </c>
      <c r="H34" s="14"/>
    </row>
    <row r="35" spans="1:8" x14ac:dyDescent="0.25">
      <c r="A35" s="14"/>
      <c r="B35" s="14"/>
      <c r="C35" s="28">
        <v>0.219</v>
      </c>
      <c r="D35" s="28">
        <v>0.61899999999999999</v>
      </c>
      <c r="E35" s="28">
        <v>6.9000000000000006E-2</v>
      </c>
      <c r="F35" s="28">
        <v>7.9000000000000001E-2</v>
      </c>
      <c r="G35" s="28">
        <f>1-SUM(C35:F35)</f>
        <v>1.4000000000000012E-2</v>
      </c>
      <c r="H35" s="14"/>
    </row>
    <row r="36" spans="1:8" x14ac:dyDescent="0.25">
      <c r="A36" s="14"/>
      <c r="B36" s="14"/>
      <c r="C36" s="14"/>
      <c r="D36" s="14"/>
      <c r="E36" s="14"/>
      <c r="F36" s="14"/>
      <c r="G36" s="14"/>
      <c r="H36" s="14"/>
    </row>
    <row r="37" spans="1:8" x14ac:dyDescent="0.25">
      <c r="A37" s="14" t="s">
        <v>36</v>
      </c>
      <c r="B37" s="17">
        <v>147048</v>
      </c>
      <c r="C37" s="15">
        <f>C38*$B$37</f>
        <v>9852.2160000000003</v>
      </c>
      <c r="D37" s="15">
        <f t="shared" ref="D37:G37" si="11">D38*$B$37</f>
        <v>113815.152</v>
      </c>
      <c r="E37" s="15">
        <f t="shared" si="11"/>
        <v>10440.407999999999</v>
      </c>
      <c r="F37" s="15">
        <f t="shared" si="11"/>
        <v>11616.791999999999</v>
      </c>
      <c r="G37" s="15">
        <f t="shared" si="11"/>
        <v>1323.4320000000175</v>
      </c>
      <c r="H37" s="14"/>
    </row>
    <row r="38" spans="1:8" x14ac:dyDescent="0.25">
      <c r="A38" s="14"/>
      <c r="B38" s="14"/>
      <c r="C38" s="16">
        <v>6.7000000000000004E-2</v>
      </c>
      <c r="D38" s="16">
        <v>0.77400000000000002</v>
      </c>
      <c r="E38" s="16">
        <v>7.0999999999999994E-2</v>
      </c>
      <c r="F38" s="16">
        <v>7.9000000000000001E-2</v>
      </c>
      <c r="G38" s="16">
        <f>1-SUM(C38:F38)</f>
        <v>9.000000000000119E-3</v>
      </c>
      <c r="H38" s="14"/>
    </row>
    <row r="39" spans="1:8" x14ac:dyDescent="0.25">
      <c r="A39" s="14"/>
      <c r="B39" s="14"/>
      <c r="C39" s="14"/>
      <c r="D39" s="14"/>
      <c r="E39" s="14"/>
      <c r="F39" s="14"/>
      <c r="G39" s="14"/>
      <c r="H39" s="14"/>
    </row>
    <row r="40" spans="1:8" x14ac:dyDescent="0.25">
      <c r="A40" s="14" t="s">
        <v>11</v>
      </c>
      <c r="B40" s="17">
        <v>463024</v>
      </c>
      <c r="C40" s="15">
        <f>C41*$B$40</f>
        <v>143537.44</v>
      </c>
      <c r="D40" s="15">
        <f t="shared" ref="D40:G40" si="12">D41*$B$40</f>
        <v>293557.21600000001</v>
      </c>
      <c r="E40" s="15">
        <f t="shared" si="12"/>
        <v>17594.912</v>
      </c>
      <c r="F40" s="15">
        <f t="shared" si="12"/>
        <v>1852.096</v>
      </c>
      <c r="G40" s="15">
        <f t="shared" si="12"/>
        <v>6482.3360000000057</v>
      </c>
      <c r="H40" s="14"/>
    </row>
    <row r="41" spans="1:8" x14ac:dyDescent="0.25">
      <c r="A41" s="20"/>
      <c r="B41" s="20"/>
      <c r="C41" s="21">
        <f>0.31</f>
        <v>0.31</v>
      </c>
      <c r="D41" s="21">
        <v>0.63400000000000001</v>
      </c>
      <c r="E41" s="21">
        <v>3.7999999999999999E-2</v>
      </c>
      <c r="F41" s="21">
        <v>4.0000000000000001E-3</v>
      </c>
      <c r="G41" s="21">
        <f>1-SUM(C41:F41)</f>
        <v>1.4000000000000012E-2</v>
      </c>
      <c r="H41" s="14"/>
    </row>
    <row r="42" spans="1:8" x14ac:dyDescent="0.25">
      <c r="A42" s="14"/>
      <c r="B42" s="14"/>
      <c r="C42" s="14"/>
      <c r="D42" s="14"/>
      <c r="E42" s="14"/>
      <c r="F42" s="14"/>
      <c r="G42" s="14"/>
      <c r="H42" s="14"/>
    </row>
    <row r="43" spans="1:8" x14ac:dyDescent="0.25">
      <c r="A43" s="14"/>
      <c r="B43" s="14"/>
      <c r="C43" s="14"/>
      <c r="D43" s="14"/>
      <c r="E43" s="14"/>
      <c r="F43" s="14"/>
      <c r="G43" s="14"/>
      <c r="H43" s="14"/>
    </row>
    <row r="44" spans="1:8" x14ac:dyDescent="0.25">
      <c r="A44" s="22" t="s">
        <v>12</v>
      </c>
      <c r="B44" s="23">
        <f>SUM(B4:B42)</f>
        <v>17341246</v>
      </c>
      <c r="C44" s="23">
        <f>C40+C37+C28+C25+C22+C19+C16+C13+C10+C4+C31+C34+C7</f>
        <v>4720813.1040000003</v>
      </c>
      <c r="D44" s="23">
        <f t="shared" ref="D44:G44" si="13">D40+D37+D28+D25+D22+D19+D16+D13+D10+D4+D31+D34+D7</f>
        <v>6869963.1890000002</v>
      </c>
      <c r="E44" s="23">
        <f t="shared" si="13"/>
        <v>4249254.6289999997</v>
      </c>
      <c r="F44" s="23">
        <f t="shared" si="13"/>
        <v>1156887.7760000001</v>
      </c>
      <c r="G44" s="23">
        <f t="shared" si="13"/>
        <v>344327.3020000009</v>
      </c>
      <c r="H44" s="14"/>
    </row>
    <row r="45" spans="1:8" ht="15.75" thickBot="1" x14ac:dyDescent="0.3">
      <c r="A45" s="24"/>
      <c r="B45" s="24"/>
      <c r="C45" s="25">
        <f>C44/$B$44</f>
        <v>0.27223032900865374</v>
      </c>
      <c r="D45" s="25">
        <f t="shared" ref="D45:G45" si="14">D44/$B$44</f>
        <v>0.39616318164219572</v>
      </c>
      <c r="E45" s="25">
        <f t="shared" si="14"/>
        <v>0.24503744592516591</v>
      </c>
      <c r="F45" s="25">
        <f t="shared" si="14"/>
        <v>6.6713071021540213E-2</v>
      </c>
      <c r="G45" s="25">
        <f t="shared" si="14"/>
        <v>1.985597240244449E-2</v>
      </c>
      <c r="H45" s="14"/>
    </row>
    <row r="46" spans="1:8" ht="15.75" thickTop="1" x14ac:dyDescent="0.25">
      <c r="A46" s="14"/>
      <c r="B46" s="14"/>
      <c r="C46" s="14"/>
      <c r="D46" s="14"/>
      <c r="E46" s="14"/>
      <c r="F46" s="14"/>
      <c r="G46" s="14"/>
      <c r="H46" s="14"/>
    </row>
    <row r="47" spans="1:8" x14ac:dyDescent="0.25">
      <c r="A47" s="14" t="s">
        <v>34</v>
      </c>
      <c r="B47" s="14"/>
      <c r="C47" s="14"/>
      <c r="D47" s="14"/>
      <c r="E47" s="14"/>
      <c r="F47" s="14"/>
      <c r="G47" s="14"/>
      <c r="H47" s="14"/>
    </row>
    <row r="48" spans="1:8" x14ac:dyDescent="0.25">
      <c r="A48" s="14" t="s">
        <v>22</v>
      </c>
      <c r="B48" s="14"/>
      <c r="C48" s="14"/>
      <c r="D48" s="14"/>
      <c r="E48" s="14"/>
      <c r="F48" s="14"/>
      <c r="G48" s="14"/>
      <c r="H48" s="14"/>
    </row>
  </sheetData>
  <mergeCells count="1">
    <mergeCell ref="A1:G1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4D418-B052-5349-A7AF-809B95A64FE9}">
  <dimension ref="A1:I46"/>
  <sheetViews>
    <sheetView topLeftCell="A34" zoomScaleNormal="100" zoomScaleSheetLayoutView="100" workbookViewId="0">
      <selection activeCell="C21" sqref="C21"/>
    </sheetView>
  </sheetViews>
  <sheetFormatPr defaultColWidth="8.5703125" defaultRowHeight="15" x14ac:dyDescent="0.25"/>
  <cols>
    <col min="1" max="1" width="14.5703125" bestFit="1" customWidth="1"/>
    <col min="2" max="3" width="12" bestFit="1" customWidth="1"/>
    <col min="4" max="5" width="10.7109375" bestFit="1" customWidth="1"/>
    <col min="6" max="6" width="9.28515625" bestFit="1" customWidth="1"/>
    <col min="7" max="8" width="9.28515625" customWidth="1"/>
    <col min="9" max="9" width="9.28515625" bestFit="1" customWidth="1"/>
    <col min="10" max="10" width="8.5703125" bestFit="1" customWidth="1"/>
  </cols>
  <sheetData>
    <row r="1" spans="1:9" x14ac:dyDescent="0.25">
      <c r="A1" s="27" t="s">
        <v>19</v>
      </c>
      <c r="B1" s="27"/>
      <c r="C1" s="27"/>
      <c r="D1" s="27"/>
      <c r="E1" s="27"/>
      <c r="F1" s="27"/>
      <c r="G1" s="27"/>
      <c r="H1" s="27"/>
      <c r="I1" s="27"/>
    </row>
    <row r="2" spans="1:9" x14ac:dyDescent="0.25">
      <c r="A2" s="2"/>
      <c r="B2" s="2"/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3</v>
      </c>
      <c r="I2" s="2" t="s">
        <v>4</v>
      </c>
    </row>
    <row r="3" spans="1:9" x14ac:dyDescent="0.25">
      <c r="A3" s="2"/>
      <c r="B3" s="2"/>
      <c r="C3" s="2"/>
      <c r="D3" s="2"/>
      <c r="E3" s="2"/>
      <c r="F3" s="2"/>
      <c r="G3" s="2"/>
      <c r="H3" s="2"/>
      <c r="I3" s="2"/>
    </row>
    <row r="4" spans="1:9" x14ac:dyDescent="0.25">
      <c r="A4" s="15" t="str">
        <f>'Ethnic group'!A4</f>
        <v>Uitenhage</v>
      </c>
      <c r="B4" s="3">
        <f>'Ethnic group'!B4</f>
        <v>4212053</v>
      </c>
      <c r="C4" s="3">
        <f>$B$4*C5</f>
        <v>2662017.4959999998</v>
      </c>
      <c r="D4" s="3">
        <f t="shared" ref="D4:I4" si="0">$B$4*D5</f>
        <v>859258.81199999992</v>
      </c>
      <c r="E4" s="3">
        <f t="shared" si="0"/>
        <v>151633.908</v>
      </c>
      <c r="F4" s="3">
        <f t="shared" si="0"/>
        <v>50544.635999999999</v>
      </c>
      <c r="G4" s="3">
        <f t="shared" ref="G4" si="1">$B$4*G5</f>
        <v>4212.0529999999999</v>
      </c>
      <c r="H4" s="3">
        <f t="shared" ref="H4" si="2">$B$4*H5</f>
        <v>404357.08799999999</v>
      </c>
      <c r="I4" s="3">
        <f t="shared" si="0"/>
        <v>80029.007000000071</v>
      </c>
    </row>
    <row r="5" spans="1:9" x14ac:dyDescent="0.25">
      <c r="A5" s="15"/>
      <c r="B5" s="3"/>
      <c r="C5" s="4">
        <v>0.63200000000000001</v>
      </c>
      <c r="D5" s="4">
        <v>0.20399999999999999</v>
      </c>
      <c r="E5" s="4">
        <v>3.5999999999999997E-2</v>
      </c>
      <c r="F5" s="4">
        <v>1.2E-2</v>
      </c>
      <c r="G5" s="4">
        <v>1E-3</v>
      </c>
      <c r="H5" s="4">
        <v>9.6000000000000002E-2</v>
      </c>
      <c r="I5" s="4">
        <f>1-SUM(C5:H5)</f>
        <v>1.9000000000000017E-2</v>
      </c>
    </row>
    <row r="6" spans="1:9" x14ac:dyDescent="0.25">
      <c r="A6" s="15"/>
      <c r="B6" s="3"/>
      <c r="C6" s="2"/>
      <c r="D6" s="2"/>
      <c r="E6" s="2"/>
      <c r="F6" s="2"/>
      <c r="G6" s="2"/>
      <c r="H6" s="2"/>
      <c r="I6" s="2"/>
    </row>
    <row r="7" spans="1:9" x14ac:dyDescent="0.25">
      <c r="A7" s="15" t="str">
        <f>'Ethnic group'!A7</f>
        <v>E. Frontier D</v>
      </c>
      <c r="B7" s="15">
        <f>'Ethnic group'!B7</f>
        <v>161047</v>
      </c>
      <c r="C7" s="30">
        <f>$B$7*C8</f>
        <v>55078.074000000008</v>
      </c>
      <c r="D7" s="30">
        <f t="shared" ref="D7:I7" si="3">$B$7*D8</f>
        <v>93568.307000000001</v>
      </c>
      <c r="E7" s="30">
        <f t="shared" si="3"/>
        <v>1932.5640000000001</v>
      </c>
      <c r="F7" s="30">
        <f t="shared" si="3"/>
        <v>1610.47</v>
      </c>
      <c r="G7" s="30">
        <f t="shared" si="3"/>
        <v>805.23500000000001</v>
      </c>
      <c r="H7" s="30">
        <f t="shared" si="3"/>
        <v>5797.692</v>
      </c>
      <c r="I7" s="30">
        <f t="shared" si="3"/>
        <v>2254.657999999984</v>
      </c>
    </row>
    <row r="8" spans="1:9" x14ac:dyDescent="0.25">
      <c r="A8" s="15"/>
      <c r="B8" s="3"/>
      <c r="C8" s="29">
        <v>0.34200000000000003</v>
      </c>
      <c r="D8" s="29">
        <v>0.58099999999999996</v>
      </c>
      <c r="E8" s="29">
        <v>1.2E-2</v>
      </c>
      <c r="F8" s="29">
        <v>0.01</v>
      </c>
      <c r="G8" s="29">
        <v>5.0000000000000001E-3</v>
      </c>
      <c r="H8" s="29">
        <v>3.5999999999999997E-2</v>
      </c>
      <c r="I8" s="29">
        <f>1-SUM(C8:H8)</f>
        <v>1.3999999999999901E-2</v>
      </c>
    </row>
    <row r="9" spans="1:9" x14ac:dyDescent="0.25">
      <c r="A9" s="15"/>
      <c r="B9" s="3"/>
      <c r="C9" s="2"/>
      <c r="D9" s="2"/>
      <c r="E9" s="2"/>
      <c r="F9" s="2"/>
      <c r="G9" s="2"/>
      <c r="H9" s="2"/>
      <c r="I9" s="2"/>
    </row>
    <row r="10" spans="1:9" x14ac:dyDescent="0.25">
      <c r="A10" s="15" t="str">
        <f>'Ethnic group'!A10</f>
        <v>Wittenstad</v>
      </c>
      <c r="B10" s="3">
        <f>'Ethnic group'!B10</f>
        <v>2203809</v>
      </c>
      <c r="C10" s="3">
        <f>$B$10*C11</f>
        <v>1361953.9620000001</v>
      </c>
      <c r="D10" s="3">
        <f t="shared" ref="D10:I10" si="4">$B$10*D11</f>
        <v>99171.404999999999</v>
      </c>
      <c r="E10" s="3">
        <f t="shared" si="4"/>
        <v>586213.19400000002</v>
      </c>
      <c r="F10" s="3">
        <f t="shared" si="4"/>
        <v>4407.6180000000004</v>
      </c>
      <c r="G10" s="3">
        <f t="shared" ref="G10" si="5">$B$10*G11</f>
        <v>88152.36</v>
      </c>
      <c r="H10" s="3">
        <f t="shared" ref="H10" si="6">$B$10*H11</f>
        <v>4407.6180000000004</v>
      </c>
      <c r="I10" s="3">
        <f t="shared" si="4"/>
        <v>59502.842999999812</v>
      </c>
    </row>
    <row r="11" spans="1:9" x14ac:dyDescent="0.25">
      <c r="A11" s="15"/>
      <c r="B11" s="3"/>
      <c r="C11" s="4">
        <v>0.61799999999999999</v>
      </c>
      <c r="D11" s="4">
        <v>4.4999999999999998E-2</v>
      </c>
      <c r="E11" s="4">
        <v>0.26600000000000001</v>
      </c>
      <c r="F11" s="4">
        <v>2E-3</v>
      </c>
      <c r="G11" s="4">
        <v>0.04</v>
      </c>
      <c r="H11" s="4">
        <v>2E-3</v>
      </c>
      <c r="I11" s="4">
        <f>1-SUM(C11:H11)</f>
        <v>2.6999999999999913E-2</v>
      </c>
    </row>
    <row r="12" spans="1:9" x14ac:dyDescent="0.25">
      <c r="A12" s="15"/>
      <c r="B12" s="3"/>
      <c r="C12" s="2"/>
      <c r="D12" s="2"/>
      <c r="E12" s="2"/>
      <c r="F12" s="2"/>
      <c r="G12" s="2"/>
      <c r="H12" s="2"/>
      <c r="I12" s="2"/>
    </row>
    <row r="13" spans="1:9" x14ac:dyDescent="0.25">
      <c r="A13" s="15" t="str">
        <f>'Ethnic group'!A13</f>
        <v>Kaapstad</v>
      </c>
      <c r="B13" s="3">
        <f>'Ethnic group'!B13</f>
        <v>5821001</v>
      </c>
      <c r="C13" s="3">
        <f>C14*$B$13</f>
        <v>5430993.9330000002</v>
      </c>
      <c r="D13" s="3">
        <f t="shared" ref="D13:I13" si="7">D14*$B$13</f>
        <v>157167.027</v>
      </c>
      <c r="E13" s="3">
        <f t="shared" si="7"/>
        <v>104778.018</v>
      </c>
      <c r="F13" s="3">
        <f t="shared" si="7"/>
        <v>75673.012999999992</v>
      </c>
      <c r="G13" s="3">
        <f t="shared" ref="G13" si="8">G14*$B$13</f>
        <v>17463.003000000001</v>
      </c>
      <c r="H13" s="3">
        <f t="shared" ref="H13" si="9">H14*$B$13</f>
        <v>23284.004000000001</v>
      </c>
      <c r="I13" s="3">
        <f t="shared" si="7"/>
        <v>11642.001999999364</v>
      </c>
    </row>
    <row r="14" spans="1:9" x14ac:dyDescent="0.25">
      <c r="A14" s="15"/>
      <c r="B14" s="3"/>
      <c r="C14" s="4">
        <v>0.93300000000000005</v>
      </c>
      <c r="D14" s="4">
        <v>2.7E-2</v>
      </c>
      <c r="E14" s="4">
        <v>1.7999999999999999E-2</v>
      </c>
      <c r="F14" s="4">
        <v>1.2999999999999999E-2</v>
      </c>
      <c r="G14" s="4">
        <v>3.0000000000000001E-3</v>
      </c>
      <c r="H14" s="4">
        <v>4.0000000000000001E-3</v>
      </c>
      <c r="I14" s="4">
        <f>1-SUM(C14:H14)</f>
        <v>1.9999999999998908E-3</v>
      </c>
    </row>
    <row r="15" spans="1:9" x14ac:dyDescent="0.25">
      <c r="A15" s="15"/>
      <c r="B15" s="3"/>
      <c r="C15" s="2"/>
      <c r="D15" s="2"/>
      <c r="E15" s="2"/>
      <c r="F15" s="2"/>
      <c r="G15" s="2"/>
      <c r="H15" s="2"/>
      <c r="I15" s="2"/>
    </row>
    <row r="16" spans="1:9" x14ac:dyDescent="0.25">
      <c r="A16" s="15" t="str">
        <f>'Ethnic group'!A16</f>
        <v>Zeelandia</v>
      </c>
      <c r="B16" s="3">
        <f>'Ethnic group'!B16</f>
        <v>1050051</v>
      </c>
      <c r="C16" s="3">
        <f>C17*$B$16</f>
        <v>327615.91200000001</v>
      </c>
      <c r="D16" s="3">
        <f t="shared" ref="D16:I16" si="10">D17*$B$16</f>
        <v>697233.86400000006</v>
      </c>
      <c r="E16" s="3">
        <f t="shared" si="10"/>
        <v>1050.0509999999999</v>
      </c>
      <c r="F16" s="3">
        <f t="shared" si="10"/>
        <v>4200.2039999999997</v>
      </c>
      <c r="G16" s="3">
        <f t="shared" ref="G16" si="11">G17*$B$16</f>
        <v>2100.1019999999999</v>
      </c>
      <c r="H16" s="3">
        <f t="shared" ref="H16" si="12">H17*$B$16</f>
        <v>10500.51</v>
      </c>
      <c r="I16" s="3">
        <f t="shared" si="10"/>
        <v>7350.3570000000063</v>
      </c>
    </row>
    <row r="17" spans="1:9" x14ac:dyDescent="0.25">
      <c r="A17" s="15"/>
      <c r="B17" s="3"/>
      <c r="C17" s="4">
        <v>0.312</v>
      </c>
      <c r="D17" s="4">
        <v>0.66400000000000003</v>
      </c>
      <c r="E17" s="4">
        <v>1E-3</v>
      </c>
      <c r="F17" s="4">
        <v>4.0000000000000001E-3</v>
      </c>
      <c r="G17" s="4">
        <v>2E-3</v>
      </c>
      <c r="H17" s="4">
        <v>0.01</v>
      </c>
      <c r="I17" s="4">
        <f>1-SUM(C17:H17)</f>
        <v>7.0000000000000062E-3</v>
      </c>
    </row>
    <row r="18" spans="1:9" x14ac:dyDescent="0.25">
      <c r="A18" s="15"/>
      <c r="B18" s="3"/>
      <c r="C18" s="2"/>
      <c r="D18" s="2"/>
      <c r="E18" s="2"/>
      <c r="F18" s="2"/>
      <c r="G18" s="2"/>
      <c r="H18" s="2"/>
      <c r="I18" s="2"/>
    </row>
    <row r="19" spans="1:9" x14ac:dyDescent="0.25">
      <c r="A19" s="15" t="str">
        <f>'Ethnic group'!A19</f>
        <v>Graaff-Reinett</v>
      </c>
      <c r="B19" s="3">
        <f>'Ethnic group'!B19</f>
        <v>621021</v>
      </c>
      <c r="C19" s="3">
        <f>C20*$B$19</f>
        <v>371991.57899999997</v>
      </c>
      <c r="D19" s="3">
        <f t="shared" ref="D19:I19" si="13">D20*$B$19</f>
        <v>199347.74100000001</v>
      </c>
      <c r="E19" s="3">
        <f t="shared" si="13"/>
        <v>6210.21</v>
      </c>
      <c r="F19" s="3">
        <f t="shared" si="13"/>
        <v>1242.0419999999999</v>
      </c>
      <c r="G19" s="3">
        <f t="shared" ref="G19" si="14">G20*$B$19</f>
        <v>621.02099999999996</v>
      </c>
      <c r="H19" s="3">
        <f t="shared" ref="H19" si="15">H20*$B$19</f>
        <v>33535.133999999998</v>
      </c>
      <c r="I19" s="3">
        <f t="shared" si="13"/>
        <v>8073.2730000000074</v>
      </c>
    </row>
    <row r="20" spans="1:9" x14ac:dyDescent="0.25">
      <c r="A20" s="15"/>
      <c r="B20" s="3"/>
      <c r="C20" s="4">
        <v>0.59899999999999998</v>
      </c>
      <c r="D20" s="4">
        <v>0.32100000000000001</v>
      </c>
      <c r="E20" s="4">
        <v>0.01</v>
      </c>
      <c r="F20" s="4">
        <v>2E-3</v>
      </c>
      <c r="G20" s="4">
        <v>1E-3</v>
      </c>
      <c r="H20" s="4">
        <v>5.3999999999999999E-2</v>
      </c>
      <c r="I20" s="4">
        <f>1-SUM(C20:H20)</f>
        <v>1.3000000000000012E-2</v>
      </c>
    </row>
    <row r="21" spans="1:9" x14ac:dyDescent="0.25">
      <c r="A21" s="15"/>
      <c r="B21" s="3"/>
      <c r="C21" s="2"/>
      <c r="D21" s="2"/>
      <c r="E21" s="2"/>
      <c r="F21" s="2"/>
      <c r="G21" s="2"/>
      <c r="H21" s="2"/>
      <c r="I21" s="2"/>
    </row>
    <row r="22" spans="1:9" x14ac:dyDescent="0.25">
      <c r="A22" s="15" t="str">
        <f>'Ethnic group'!A22</f>
        <v>Grotia</v>
      </c>
      <c r="B22" s="3">
        <f>'Ethnic group'!B22</f>
        <v>450101</v>
      </c>
      <c r="C22" s="3">
        <f>C23*$B$22</f>
        <v>294366.054</v>
      </c>
      <c r="D22" s="3">
        <f t="shared" ref="D22:I22" si="16">D23*$B$22</f>
        <v>11702.626</v>
      </c>
      <c r="E22" s="3">
        <f t="shared" si="16"/>
        <v>44109.898000000001</v>
      </c>
      <c r="F22" s="3">
        <f t="shared" si="16"/>
        <v>70215.755999999994</v>
      </c>
      <c r="G22" s="3">
        <f t="shared" ref="G22" si="17">G23*$B$22</f>
        <v>4501.01</v>
      </c>
      <c r="H22" s="3">
        <f t="shared" ref="H22" si="18">H23*$B$22</f>
        <v>13503.029999999999</v>
      </c>
      <c r="I22" s="3">
        <f t="shared" si="16"/>
        <v>11702.62599999996</v>
      </c>
    </row>
    <row r="23" spans="1:9" x14ac:dyDescent="0.25">
      <c r="A23" s="15"/>
      <c r="B23" s="3"/>
      <c r="C23" s="4">
        <v>0.65400000000000003</v>
      </c>
      <c r="D23" s="4">
        <v>2.5999999999999999E-2</v>
      </c>
      <c r="E23" s="4">
        <v>9.8000000000000004E-2</v>
      </c>
      <c r="F23" s="4">
        <v>0.156</v>
      </c>
      <c r="G23" s="4">
        <v>0.01</v>
      </c>
      <c r="H23" s="4">
        <v>0.03</v>
      </c>
      <c r="I23" s="4">
        <f>1-SUM(C23:H23)</f>
        <v>2.5999999999999912E-2</v>
      </c>
    </row>
    <row r="24" spans="1:9" x14ac:dyDescent="0.25">
      <c r="A24" s="15"/>
      <c r="B24" s="3"/>
      <c r="C24" s="2"/>
      <c r="D24" s="2"/>
      <c r="E24" s="2"/>
      <c r="F24" s="2"/>
      <c r="G24" s="2"/>
      <c r="H24" s="2"/>
      <c r="I24" s="2"/>
    </row>
    <row r="25" spans="1:9" x14ac:dyDescent="0.25">
      <c r="A25" s="15" t="str">
        <f>'Ethnic group'!A25</f>
        <v>Stellenbosch</v>
      </c>
      <c r="B25" s="3">
        <f>'Ethnic group'!B25</f>
        <v>493034</v>
      </c>
      <c r="C25" s="3">
        <f>C26*$B$25</f>
        <v>463944.99399999995</v>
      </c>
      <c r="D25" s="3">
        <f t="shared" ref="D25:I25" si="19">D26*$B$25</f>
        <v>16270.122000000001</v>
      </c>
      <c r="E25" s="3">
        <f t="shared" si="19"/>
        <v>986.06799999999998</v>
      </c>
      <c r="F25" s="3">
        <f t="shared" si="19"/>
        <v>986.06799999999998</v>
      </c>
      <c r="G25" s="3">
        <f t="shared" ref="G25" si="20">G26*$B$25</f>
        <v>493.03399999999999</v>
      </c>
      <c r="H25" s="3">
        <f t="shared" ref="H25" si="21">H26*$B$25</f>
        <v>2465.17</v>
      </c>
      <c r="I25" s="3">
        <f t="shared" si="19"/>
        <v>7888.5440000000071</v>
      </c>
    </row>
    <row r="26" spans="1:9" x14ac:dyDescent="0.25">
      <c r="A26" s="15"/>
      <c r="B26" s="3"/>
      <c r="C26" s="4">
        <v>0.94099999999999995</v>
      </c>
      <c r="D26" s="4">
        <v>3.3000000000000002E-2</v>
      </c>
      <c r="E26" s="4">
        <v>2E-3</v>
      </c>
      <c r="F26" s="4">
        <v>2E-3</v>
      </c>
      <c r="G26" s="4">
        <v>1E-3</v>
      </c>
      <c r="H26" s="4">
        <v>5.0000000000000001E-3</v>
      </c>
      <c r="I26" s="4">
        <f>1-SUM(C26:H26)</f>
        <v>1.6000000000000014E-2</v>
      </c>
    </row>
    <row r="27" spans="1:9" x14ac:dyDescent="0.25">
      <c r="A27" s="15"/>
      <c r="B27" s="3"/>
      <c r="C27" s="2"/>
      <c r="D27" s="2"/>
      <c r="E27" s="2"/>
      <c r="F27" s="2"/>
      <c r="G27" s="2"/>
      <c r="H27" s="2"/>
      <c r="I27" s="2"/>
    </row>
    <row r="28" spans="1:9" x14ac:dyDescent="0.25">
      <c r="A28" s="15" t="str">
        <f>'Ethnic group'!A28</f>
        <v>Swellendam</v>
      </c>
      <c r="B28" s="3">
        <f>'Ethnic group'!B28</f>
        <v>1045934</v>
      </c>
      <c r="C28" s="3">
        <f>C29*$B$28</f>
        <v>978994.22400000005</v>
      </c>
      <c r="D28" s="3">
        <f t="shared" ref="D28:I28" si="22">D29*$B$28</f>
        <v>32423.954000000002</v>
      </c>
      <c r="E28" s="3">
        <f t="shared" si="22"/>
        <v>2091.8679999999999</v>
      </c>
      <c r="F28" s="3">
        <f t="shared" si="22"/>
        <v>3137.8020000000001</v>
      </c>
      <c r="G28" s="3">
        <f t="shared" ref="G28" si="23">G29*$B$28</f>
        <v>1045.934</v>
      </c>
      <c r="H28" s="3">
        <f t="shared" ref="H28" si="24">H29*$B$28</f>
        <v>6275.6040000000003</v>
      </c>
      <c r="I28" s="3">
        <f t="shared" si="22"/>
        <v>21964.613999999903</v>
      </c>
    </row>
    <row r="29" spans="1:9" x14ac:dyDescent="0.25">
      <c r="A29" s="15"/>
      <c r="B29" s="3"/>
      <c r="C29" s="4">
        <v>0.93600000000000005</v>
      </c>
      <c r="D29" s="4">
        <v>3.1E-2</v>
      </c>
      <c r="E29" s="4">
        <v>2E-3</v>
      </c>
      <c r="F29" s="4">
        <v>3.0000000000000001E-3</v>
      </c>
      <c r="G29" s="4">
        <v>1E-3</v>
      </c>
      <c r="H29" s="4">
        <v>6.0000000000000001E-3</v>
      </c>
      <c r="I29" s="4">
        <f>1-SUM(C29:H29)</f>
        <v>2.0999999999999908E-2</v>
      </c>
    </row>
    <row r="30" spans="1:9" x14ac:dyDescent="0.25">
      <c r="A30" s="15"/>
      <c r="B30" s="3"/>
      <c r="C30" s="2"/>
      <c r="D30" s="2"/>
      <c r="E30" s="2"/>
      <c r="F30" s="2"/>
      <c r="G30" s="2"/>
      <c r="H30" s="2"/>
      <c r="I30" s="2"/>
    </row>
    <row r="31" spans="1:9" x14ac:dyDescent="0.25">
      <c r="A31" s="15" t="str">
        <f>'Ethnic group'!A31</f>
        <v>Flandria</v>
      </c>
      <c r="B31" s="3">
        <f>'Ethnic group'!B31</f>
        <v>201024</v>
      </c>
      <c r="C31" s="5">
        <f>C32*$B$31</f>
        <v>157200.76800000001</v>
      </c>
      <c r="D31" s="5">
        <f t="shared" ref="D31:F31" si="25">D32*$B$31</f>
        <v>28746.431999999997</v>
      </c>
      <c r="E31" s="5">
        <f t="shared" si="25"/>
        <v>6834.8160000000007</v>
      </c>
      <c r="F31" s="5">
        <f t="shared" si="25"/>
        <v>4623.5519999999997</v>
      </c>
      <c r="G31" s="5">
        <f t="shared" ref="G31" si="26">G32*$B$31</f>
        <v>402.048</v>
      </c>
      <c r="H31" s="5">
        <f>H32*$B$31</f>
        <v>1206.144</v>
      </c>
      <c r="I31" s="5">
        <f>I32*$B$31</f>
        <v>2010.2399999999795</v>
      </c>
    </row>
    <row r="32" spans="1:9" x14ac:dyDescent="0.25">
      <c r="A32" s="15"/>
      <c r="B32" s="3"/>
      <c r="C32" s="4">
        <v>0.78200000000000003</v>
      </c>
      <c r="D32" s="4">
        <v>0.14299999999999999</v>
      </c>
      <c r="E32" s="4">
        <v>3.4000000000000002E-2</v>
      </c>
      <c r="F32" s="6">
        <v>2.3E-2</v>
      </c>
      <c r="G32" s="6">
        <v>2E-3</v>
      </c>
      <c r="H32" s="6">
        <v>6.0000000000000001E-3</v>
      </c>
      <c r="I32" s="4">
        <f>1-SUM(C32:H32)</f>
        <v>9.9999999999998979E-3</v>
      </c>
    </row>
    <row r="33" spans="1:9" x14ac:dyDescent="0.25">
      <c r="A33" s="15"/>
      <c r="B33" s="3"/>
      <c r="C33" s="4"/>
      <c r="D33" s="4"/>
      <c r="E33" s="4"/>
      <c r="F33" s="6"/>
      <c r="G33" s="6"/>
      <c r="H33" s="6"/>
      <c r="I33" s="4"/>
    </row>
    <row r="34" spans="1:9" x14ac:dyDescent="0.25">
      <c r="A34" s="15" t="str">
        <f>'Ethnic group'!A34</f>
        <v>Olifants</v>
      </c>
      <c r="B34" s="15">
        <f>'Ethnic group'!B34</f>
        <v>472099</v>
      </c>
      <c r="C34" s="15">
        <f>$B$34*C35</f>
        <v>447549.85199999996</v>
      </c>
      <c r="D34" s="15">
        <f t="shared" ref="D34:I34" si="27">$B$34*D35</f>
        <v>12274.573999999999</v>
      </c>
      <c r="E34" s="15">
        <f t="shared" si="27"/>
        <v>472.09899999999999</v>
      </c>
      <c r="F34" s="15">
        <f t="shared" si="27"/>
        <v>1888.396</v>
      </c>
      <c r="G34" s="15">
        <f t="shared" si="27"/>
        <v>472.09899999999999</v>
      </c>
      <c r="H34" s="15">
        <f t="shared" si="27"/>
        <v>8025.6830000000009</v>
      </c>
      <c r="I34" s="15">
        <f t="shared" si="27"/>
        <v>1416.2970000000012</v>
      </c>
    </row>
    <row r="35" spans="1:9" x14ac:dyDescent="0.25">
      <c r="A35" s="15"/>
      <c r="B35" s="15"/>
      <c r="C35" s="28">
        <v>0.94799999999999995</v>
      </c>
      <c r="D35" s="28">
        <v>2.5999999999999999E-2</v>
      </c>
      <c r="E35" s="28">
        <v>1E-3</v>
      </c>
      <c r="F35" s="28">
        <v>4.0000000000000001E-3</v>
      </c>
      <c r="G35" s="28">
        <v>1E-3</v>
      </c>
      <c r="H35" s="28">
        <v>1.7000000000000001E-2</v>
      </c>
      <c r="I35" s="28">
        <f>1-SUM(C35:H35)</f>
        <v>3.0000000000000027E-3</v>
      </c>
    </row>
    <row r="36" spans="1:9" x14ac:dyDescent="0.25">
      <c r="A36" s="15"/>
      <c r="B36" s="3"/>
      <c r="C36" s="2"/>
      <c r="D36" s="2"/>
      <c r="E36" s="2"/>
      <c r="F36" s="2"/>
      <c r="G36" s="2"/>
      <c r="H36" s="2"/>
      <c r="I36" s="2"/>
    </row>
    <row r="37" spans="1:9" x14ac:dyDescent="0.25">
      <c r="A37" s="15" t="str">
        <f>'Ethnic group'!A37</f>
        <v>Koperfontein</v>
      </c>
      <c r="B37" s="3">
        <f>'Ethnic group'!B37</f>
        <v>147048</v>
      </c>
      <c r="C37" s="3">
        <f>C38*$B$37</f>
        <v>136313.49600000001</v>
      </c>
      <c r="D37" s="3">
        <f t="shared" ref="D37:I37" si="28">D38*$B$37</f>
        <v>588.19200000000001</v>
      </c>
      <c r="E37" s="3">
        <f t="shared" si="28"/>
        <v>588.19200000000001</v>
      </c>
      <c r="F37" s="3">
        <f t="shared" si="28"/>
        <v>7058.3040000000001</v>
      </c>
      <c r="G37" s="3">
        <f t="shared" ref="G37" si="29">G38*$B$37</f>
        <v>294.096</v>
      </c>
      <c r="H37" s="3">
        <f t="shared" ref="H37" si="30">H38*$B$37</f>
        <v>882.28800000000001</v>
      </c>
      <c r="I37" s="3">
        <f t="shared" si="28"/>
        <v>1323.4319999999848</v>
      </c>
    </row>
    <row r="38" spans="1:9" x14ac:dyDescent="0.25">
      <c r="A38" s="15"/>
      <c r="B38" s="3"/>
      <c r="C38" s="4">
        <v>0.92700000000000005</v>
      </c>
      <c r="D38" s="4">
        <v>4.0000000000000001E-3</v>
      </c>
      <c r="E38" s="4">
        <v>4.0000000000000001E-3</v>
      </c>
      <c r="F38" s="4">
        <v>4.8000000000000001E-2</v>
      </c>
      <c r="G38" s="4">
        <v>2E-3</v>
      </c>
      <c r="H38" s="4">
        <v>6.0000000000000001E-3</v>
      </c>
      <c r="I38" s="4">
        <f>1-SUM(C38:H38)</f>
        <v>8.999999999999897E-3</v>
      </c>
    </row>
    <row r="39" spans="1:9" x14ac:dyDescent="0.25">
      <c r="A39" s="15"/>
      <c r="B39" s="3"/>
      <c r="C39" s="2"/>
      <c r="D39" s="2"/>
      <c r="E39" s="2"/>
      <c r="F39" s="2"/>
      <c r="G39" s="2"/>
      <c r="H39" s="2"/>
      <c r="I39" s="2"/>
    </row>
    <row r="40" spans="1:9" x14ac:dyDescent="0.25">
      <c r="A40" s="15" t="str">
        <f>'Ethnic group'!A40</f>
        <v>Broederschap</v>
      </c>
      <c r="B40" s="3">
        <f>'Ethnic group'!B40</f>
        <v>463024</v>
      </c>
      <c r="C40" s="3">
        <f>C41*$B$40</f>
        <v>442650.94399999996</v>
      </c>
      <c r="D40" s="3">
        <f t="shared" ref="D40:I40" si="31">D41*$B$40</f>
        <v>926.048</v>
      </c>
      <c r="E40" s="3">
        <f t="shared" si="31"/>
        <v>1852.096</v>
      </c>
      <c r="F40" s="3">
        <f t="shared" si="31"/>
        <v>12501.647999999999</v>
      </c>
      <c r="G40" s="3">
        <f t="shared" ref="G40" si="32">G41*$B$40</f>
        <v>463.024</v>
      </c>
      <c r="H40" s="3">
        <f t="shared" ref="H40" si="33">H41*$B$40</f>
        <v>463.024</v>
      </c>
      <c r="I40" s="3">
        <f t="shared" si="31"/>
        <v>4167.216000000004</v>
      </c>
    </row>
    <row r="41" spans="1:9" x14ac:dyDescent="0.25">
      <c r="A41" s="7"/>
      <c r="B41" s="11"/>
      <c r="C41" s="8">
        <v>0.95599999999999996</v>
      </c>
      <c r="D41" s="8">
        <v>2E-3</v>
      </c>
      <c r="E41" s="8">
        <v>4.0000000000000001E-3</v>
      </c>
      <c r="F41" s="8">
        <v>2.7E-2</v>
      </c>
      <c r="G41" s="8">
        <v>1E-3</v>
      </c>
      <c r="H41" s="8">
        <v>1E-3</v>
      </c>
      <c r="I41" s="8">
        <f>1-SUM(C41:H41)</f>
        <v>9.000000000000008E-3</v>
      </c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12" t="s">
        <v>12</v>
      </c>
      <c r="B44" s="13">
        <f>SUM(B4:B42)</f>
        <v>17341246</v>
      </c>
      <c r="C44" s="13">
        <f>C40+C37+C28+C25+C22+C19+C16+C13+C10+C4+C31+C34+C7</f>
        <v>13130671.287999997</v>
      </c>
      <c r="D44" s="13">
        <f t="shared" ref="D44:I44" si="34">D40+D37+D28+D25+D22+D19+D16+D13+D10+D4+D31+D34+D7</f>
        <v>2208679.1039999998</v>
      </c>
      <c r="E44" s="13">
        <f t="shared" si="34"/>
        <v>908752.98200000008</v>
      </c>
      <c r="F44" s="13">
        <f t="shared" si="34"/>
        <v>238089.50899999999</v>
      </c>
      <c r="G44" s="13">
        <f t="shared" si="34"/>
        <v>121025.019</v>
      </c>
      <c r="H44" s="13">
        <f t="shared" si="34"/>
        <v>514702.98899999994</v>
      </c>
      <c r="I44" s="13">
        <f t="shared" si="34"/>
        <v>219325.10899999909</v>
      </c>
    </row>
    <row r="45" spans="1:9" ht="15.75" thickBot="1" x14ac:dyDescent="0.3">
      <c r="A45" s="9"/>
      <c r="B45" s="9"/>
      <c r="C45" s="10">
        <f>C44/$B$44</f>
        <v>0.75719306951761123</v>
      </c>
      <c r="D45" s="10">
        <f t="shared" ref="D45:I45" si="35">D44/$B$44</f>
        <v>0.12736565204138156</v>
      </c>
      <c r="E45" s="10">
        <f t="shared" si="35"/>
        <v>5.2404134166599108E-2</v>
      </c>
      <c r="F45" s="10">
        <f t="shared" si="35"/>
        <v>1.3729665619183304E-2</v>
      </c>
      <c r="G45" s="10">
        <f t="shared" ref="G45" si="36">G44/$B$44</f>
        <v>6.9790267089227618E-3</v>
      </c>
      <c r="H45" s="10">
        <f t="shared" ref="H45" si="37">H44/$B$44</f>
        <v>2.9680853901732317E-2</v>
      </c>
      <c r="I45" s="10">
        <f t="shared" si="35"/>
        <v>1.2647598044569525E-2</v>
      </c>
    </row>
    <row r="46" spans="1:9" ht="15.75" thickTop="1" x14ac:dyDescent="0.25"/>
  </sheetData>
  <mergeCells count="1">
    <mergeCell ref="A1:I1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00EDB-7ACA-4E97-AECD-ABFC6AB1B510}">
  <dimension ref="A1:G38"/>
  <sheetViews>
    <sheetView workbookViewId="0">
      <selection activeCell="G4" sqref="G4"/>
    </sheetView>
  </sheetViews>
  <sheetFormatPr defaultRowHeight="15" x14ac:dyDescent="0.25"/>
  <cols>
    <col min="1" max="1" width="13.42578125" customWidth="1"/>
    <col min="2" max="2" width="11" bestFit="1" customWidth="1"/>
  </cols>
  <sheetData>
    <row r="1" spans="1:7" x14ac:dyDescent="0.25">
      <c r="A1" t="s">
        <v>31</v>
      </c>
    </row>
    <row r="2" spans="1:7" x14ac:dyDescent="0.25">
      <c r="G2" t="s">
        <v>32</v>
      </c>
    </row>
    <row r="4" spans="1:7" x14ac:dyDescent="0.25">
      <c r="A4" t="str">
        <f>'Ethnic group'!A4</f>
        <v>Uitenhage</v>
      </c>
      <c r="B4" s="1">
        <f>'Ethnic group'!B4</f>
        <v>4212053</v>
      </c>
    </row>
    <row r="5" spans="1:7" x14ac:dyDescent="0.25">
      <c r="B5" s="1"/>
    </row>
    <row r="6" spans="1:7" x14ac:dyDescent="0.25">
      <c r="B6" s="1"/>
    </row>
    <row r="7" spans="1:7" x14ac:dyDescent="0.25">
      <c r="A7" t="str">
        <f>'Ethnic group'!A10</f>
        <v>Wittenstad</v>
      </c>
      <c r="B7" s="1">
        <f>'Ethnic group'!B10</f>
        <v>2203809</v>
      </c>
    </row>
    <row r="8" spans="1:7" x14ac:dyDescent="0.25">
      <c r="B8" s="1"/>
    </row>
    <row r="9" spans="1:7" x14ac:dyDescent="0.25">
      <c r="B9" s="1"/>
    </row>
    <row r="10" spans="1:7" x14ac:dyDescent="0.25">
      <c r="A10" t="str">
        <f>'Ethnic group'!A13</f>
        <v>Kaapstad</v>
      </c>
      <c r="B10" s="1">
        <f>'Ethnic group'!B13</f>
        <v>5821001</v>
      </c>
    </row>
    <row r="11" spans="1:7" x14ac:dyDescent="0.25">
      <c r="B11" s="1"/>
    </row>
    <row r="12" spans="1:7" x14ac:dyDescent="0.25">
      <c r="B12" s="1"/>
    </row>
    <row r="13" spans="1:7" x14ac:dyDescent="0.25">
      <c r="A13" t="str">
        <f>'Ethnic group'!A16</f>
        <v>Zeelandia</v>
      </c>
      <c r="B13" s="1">
        <f>'Ethnic group'!B16</f>
        <v>1050051</v>
      </c>
    </row>
    <row r="14" spans="1:7" x14ac:dyDescent="0.25">
      <c r="B14" s="1"/>
    </row>
    <row r="15" spans="1:7" x14ac:dyDescent="0.25">
      <c r="B15" s="1"/>
    </row>
    <row r="16" spans="1:7" x14ac:dyDescent="0.25">
      <c r="A16" t="str">
        <f>'Ethnic group'!A19</f>
        <v>Graaff-Reinett</v>
      </c>
      <c r="B16" s="1">
        <f>'Ethnic group'!B19</f>
        <v>621021</v>
      </c>
    </row>
    <row r="17" spans="1:2" x14ac:dyDescent="0.25">
      <c r="B17" s="1"/>
    </row>
    <row r="18" spans="1:2" x14ac:dyDescent="0.25">
      <c r="B18" s="1"/>
    </row>
    <row r="19" spans="1:2" x14ac:dyDescent="0.25">
      <c r="A19" t="str">
        <f>'Ethnic group'!A22</f>
        <v>Grotia</v>
      </c>
      <c r="B19" s="1">
        <f>'Ethnic group'!B22</f>
        <v>450101</v>
      </c>
    </row>
    <row r="20" spans="1:2" x14ac:dyDescent="0.25">
      <c r="B20" s="1"/>
    </row>
    <row r="21" spans="1:2" x14ac:dyDescent="0.25">
      <c r="B21" s="1"/>
    </row>
    <row r="22" spans="1:2" x14ac:dyDescent="0.25">
      <c r="A22" t="str">
        <f>'Ethnic group'!A25</f>
        <v>Stellenbosch</v>
      </c>
      <c r="B22" s="1">
        <f>'Ethnic group'!B25</f>
        <v>493034</v>
      </c>
    </row>
    <row r="23" spans="1:2" x14ac:dyDescent="0.25">
      <c r="B23" s="1"/>
    </row>
    <row r="24" spans="1:2" x14ac:dyDescent="0.25">
      <c r="B24" s="1"/>
    </row>
    <row r="25" spans="1:2" x14ac:dyDescent="0.25">
      <c r="A25" t="str">
        <f>'Ethnic group'!A28</f>
        <v>Swellendam</v>
      </c>
      <c r="B25" s="1">
        <f>'Ethnic group'!B28</f>
        <v>1045934</v>
      </c>
    </row>
    <row r="26" spans="1:2" x14ac:dyDescent="0.25">
      <c r="B26" s="1"/>
    </row>
    <row r="27" spans="1:2" x14ac:dyDescent="0.25">
      <c r="B27" s="1"/>
    </row>
    <row r="28" spans="1:2" x14ac:dyDescent="0.25">
      <c r="A28" t="str">
        <f>'Ethnic group'!A31</f>
        <v>Flandria</v>
      </c>
      <c r="B28" s="1">
        <f>'Ethnic group'!B31</f>
        <v>201024</v>
      </c>
    </row>
    <row r="29" spans="1:2" x14ac:dyDescent="0.25">
      <c r="B29" s="1"/>
    </row>
    <row r="30" spans="1:2" x14ac:dyDescent="0.25">
      <c r="B30" s="1"/>
    </row>
    <row r="31" spans="1:2" x14ac:dyDescent="0.25">
      <c r="A31" t="str">
        <f>'Ethnic group'!A37</f>
        <v>Koperfontein</v>
      </c>
      <c r="B31" s="1">
        <f>'Ethnic group'!B37</f>
        <v>147048</v>
      </c>
    </row>
    <row r="32" spans="1:2" x14ac:dyDescent="0.25">
      <c r="B32" s="1"/>
    </row>
    <row r="33" spans="1:2" x14ac:dyDescent="0.25">
      <c r="B33" s="1"/>
    </row>
    <row r="34" spans="1:2" x14ac:dyDescent="0.25">
      <c r="A34" t="str">
        <f>'Ethnic group'!A40</f>
        <v>Broederschap</v>
      </c>
      <c r="B34" s="1">
        <f>'Ethnic group'!B40</f>
        <v>463024</v>
      </c>
    </row>
    <row r="35" spans="1:2" x14ac:dyDescent="0.25">
      <c r="B35" s="1"/>
    </row>
    <row r="36" spans="1:2" x14ac:dyDescent="0.25">
      <c r="B36" s="1"/>
    </row>
    <row r="37" spans="1:2" x14ac:dyDescent="0.25">
      <c r="B37" s="1"/>
    </row>
    <row r="38" spans="1:2" x14ac:dyDescent="0.25">
      <c r="A38" t="str">
        <f>'Ethnic group'!A44</f>
        <v>Total</v>
      </c>
      <c r="B38" s="1">
        <f>SUM(B4:B34)</f>
        <v>16708100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A404D-DA0C-4A2B-B395-032E37A6C654}">
  <dimension ref="A1:H13"/>
  <sheetViews>
    <sheetView topLeftCell="B1" workbookViewId="0">
      <selection activeCell="G11" sqref="G11"/>
    </sheetView>
  </sheetViews>
  <sheetFormatPr defaultRowHeight="15" x14ac:dyDescent="0.25"/>
  <cols>
    <col min="1" max="1" width="15.85546875" bestFit="1" customWidth="1"/>
    <col min="2" max="2" width="15.85546875" customWidth="1"/>
    <col min="3" max="4" width="12.5703125" bestFit="1" customWidth="1"/>
    <col min="5" max="5" width="15.5703125" bestFit="1" customWidth="1"/>
    <col min="6" max="6" width="13.5703125" bestFit="1" customWidth="1"/>
    <col min="7" max="7" width="34.5703125" bestFit="1" customWidth="1"/>
  </cols>
  <sheetData>
    <row r="1" spans="1:8" x14ac:dyDescent="0.25">
      <c r="B1" t="s">
        <v>28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29</v>
      </c>
    </row>
    <row r="2" spans="1:8" x14ac:dyDescent="0.25">
      <c r="A2" s="26" t="str">
        <f>'Ethnic group'!A4</f>
        <v>Uitenhage</v>
      </c>
      <c r="B2" s="26">
        <f>'Ethnic group'!B4</f>
        <v>4212053</v>
      </c>
      <c r="C2" s="26">
        <f>'Ethnic group'!C4</f>
        <v>1166738.6810000001</v>
      </c>
      <c r="D2" s="26">
        <f>'Ethnic group'!D4</f>
        <v>1023528.879</v>
      </c>
      <c r="E2" s="26">
        <f>SUM(C2:D2)</f>
        <v>2190267.56</v>
      </c>
      <c r="F2" s="26">
        <f>Language!C4</f>
        <v>2662017.4959999998</v>
      </c>
      <c r="G2" s="26">
        <f>F2-E2</f>
        <v>471749.93599999975</v>
      </c>
      <c r="H2">
        <f>G2/B2</f>
        <v>0.11199999999999995</v>
      </c>
    </row>
    <row r="3" spans="1:8" x14ac:dyDescent="0.25">
      <c r="A3" s="26" t="str">
        <f>'Ethnic group'!A10</f>
        <v>Wittenstad</v>
      </c>
      <c r="B3" s="26">
        <f>'Ethnic group'!B10</f>
        <v>2203809</v>
      </c>
      <c r="C3" s="26">
        <f>'Ethnic group'!C10</f>
        <v>872708.36400000006</v>
      </c>
      <c r="D3" s="26">
        <f>'Ethnic group'!D10</f>
        <v>271068.50699999998</v>
      </c>
      <c r="E3" s="26">
        <f t="shared" ref="E3:E13" si="0">SUM(C3:D3)</f>
        <v>1143776.871</v>
      </c>
      <c r="F3" s="26">
        <f>Language!C10</f>
        <v>1361953.9620000001</v>
      </c>
      <c r="G3" s="26">
        <f t="shared" ref="G3:G13" si="1">F3-E3</f>
        <v>218177.09100000001</v>
      </c>
      <c r="H3">
        <f t="shared" ref="H3:H13" si="2">G3/B3</f>
        <v>9.9000000000000005E-2</v>
      </c>
    </row>
    <row r="4" spans="1:8" x14ac:dyDescent="0.25">
      <c r="A4" s="26" t="str">
        <f>'Ethnic group'!A13</f>
        <v>Kaapstad</v>
      </c>
      <c r="B4" s="26">
        <f>'Ethnic group'!B13</f>
        <v>5821001</v>
      </c>
      <c r="C4" s="26">
        <f>'Ethnic group'!C13</f>
        <v>1664806.2859999998</v>
      </c>
      <c r="D4" s="26">
        <f>'Ethnic group'!D13</f>
        <v>3469316.5959999999</v>
      </c>
      <c r="E4" s="26">
        <f t="shared" si="0"/>
        <v>5134122.8819999993</v>
      </c>
      <c r="F4" s="26">
        <f>Language!C13</f>
        <v>5430993.9330000002</v>
      </c>
      <c r="G4" s="26">
        <f t="shared" si="1"/>
        <v>296871.05100000091</v>
      </c>
      <c r="H4">
        <f t="shared" si="2"/>
        <v>5.1000000000000156E-2</v>
      </c>
    </row>
    <row r="5" spans="1:8" x14ac:dyDescent="0.25">
      <c r="A5" s="26" t="str">
        <f>'Ethnic group'!A16</f>
        <v>Zeelandia</v>
      </c>
      <c r="B5" s="26">
        <f>'Ethnic group'!B16</f>
        <v>1050051</v>
      </c>
      <c r="C5" s="26">
        <f>'Ethnic group'!C16</f>
        <v>108155.253</v>
      </c>
      <c r="D5" s="26">
        <f>'Ethnic group'!D16</f>
        <v>128106.22199999999</v>
      </c>
      <c r="E5" s="26">
        <f t="shared" si="0"/>
        <v>236261.47499999998</v>
      </c>
      <c r="F5" s="26">
        <f>Language!C16</f>
        <v>327615.91200000001</v>
      </c>
      <c r="G5" s="26">
        <f t="shared" si="1"/>
        <v>91354.437000000034</v>
      </c>
      <c r="H5">
        <f t="shared" si="2"/>
        <v>8.7000000000000036E-2</v>
      </c>
    </row>
    <row r="6" spans="1:8" x14ac:dyDescent="0.25">
      <c r="A6" s="26" t="str">
        <f>'Ethnic group'!A19</f>
        <v>Graaff-Reinett</v>
      </c>
      <c r="B6" s="26">
        <f>'Ethnic group'!B19</f>
        <v>621021</v>
      </c>
      <c r="C6" s="26">
        <f>'Ethnic group'!C19</f>
        <v>99984.381000000008</v>
      </c>
      <c r="D6" s="26">
        <f>'Ethnic group'!D19</f>
        <v>206178.97200000001</v>
      </c>
      <c r="E6" s="26">
        <f t="shared" si="0"/>
        <v>306163.353</v>
      </c>
      <c r="F6" s="26">
        <f>Language!C19</f>
        <v>371991.57899999997</v>
      </c>
      <c r="G6" s="26">
        <f t="shared" si="1"/>
        <v>65828.225999999966</v>
      </c>
      <c r="H6">
        <f t="shared" si="2"/>
        <v>0.10599999999999994</v>
      </c>
    </row>
    <row r="7" spans="1:8" x14ac:dyDescent="0.25">
      <c r="A7" s="26" t="str">
        <f>'Ethnic group'!A22</f>
        <v>Grotia</v>
      </c>
      <c r="B7" s="26">
        <f>'Ethnic group'!B22</f>
        <v>450101</v>
      </c>
      <c r="C7" s="26">
        <f>'Ethnic group'!C22</f>
        <v>33757.574999999997</v>
      </c>
      <c r="D7" s="26">
        <f>'Ethnic group'!D22</f>
        <v>61213.736000000004</v>
      </c>
      <c r="E7" s="26">
        <f t="shared" si="0"/>
        <v>94971.311000000002</v>
      </c>
      <c r="F7" s="26">
        <f>Language!C22</f>
        <v>294366.054</v>
      </c>
      <c r="G7" s="26">
        <f t="shared" si="1"/>
        <v>199394.74300000002</v>
      </c>
      <c r="H7">
        <f t="shared" si="2"/>
        <v>0.44300000000000006</v>
      </c>
    </row>
    <row r="8" spans="1:8" x14ac:dyDescent="0.25">
      <c r="A8" s="26" t="str">
        <f>'Ethnic group'!A25</f>
        <v>Stellenbosch</v>
      </c>
      <c r="B8" s="26">
        <f>'Ethnic group'!B25</f>
        <v>493034</v>
      </c>
      <c r="C8" s="26">
        <f>'Ethnic group'!C25</f>
        <v>150375.37</v>
      </c>
      <c r="D8" s="26">
        <f>'Ethnic group'!D25</f>
        <v>287931.85599999997</v>
      </c>
      <c r="E8" s="26">
        <f t="shared" si="0"/>
        <v>438307.22599999997</v>
      </c>
      <c r="F8" s="26">
        <f>Language!C25</f>
        <v>463944.99399999995</v>
      </c>
      <c r="G8" s="26">
        <f t="shared" si="1"/>
        <v>25637.767999999982</v>
      </c>
      <c r="H8">
        <f t="shared" si="2"/>
        <v>5.1999999999999963E-2</v>
      </c>
    </row>
    <row r="9" spans="1:8" x14ac:dyDescent="0.25">
      <c r="A9" s="26" t="str">
        <f>'Ethnic group'!A28</f>
        <v>Swellendam</v>
      </c>
      <c r="B9" s="26">
        <f>'Ethnic group'!B28</f>
        <v>1045934</v>
      </c>
      <c r="C9" s="26">
        <f>'Ethnic group'!C28</f>
        <v>311688.33199999999</v>
      </c>
      <c r="D9" s="26">
        <f>'Ethnic group'!D28</f>
        <v>628606.33400000003</v>
      </c>
      <c r="E9" s="26">
        <f t="shared" si="0"/>
        <v>940294.66599999997</v>
      </c>
      <c r="F9" s="26">
        <f>Language!C28</f>
        <v>978994.22400000005</v>
      </c>
      <c r="G9" s="26">
        <f t="shared" si="1"/>
        <v>38699.558000000077</v>
      </c>
      <c r="H9">
        <f t="shared" si="2"/>
        <v>3.7000000000000074E-2</v>
      </c>
    </row>
    <row r="10" spans="1:8" x14ac:dyDescent="0.25">
      <c r="A10" s="26" t="str">
        <f>'Ethnic group'!A31</f>
        <v>Flandria</v>
      </c>
      <c r="B10" s="26">
        <f>'Ethnic group'!B31</f>
        <v>201024</v>
      </c>
      <c r="C10" s="26">
        <f>'Ethnic group'!C31</f>
        <v>45029.376000000004</v>
      </c>
      <c r="D10" s="26">
        <f>'Ethnic group'!D31</f>
        <v>87646.463999999993</v>
      </c>
      <c r="E10" s="26">
        <f t="shared" si="0"/>
        <v>132675.84</v>
      </c>
      <c r="F10" s="26">
        <f>Language!C31</f>
        <v>157200.76800000001</v>
      </c>
      <c r="G10" s="26">
        <f t="shared" si="1"/>
        <v>24524.928000000014</v>
      </c>
      <c r="H10">
        <f t="shared" si="2"/>
        <v>0.12200000000000007</v>
      </c>
    </row>
    <row r="11" spans="1:8" x14ac:dyDescent="0.25">
      <c r="A11" s="26" t="str">
        <f>'Ethnic group'!A37</f>
        <v>Koperfontein</v>
      </c>
      <c r="B11" s="26">
        <f>'Ethnic group'!B37</f>
        <v>147048</v>
      </c>
      <c r="C11" s="26">
        <f>'Ethnic group'!C37</f>
        <v>9852.2160000000003</v>
      </c>
      <c r="D11" s="26">
        <f>'Ethnic group'!D37</f>
        <v>113815.152</v>
      </c>
      <c r="E11" s="26">
        <f t="shared" si="0"/>
        <v>123667.368</v>
      </c>
      <c r="F11" s="26">
        <f>Language!C37</f>
        <v>136313.49600000001</v>
      </c>
      <c r="G11" s="26">
        <f t="shared" si="1"/>
        <v>12646.128000000012</v>
      </c>
      <c r="H11">
        <f t="shared" si="2"/>
        <v>8.6000000000000076E-2</v>
      </c>
    </row>
    <row r="12" spans="1:8" x14ac:dyDescent="0.25">
      <c r="A12" s="26" t="str">
        <f>'Ethnic group'!A40</f>
        <v>Broederschap</v>
      </c>
      <c r="B12" s="26">
        <f>'Ethnic group'!B40</f>
        <v>463024</v>
      </c>
      <c r="C12" s="26">
        <f>'Ethnic group'!C40</f>
        <v>143537.44</v>
      </c>
      <c r="D12" s="26">
        <f>'Ethnic group'!D40</f>
        <v>293557.21600000001</v>
      </c>
      <c r="E12" s="26">
        <f t="shared" si="0"/>
        <v>437094.65600000002</v>
      </c>
      <c r="F12" s="26">
        <f>Language!C40</f>
        <v>442650.94399999996</v>
      </c>
      <c r="G12" s="26">
        <f t="shared" si="1"/>
        <v>5556.2879999999423</v>
      </c>
      <c r="H12">
        <f t="shared" si="2"/>
        <v>1.1999999999999875E-2</v>
      </c>
    </row>
    <row r="13" spans="1:8" x14ac:dyDescent="0.25">
      <c r="A13" s="26" t="str">
        <f>'Ethnic group'!A44</f>
        <v>Total</v>
      </c>
      <c r="B13" s="26">
        <f>'Ethnic group'!B44</f>
        <v>17341246</v>
      </c>
      <c r="C13" s="26">
        <f>'Ethnic group'!C44</f>
        <v>4720813.1040000003</v>
      </c>
      <c r="D13" s="26">
        <f>'Ethnic group'!D44</f>
        <v>6869963.1890000002</v>
      </c>
      <c r="E13" s="26">
        <f t="shared" si="0"/>
        <v>11590776.293000001</v>
      </c>
      <c r="F13" s="26">
        <f>Language!C44</f>
        <v>13130671.287999997</v>
      </c>
      <c r="G13" s="26">
        <f t="shared" si="1"/>
        <v>1539894.9949999955</v>
      </c>
      <c r="H13">
        <f t="shared" si="2"/>
        <v>8.8799558866761677E-2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Ethnic group</vt:lpstr>
      <vt:lpstr>Language</vt:lpstr>
      <vt:lpstr>Religion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2021-03-22T10:03:15Z</dcterms:created>
  <dcterms:modified xsi:type="dcterms:W3CDTF">2022-05-18T18:41:01Z</dcterms:modified>
</cp:coreProperties>
</file>