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9229009c49077/fxn/sieyes-land/Head lists/"/>
    </mc:Choice>
  </mc:AlternateContent>
  <xr:revisionPtr revIDLastSave="4996" documentId="8_{9B278B50-AF55-4FFF-95B3-DBDF332664F8}" xr6:coauthVersionLast="47" xr6:coauthVersionMax="47" xr10:uidLastSave="{6D07E04E-9760-46A6-A200-1D091FE96E09}"/>
  <bookViews>
    <workbookView xWindow="-96" yWindow="-96" windowWidth="20928" windowHeight="12432" tabRatio="774" firstSheet="9" activeTab="18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Sheet3" sheetId="2" r:id="rId17"/>
    <sheet name="1866 midterms" sheetId="21" r:id="rId18"/>
    <sheet name="dc vs balt" sheetId="20" r:id="rId19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1" l="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2" i="12"/>
  <c r="N3" i="12"/>
  <c r="N4" i="12"/>
  <c r="N5" i="12"/>
  <c r="N6" i="12"/>
  <c r="N7" i="12"/>
  <c r="N8" i="12"/>
  <c r="N9" i="12"/>
  <c r="N10" i="12"/>
  <c r="N11" i="12"/>
  <c r="N12" i="12"/>
  <c r="V2" i="12" s="1"/>
  <c r="U2" i="12" s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L3" i="12"/>
  <c r="L4" i="12"/>
  <c r="K3" i="12"/>
  <c r="K4" i="12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T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2" i="12"/>
  <c r="L2" i="12" s="1"/>
  <c r="J23" i="12"/>
  <c r="J24" i="12"/>
  <c r="J25" i="12"/>
  <c r="J26" i="12"/>
  <c r="J27" i="12"/>
  <c r="J28" i="12"/>
  <c r="J29" i="12"/>
  <c r="J30" i="12"/>
  <c r="J22" i="12"/>
  <c r="J21" i="12"/>
  <c r="J20" i="12"/>
  <c r="J19" i="12"/>
  <c r="J18" i="12"/>
  <c r="J17" i="12"/>
  <c r="J16" i="12"/>
  <c r="J1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2" i="12"/>
  <c r="H31" i="12"/>
  <c r="P49" i="11"/>
  <c r="W38" i="11"/>
  <c r="W39" i="11"/>
  <c r="W40" i="11"/>
  <c r="W41" i="11"/>
  <c r="W42" i="11"/>
  <c r="W45" i="11"/>
  <c r="W46" i="11"/>
  <c r="W47" i="11"/>
  <c r="W48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E33" i="12"/>
  <c r="D33" i="12"/>
  <c r="F33" i="12" s="1"/>
  <c r="D35" i="12"/>
  <c r="C35" i="12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L70" i="11" s="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8" i="11"/>
  <c r="J48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K12" i="8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34" i="12"/>
  <c r="F36" i="12"/>
  <c r="F37" i="12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E31" i="12"/>
  <c r="F14" i="12"/>
  <c r="C31" i="12"/>
  <c r="D31" i="12"/>
  <c r="F15" i="11"/>
  <c r="F29" i="12"/>
  <c r="F30" i="12"/>
  <c r="B31" i="12"/>
  <c r="B38" i="12" s="1"/>
  <c r="F26" i="11"/>
  <c r="F15" i="12"/>
  <c r="F3" i="12"/>
  <c r="F4" i="12"/>
  <c r="F5" i="12"/>
  <c r="F6" i="12"/>
  <c r="F7" i="12"/>
  <c r="F8" i="12"/>
  <c r="F9" i="12"/>
  <c r="F10" i="12"/>
  <c r="F11" i="12"/>
  <c r="F12" i="12"/>
  <c r="F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D31" i="21" l="1"/>
  <c r="D37" i="21" s="1"/>
  <c r="S2" i="12"/>
  <c r="R2" i="12"/>
  <c r="Q2" i="12" s="1"/>
  <c r="N31" i="12"/>
  <c r="M31" i="12" s="1"/>
  <c r="L31" i="12"/>
  <c r="K31" i="12" s="1"/>
  <c r="J31" i="12"/>
  <c r="I31" i="12" s="1"/>
  <c r="C38" i="12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H27" i="11" s="1"/>
  <c r="S63" i="11"/>
  <c r="J27" i="11" s="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F35" i="12"/>
  <c r="J7" i="11"/>
  <c r="J8" i="11"/>
  <c r="O66" i="11"/>
  <c r="V66" i="11" s="1"/>
  <c r="I30" i="11"/>
  <c r="K66" i="11"/>
  <c r="H66" i="11"/>
  <c r="E27" i="9"/>
  <c r="E38" i="12"/>
  <c r="D38" i="12"/>
  <c r="F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S64" i="11" l="1"/>
  <c r="J28" i="11" s="1"/>
  <c r="S56" i="11"/>
  <c r="J20" i="11" s="1"/>
  <c r="Q46" i="11"/>
  <c r="H10" i="11" s="1"/>
  <c r="S54" i="11"/>
  <c r="S55" i="11"/>
  <c r="J19" i="11" s="1"/>
  <c r="D66" i="1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H17" i="11" s="1"/>
  <c r="Q48" i="11"/>
  <c r="H12" i="11" s="1"/>
  <c r="Q49" i="11"/>
  <c r="L66" i="11"/>
  <c r="F38" i="12"/>
  <c r="H27" i="19"/>
  <c r="W9" i="19" s="1"/>
  <c r="V9" i="19"/>
  <c r="E27" i="19"/>
  <c r="W8" i="19" s="1"/>
  <c r="V8" i="19"/>
  <c r="S53" i="11" l="1"/>
  <c r="J17" i="11" s="1"/>
  <c r="S51" i="11"/>
  <c r="J15" i="11" s="1"/>
  <c r="S65" i="11"/>
  <c r="J29" i="11" s="1"/>
  <c r="S46" i="11"/>
  <c r="J10" i="11" s="1"/>
  <c r="S48" i="11"/>
  <c r="J12" i="11" s="1"/>
  <c r="H13" i="11"/>
  <c r="H30" i="11" s="1"/>
  <c r="Q66" i="11"/>
  <c r="U66" i="11" s="1"/>
  <c r="S49" i="11"/>
  <c r="J13" i="11" l="1"/>
  <c r="J30" i="11" s="1"/>
  <c r="S66" i="11"/>
  <c r="W66" i="11" s="1"/>
</calcChain>
</file>

<file path=xl/sharedStrings.xml><?xml version="1.0" encoding="utf-8"?>
<sst xmlns="http://schemas.openxmlformats.org/spreadsheetml/2006/main" count="708" uniqueCount="143">
  <si>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</si>
  <si>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</si>
  <si>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</si>
  <si>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</si>
  <si>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</si>
  <si>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</si>
  <si>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</si>
  <si>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</si>
  <si>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</si>
  <si>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</si>
  <si>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</si>
  <si>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</si>
  <si>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</si>
  <si>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</si>
  <si>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</si>
  <si>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</si>
  <si>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</si>
  <si>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</si>
  <si>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</si>
  <si>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</si>
  <si>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</si>
  <si>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</si>
  <si>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</si>
  <si>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</si>
  <si>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</si>
  <si>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</si>
  <si>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</si>
  <si>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</si>
  <si>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</si>
  <si>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</si>
  <si>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</si>
  <si>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</si>
  <si>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</si>
  <si>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</si>
  <si>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</si>
  <si>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</si>
  <si>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</si>
  <si>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</si>
  <si>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</si>
  <si>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</si>
  <si>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</si>
  <si>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</si>
  <si>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</si>
  <si>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</si>
  <si>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</si>
  <si>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</si>
  <si>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</si>
  <si>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</si>
  <si>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</si>
  <si>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</si>
  <si>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</si>
  <si>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</si>
  <si>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</si>
  <si>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</si>
  <si>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</si>
  <si>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</si>
  <si>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</si>
  <si>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</si>
  <si>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Richmondite total</t>
  </si>
  <si>
    <t>Illinois disqualification</t>
  </si>
  <si>
    <t>Missouri disqualification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</si>
  <si>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</si>
  <si>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</si>
  <si>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</si>
  <si>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</si>
  <si>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</si>
  <si>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</si>
  <si>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</si>
  <si>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</si>
  <si>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</si>
  <si>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</si>
  <si>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</si>
  <si>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</si>
  <si>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</si>
  <si>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</si>
  <si>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</si>
  <si>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</si>
  <si>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</si>
  <si>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</si>
  <si>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</si>
  <si>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</si>
  <si>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</si>
  <si>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</si>
  <si>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</si>
  <si>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</si>
  <si>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</si>
  <si>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</si>
  <si>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</si>
  <si>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</si>
  <si>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</si>
  <si>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</si>
  <si>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</si>
  <si>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</si>
  <si>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</si>
  <si>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</si>
  <si>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</si>
  <si>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</si>
  <si>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</si>
  <si>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</si>
  <si>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</si>
  <si>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</si>
  <si>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</si>
  <si>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</si>
  <si>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</si>
  <si>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</si>
  <si>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</si>
  <si>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</si>
  <si>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</si>
  <si>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</si>
  <si>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</si>
  <si>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</si>
  <si>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</si>
  <si>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</si>
  <si>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</si>
  <si>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</si>
  <si>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</si>
  <si>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</si>
  <si>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</si>
  <si>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</si>
  <si>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Indiana fake slate</t>
  </si>
  <si>
    <t>PP</t>
  </si>
  <si>
    <t>Woodward %</t>
  </si>
  <si>
    <t>Dorr %</t>
  </si>
  <si>
    <t>Jones %</t>
  </si>
  <si>
    <t>Ontonagon</t>
  </si>
  <si>
    <t>Pendleton</t>
  </si>
  <si>
    <t>Pop.</t>
  </si>
  <si>
    <t>Census</t>
  </si>
  <si>
    <t>Baltimore</t>
  </si>
  <si>
    <t>Washington DC</t>
  </si>
  <si>
    <t>DC</t>
  </si>
  <si>
    <t>Increasingly growth in Georgetown and Alexandria</t>
  </si>
  <si>
    <t>Davis %</t>
  </si>
  <si>
    <t>Davis pop</t>
  </si>
  <si>
    <t>Pendleton %</t>
  </si>
  <si>
    <t>Pendleton pop</t>
  </si>
  <si>
    <t>Menefee %</t>
  </si>
  <si>
    <t>Menefee pop</t>
  </si>
  <si>
    <t>Justice (Union)</t>
  </si>
  <si>
    <t>Anti-Kansas Populist</t>
  </si>
  <si>
    <t>Straight-Out Union</t>
  </si>
  <si>
    <t>Total w/o new states</t>
  </si>
  <si>
    <t>Total w/ new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</si>
</sst>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5" x14ac:dyDescent="0.25"/>
  <sheetData>
    <row r="1" spans="1:4" x14ac:dyDescent="0.25">
      <c r="B1" t="s">
        <v>23</v>
      </c>
      <c r="C1" t="s">
        <v>67</v>
      </c>
      <c r="D1" t="s">
        <v>63</v>
      </c>
    </row>
    <row r="2" spans="1:4" x14ac:dyDescent="0.25">
      <c r="A2" t="s">
        <v>0</v>
      </c>
      <c r="B2">
        <v>19</v>
      </c>
      <c r="C2">
        <v>19</v>
      </c>
      <c r="D2">
        <v>0</v>
      </c>
    </row>
    <row r="3" spans="1:4" x14ac:dyDescent="0.25">
      <c r="A3" t="s">
        <v>1</v>
      </c>
      <c r="B3">
        <v>7</v>
      </c>
      <c r="C3">
        <v>7</v>
      </c>
      <c r="D3">
        <v>0</v>
      </c>
    </row>
    <row r="4" spans="1:4" x14ac:dyDescent="0.25">
      <c r="A4" t="s">
        <v>2</v>
      </c>
      <c r="B4">
        <v>6</v>
      </c>
      <c r="C4">
        <v>6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9</v>
      </c>
      <c r="C6">
        <v>9</v>
      </c>
      <c r="D6">
        <v>0</v>
      </c>
    </row>
    <row r="7" spans="1:4" x14ac:dyDescent="0.25">
      <c r="A7" t="s">
        <v>5</v>
      </c>
      <c r="B7">
        <v>19</v>
      </c>
      <c r="C7">
        <v>19</v>
      </c>
      <c r="D7">
        <v>0</v>
      </c>
    </row>
    <row r="8" spans="1:4" x14ac:dyDescent="0.25">
      <c r="A8" t="s">
        <v>6</v>
      </c>
      <c r="B8">
        <v>20</v>
      </c>
      <c r="C8">
        <v>20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3</v>
      </c>
      <c r="C10">
        <v>0</v>
      </c>
      <c r="D10">
        <v>3</v>
      </c>
    </row>
    <row r="11" spans="1:4" x14ac:dyDescent="0.25">
      <c r="A11" t="s">
        <v>9</v>
      </c>
      <c r="B11">
        <v>11</v>
      </c>
      <c r="C11">
        <v>10</v>
      </c>
      <c r="D11">
        <v>1</v>
      </c>
    </row>
    <row r="12" spans="1:4" x14ac:dyDescent="0.25">
      <c r="A12" t="s">
        <v>10</v>
      </c>
      <c r="B12">
        <v>3</v>
      </c>
      <c r="C12">
        <v>3</v>
      </c>
      <c r="D12">
        <v>0</v>
      </c>
    </row>
    <row r="13" spans="1:4" x14ac:dyDescent="0.25">
      <c r="A13" t="s">
        <v>14</v>
      </c>
      <c r="B13">
        <v>24</v>
      </c>
      <c r="C13">
        <v>24</v>
      </c>
      <c r="D13">
        <v>0</v>
      </c>
    </row>
    <row r="14" spans="1:4" x14ac:dyDescent="0.25">
      <c r="A14" t="s">
        <v>15</v>
      </c>
      <c r="B14">
        <v>8</v>
      </c>
      <c r="C14">
        <v>8</v>
      </c>
      <c r="D14">
        <v>0</v>
      </c>
    </row>
    <row r="15" spans="1:4" x14ac:dyDescent="0.25">
      <c r="A15" t="s">
        <v>16</v>
      </c>
      <c r="B15">
        <v>5</v>
      </c>
      <c r="C15">
        <v>5</v>
      </c>
      <c r="D15">
        <v>0</v>
      </c>
    </row>
    <row r="16" spans="1:4" x14ac:dyDescent="0.25">
      <c r="A16" t="s">
        <v>17</v>
      </c>
      <c r="B16">
        <v>14</v>
      </c>
      <c r="C16">
        <v>14</v>
      </c>
      <c r="D16">
        <v>0</v>
      </c>
    </row>
    <row r="17" spans="1:4" x14ac:dyDescent="0.25">
      <c r="A17" t="s">
        <v>18</v>
      </c>
      <c r="B17">
        <v>10</v>
      </c>
      <c r="C17">
        <v>10</v>
      </c>
      <c r="D17">
        <v>0</v>
      </c>
    </row>
    <row r="18" spans="1:4" x14ac:dyDescent="0.25">
      <c r="A18" t="s">
        <v>19</v>
      </c>
      <c r="B18">
        <v>6</v>
      </c>
      <c r="C18">
        <v>6</v>
      </c>
      <c r="D18">
        <v>0</v>
      </c>
    </row>
    <row r="19" spans="1:4" x14ac:dyDescent="0.25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topLeftCell="A4" workbookViewId="0">
      <selection activeCell="C18" sqref="C18"/>
    </sheetView>
  </sheetViews>
  <sheetFormatPr defaultRowHeight="15" x14ac:dyDescent="0.25"/>
  <cols>
    <col min="10" max="10" width="10.42578125" customWidth="1"/>
  </cols>
  <sheetData>
    <row r="1" spans="1:10" x14ac:dyDescent="0.25">
      <c r="B1" t="s">
        <v>23</v>
      </c>
      <c r="C1" t="s">
        <v>49</v>
      </c>
      <c r="D1" t="s">
        <v>50</v>
      </c>
    </row>
    <row r="2" spans="1:10" x14ac:dyDescent="0.25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25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25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25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25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94</v>
      </c>
      <c r="I6" s="5">
        <v>8.0000000000000002E-3</v>
      </c>
      <c r="J6" s="3">
        <f t="shared" si="1"/>
        <v>21678.912</v>
      </c>
    </row>
    <row r="7" spans="1:10" x14ac:dyDescent="0.25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25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25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25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25">
      <c r="A12" t="s">
        <v>10</v>
      </c>
      <c r="B12">
        <v>24</v>
      </c>
      <c r="C12">
        <v>23</v>
      </c>
      <c r="D12">
        <v>1</v>
      </c>
      <c r="E12">
        <f t="shared" si="0"/>
        <v>0</v>
      </c>
    </row>
    <row r="13" spans="1:10" x14ac:dyDescent="0.25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25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25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25">
      <c r="A16" t="s">
        <v>13</v>
      </c>
      <c r="B16">
        <v>10</v>
      </c>
      <c r="C16">
        <v>7</v>
      </c>
      <c r="D16">
        <v>3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25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25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25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25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25">
      <c r="B27">
        <f>SUM(B2:B26)</f>
        <v>301</v>
      </c>
      <c r="C27">
        <f>SUM(C2:C26)</f>
        <v>203</v>
      </c>
      <c r="D27">
        <f>SUM(D2:D26)</f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B19" sqref="B19"/>
    </sheetView>
  </sheetViews>
  <sheetFormatPr defaultRowHeight="15" x14ac:dyDescent="0.25"/>
  <cols>
    <col min="10" max="10" width="9.85546875" customWidth="1"/>
  </cols>
  <sheetData>
    <row r="1" spans="1:10" x14ac:dyDescent="0.25">
      <c r="B1" t="s">
        <v>23</v>
      </c>
      <c r="C1" t="s">
        <v>49</v>
      </c>
      <c r="D1" t="s">
        <v>27</v>
      </c>
    </row>
    <row r="2" spans="1:10" x14ac:dyDescent="0.25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25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25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25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25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99</v>
      </c>
      <c r="I6" s="5">
        <v>1.6E-2</v>
      </c>
      <c r="J6" s="3">
        <f t="shared" si="1"/>
        <v>46093.088000000003</v>
      </c>
    </row>
    <row r="7" spans="1:10" x14ac:dyDescent="0.25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25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25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25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25">
      <c r="A12" t="s">
        <v>10</v>
      </c>
      <c r="B12">
        <v>24</v>
      </c>
      <c r="C12">
        <v>14</v>
      </c>
      <c r="D12">
        <v>10</v>
      </c>
      <c r="E12">
        <f t="shared" si="0"/>
        <v>0</v>
      </c>
    </row>
    <row r="13" spans="1:10" x14ac:dyDescent="0.25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103</v>
      </c>
    </row>
    <row r="14" spans="1:10" x14ac:dyDescent="0.25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25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25">
      <c r="A16" t="s">
        <v>13</v>
      </c>
      <c r="B16">
        <v>10</v>
      </c>
      <c r="C16">
        <v>1</v>
      </c>
      <c r="D16">
        <v>9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25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25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25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25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25">
      <c r="B27">
        <f>SUM(B2:B26)</f>
        <v>301</v>
      </c>
      <c r="C27">
        <f>SUM(C2:C26)</f>
        <v>163</v>
      </c>
      <c r="D27">
        <f>SUM(D2:D26)</f>
        <v>138</v>
      </c>
      <c r="E27">
        <f>SUM(C27:D27)</f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5" x14ac:dyDescent="0.25"/>
  <cols>
    <col min="11" max="11" width="10.7109375" bestFit="1" customWidth="1"/>
  </cols>
  <sheetData>
    <row r="1" spans="1:12" x14ac:dyDescent="0.25">
      <c r="B1" t="s">
        <v>23</v>
      </c>
      <c r="C1" t="s">
        <v>51</v>
      </c>
      <c r="D1" t="s">
        <v>70</v>
      </c>
      <c r="E1" t="s">
        <v>52</v>
      </c>
    </row>
    <row r="2" spans="1:12" x14ac:dyDescent="0.25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25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25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25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25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70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25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25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25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25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25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25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25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25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25">
      <c r="A16" t="s">
        <v>13</v>
      </c>
      <c r="B16">
        <v>10</v>
      </c>
      <c r="C16">
        <v>10</v>
      </c>
      <c r="D16">
        <v>0</v>
      </c>
      <c r="E16">
        <v>0</v>
      </c>
      <c r="F16">
        <f t="shared" si="0"/>
        <v>0</v>
      </c>
    </row>
    <row r="17" spans="1:6" x14ac:dyDescent="0.25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25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25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25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25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25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25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25">
      <c r="A25" t="s">
        <v>39</v>
      </c>
      <c r="B25">
        <v>8</v>
      </c>
      <c r="C25">
        <v>2</v>
      </c>
      <c r="D25">
        <v>6</v>
      </c>
      <c r="E25">
        <v>0</v>
      </c>
      <c r="F25">
        <f t="shared" si="0"/>
        <v>0</v>
      </c>
    </row>
    <row r="26" spans="1:6" x14ac:dyDescent="0.25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25">
      <c r="B27">
        <f>SUM(B2:B26)</f>
        <v>289</v>
      </c>
      <c r="C27">
        <f t="shared" ref="C27:D27" si="2">SUM(C2:C26)</f>
        <v>202</v>
      </c>
      <c r="D27">
        <f t="shared" si="2"/>
        <v>86</v>
      </c>
      <c r="E27">
        <f>SUM(E2:E26)</f>
        <v>1</v>
      </c>
      <c r="F27">
        <f>SUM(C27:E27)</f>
        <v>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3" sqref="I3"/>
    </sheetView>
  </sheetViews>
  <sheetFormatPr defaultRowHeight="15" x14ac:dyDescent="0.25"/>
  <cols>
    <col min="8" max="8" width="10.7109375" bestFit="1" customWidth="1"/>
  </cols>
  <sheetData>
    <row r="1" spans="1:9" x14ac:dyDescent="0.25">
      <c r="B1" t="s">
        <v>23</v>
      </c>
      <c r="C1" t="s">
        <v>51</v>
      </c>
      <c r="D1" t="s">
        <v>105</v>
      </c>
    </row>
    <row r="2" spans="1:9" x14ac:dyDescent="0.25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25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25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105</v>
      </c>
      <c r="H4" s="3">
        <f>$H$2*I4</f>
        <v>1698320.6549999998</v>
      </c>
      <c r="I4" s="4">
        <f>1-I3-2.5%</f>
        <v>0.45899999999999996</v>
      </c>
    </row>
    <row r="5" spans="1:9" x14ac:dyDescent="0.25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25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25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25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25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25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25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25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25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25">
      <c r="A14" t="s">
        <v>44</v>
      </c>
      <c r="B14">
        <v>4</v>
      </c>
      <c r="C14">
        <v>4</v>
      </c>
      <c r="D14">
        <v>0</v>
      </c>
      <c r="E14">
        <f t="shared" si="0"/>
        <v>0</v>
      </c>
    </row>
    <row r="15" spans="1:9" x14ac:dyDescent="0.25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25">
      <c r="A16" t="s">
        <v>13</v>
      </c>
      <c r="B16">
        <v>10</v>
      </c>
      <c r="C16">
        <v>7</v>
      </c>
      <c r="D16">
        <v>3</v>
      </c>
      <c r="E16">
        <f t="shared" si="0"/>
        <v>0</v>
      </c>
    </row>
    <row r="17" spans="1:5" x14ac:dyDescent="0.25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25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25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25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25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25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25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25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25">
      <c r="A25" t="s">
        <v>39</v>
      </c>
      <c r="B25">
        <v>8</v>
      </c>
      <c r="C25">
        <v>6</v>
      </c>
      <c r="D25">
        <v>2</v>
      </c>
      <c r="E25">
        <f t="shared" si="0"/>
        <v>0</v>
      </c>
    </row>
    <row r="26" spans="1:5" x14ac:dyDescent="0.25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25">
      <c r="B27">
        <f>SUM(B2:B26)</f>
        <v>289</v>
      </c>
      <c r="C27">
        <f t="shared" ref="C27:D27" si="1">SUM(C2:C26)</f>
        <v>210</v>
      </c>
      <c r="D27">
        <f t="shared" si="1"/>
        <v>79</v>
      </c>
      <c r="E27">
        <f>SUM(C27:D27)</f>
        <v>289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workbookViewId="0">
      <selection activeCell="J24" sqref="J24"/>
    </sheetView>
  </sheetViews>
  <sheetFormatPr defaultRowHeight="15" x14ac:dyDescent="0.25"/>
  <cols>
    <col min="10" max="10" width="10.7109375" bestFit="1" customWidth="1"/>
  </cols>
  <sheetData>
    <row r="1" spans="1:11" x14ac:dyDescent="0.25">
      <c r="B1" t="s">
        <v>23</v>
      </c>
      <c r="C1" t="s">
        <v>68</v>
      </c>
      <c r="D1" t="s">
        <v>53</v>
      </c>
      <c r="E1" t="s">
        <v>54</v>
      </c>
    </row>
    <row r="2" spans="1:11" x14ac:dyDescent="0.25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25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25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68</v>
      </c>
      <c r="J4" s="3">
        <f>$J$3*K4</f>
        <v>1813371.1949999998</v>
      </c>
      <c r="K4" s="4">
        <v>0.47099999999999997</v>
      </c>
    </row>
    <row r="5" spans="1:11" x14ac:dyDescent="0.25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25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25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25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25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25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25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25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25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25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25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25">
      <c r="A16" t="s">
        <v>13</v>
      </c>
      <c r="B16">
        <v>10</v>
      </c>
      <c r="C16">
        <v>6</v>
      </c>
      <c r="D16">
        <v>4</v>
      </c>
      <c r="E16">
        <v>0</v>
      </c>
      <c r="F16">
        <f t="shared" si="0"/>
        <v>0</v>
      </c>
    </row>
    <row r="17" spans="1:6" x14ac:dyDescent="0.25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25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25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25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25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25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25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25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25">
      <c r="A25" t="s">
        <v>39</v>
      </c>
      <c r="B25">
        <v>8</v>
      </c>
      <c r="C25">
        <v>2</v>
      </c>
      <c r="D25">
        <v>6</v>
      </c>
      <c r="E25">
        <v>0</v>
      </c>
      <c r="F25">
        <f t="shared" si="0"/>
        <v>0</v>
      </c>
    </row>
    <row r="26" spans="1:6" x14ac:dyDescent="0.25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25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25">
      <c r="B28">
        <f>SUM(B2:B27)</f>
        <v>292</v>
      </c>
      <c r="C28">
        <f t="shared" ref="C28:D28" si="2">SUM(C2:C27)</f>
        <v>154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topLeftCell="A42" zoomScaleNormal="100" workbookViewId="0">
      <pane xSplit="1" topLeftCell="B1" activePane="topRight" state="frozen"/>
      <selection activeCell="A26" sqref="A26"/>
      <selection pane="topRight" activeCell="B52" sqref="B52"/>
    </sheetView>
  </sheetViews>
  <sheetFormatPr defaultRowHeight="15" x14ac:dyDescent="0.25"/>
  <cols>
    <col min="14" max="14" width="10.42578125" customWidth="1"/>
    <col min="16" max="16" width="10.7109375" customWidth="1"/>
    <col min="18" max="18" width="10.5703125" customWidth="1"/>
    <col min="20" max="20" width="10.7109375" bestFit="1" customWidth="1"/>
  </cols>
  <sheetData>
    <row r="1" spans="1:20" x14ac:dyDescent="0.25">
      <c r="B1" t="s">
        <v>23</v>
      </c>
      <c r="C1" t="s">
        <v>55</v>
      </c>
      <c r="D1" t="s">
        <v>106</v>
      </c>
      <c r="E1" t="s">
        <v>69</v>
      </c>
      <c r="H1" t="s">
        <v>55</v>
      </c>
      <c r="I1" t="s">
        <v>106</v>
      </c>
      <c r="J1" t="s">
        <v>118</v>
      </c>
      <c r="M1" t="s">
        <v>120</v>
      </c>
      <c r="N1" s="8" t="s">
        <v>23</v>
      </c>
      <c r="O1" t="s">
        <v>121</v>
      </c>
      <c r="P1" s="8"/>
      <c r="Q1" t="s">
        <v>122</v>
      </c>
      <c r="R1" s="8"/>
      <c r="S1" t="s">
        <v>123</v>
      </c>
    </row>
    <row r="2" spans="1:20" x14ac:dyDescent="0.25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25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25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25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25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25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25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25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25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25">
      <c r="A12" t="s">
        <v>10</v>
      </c>
      <c r="B12">
        <v>23</v>
      </c>
      <c r="C12">
        <v>8</v>
      </c>
      <c r="D12">
        <v>12</v>
      </c>
      <c r="E12">
        <v>3</v>
      </c>
      <c r="F12">
        <f t="shared" si="0"/>
        <v>0</v>
      </c>
      <c r="H12">
        <f t="shared" si="1"/>
        <v>10</v>
      </c>
      <c r="I12">
        <f t="shared" si="2"/>
        <v>10</v>
      </c>
      <c r="J12">
        <f t="shared" si="3"/>
        <v>3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25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25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25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25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25">
      <c r="A17" t="s">
        <v>13</v>
      </c>
      <c r="B17">
        <v>11</v>
      </c>
      <c r="C17">
        <v>7</v>
      </c>
      <c r="D17">
        <v>1</v>
      </c>
      <c r="E17">
        <v>3</v>
      </c>
      <c r="F17">
        <f t="shared" si="0"/>
        <v>0</v>
      </c>
      <c r="H17">
        <f t="shared" si="1"/>
        <v>11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25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25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25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25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25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25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25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25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25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25">
      <c r="A27" t="s">
        <v>39</v>
      </c>
      <c r="B27">
        <v>10</v>
      </c>
      <c r="C27">
        <v>8</v>
      </c>
      <c r="D27">
        <v>1</v>
      </c>
      <c r="E27">
        <v>1</v>
      </c>
      <c r="F27">
        <f t="shared" si="0"/>
        <v>0</v>
      </c>
      <c r="H27">
        <f t="shared" si="1"/>
        <v>10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25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25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25">
      <c r="B30">
        <f>SUM(B2:B29)</f>
        <v>301</v>
      </c>
      <c r="C30">
        <f>SUM(C2:C29)</f>
        <v>145</v>
      </c>
      <c r="D30">
        <f t="shared" ref="D30:E30" si="8">SUM(D2:D29)</f>
        <v>92</v>
      </c>
      <c r="E30">
        <f t="shared" si="8"/>
        <v>64</v>
      </c>
      <c r="H30">
        <f>SUM(H2:H29)</f>
        <v>180</v>
      </c>
      <c r="I30">
        <f>SUM(I2:I29)</f>
        <v>94</v>
      </c>
      <c r="J30">
        <f>SUM(J2:J29)</f>
        <v>27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25">
      <c r="A35" t="s">
        <v>107</v>
      </c>
    </row>
    <row r="36" spans="1:23" x14ac:dyDescent="0.25">
      <c r="A36" s="49" t="s">
        <v>100</v>
      </c>
      <c r="B36" s="49"/>
      <c r="C36" s="49"/>
      <c r="D36" s="49"/>
      <c r="F36" s="49" t="s">
        <v>108</v>
      </c>
      <c r="G36" s="49"/>
      <c r="H36" s="49"/>
      <c r="J36" s="49" t="s">
        <v>23</v>
      </c>
      <c r="K36" s="49"/>
      <c r="L36" s="49"/>
      <c r="N36" t="s">
        <v>111</v>
      </c>
    </row>
    <row r="37" spans="1:23" x14ac:dyDescent="0.25">
      <c r="B37" t="s">
        <v>23</v>
      </c>
      <c r="C37" t="s">
        <v>109</v>
      </c>
      <c r="D37" t="s">
        <v>110</v>
      </c>
      <c r="F37" t="s">
        <v>23</v>
      </c>
      <c r="G37" t="s">
        <v>109</v>
      </c>
      <c r="H37" t="s">
        <v>110</v>
      </c>
      <c r="J37" t="s">
        <v>23</v>
      </c>
      <c r="K37" t="s">
        <v>109</v>
      </c>
      <c r="L37" t="s">
        <v>110</v>
      </c>
      <c r="N37" t="s">
        <v>113</v>
      </c>
      <c r="O37" t="s">
        <v>112</v>
      </c>
      <c r="P37" t="s">
        <v>116</v>
      </c>
      <c r="Q37" t="s">
        <v>114</v>
      </c>
      <c r="R37" t="s">
        <v>115</v>
      </c>
      <c r="S37" t="s">
        <v>117</v>
      </c>
      <c r="U37" t="s">
        <v>55</v>
      </c>
      <c r="V37" t="s">
        <v>106</v>
      </c>
      <c r="W37" t="s">
        <v>118</v>
      </c>
    </row>
    <row r="38" spans="1:23" x14ac:dyDescent="0.25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25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25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25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25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25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25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25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25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25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25">
      <c r="A48" t="str">
        <f t="shared" si="9"/>
        <v>Ohio</v>
      </c>
      <c r="B48">
        <f t="shared" si="11"/>
        <v>21</v>
      </c>
      <c r="C48">
        <v>12</v>
      </c>
      <c r="D48">
        <f t="shared" si="12"/>
        <v>9</v>
      </c>
      <c r="F48">
        <v>2</v>
      </c>
      <c r="G48">
        <v>1</v>
      </c>
      <c r="H48">
        <f t="shared" si="13"/>
        <v>1</v>
      </c>
      <c r="J48">
        <f t="shared" si="14"/>
        <v>23</v>
      </c>
      <c r="K48">
        <f t="shared" si="15"/>
        <v>13</v>
      </c>
      <c r="L48">
        <f t="shared" si="16"/>
        <v>10</v>
      </c>
      <c r="N48">
        <v>2</v>
      </c>
      <c r="O48">
        <v>9</v>
      </c>
      <c r="P48">
        <f t="shared" si="17"/>
        <v>2</v>
      </c>
      <c r="Q48">
        <f>L48-2</f>
        <v>8</v>
      </c>
      <c r="R48">
        <v>1</v>
      </c>
      <c r="S48">
        <f t="shared" si="18"/>
        <v>1</v>
      </c>
      <c r="U48">
        <f t="shared" si="10"/>
        <v>10</v>
      </c>
      <c r="V48">
        <f t="shared" si="10"/>
        <v>10</v>
      </c>
      <c r="W48">
        <f t="shared" si="10"/>
        <v>3</v>
      </c>
    </row>
    <row r="49" spans="1:23" x14ac:dyDescent="0.25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25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25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25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25">
      <c r="A53" t="str">
        <f t="shared" si="9"/>
        <v>Illinois</v>
      </c>
      <c r="B53">
        <f t="shared" si="11"/>
        <v>9</v>
      </c>
      <c r="C53">
        <v>4</v>
      </c>
      <c r="D53">
        <f t="shared" si="12"/>
        <v>5</v>
      </c>
      <c r="F53">
        <v>2</v>
      </c>
      <c r="G53">
        <v>0</v>
      </c>
      <c r="H53">
        <f t="shared" si="13"/>
        <v>2</v>
      </c>
      <c r="J53">
        <f t="shared" si="14"/>
        <v>11</v>
      </c>
      <c r="K53">
        <f t="shared" si="15"/>
        <v>4</v>
      </c>
      <c r="L53">
        <f t="shared" si="16"/>
        <v>7</v>
      </c>
      <c r="N53">
        <v>4</v>
      </c>
      <c r="O53">
        <v>0</v>
      </c>
      <c r="P53">
        <f t="shared" si="17"/>
        <v>0</v>
      </c>
      <c r="Q53">
        <f t="shared" ref="Q53:Q65" si="19">L53</f>
        <v>7</v>
      </c>
      <c r="R53">
        <v>0</v>
      </c>
      <c r="S53">
        <f t="shared" si="18"/>
        <v>0</v>
      </c>
      <c r="U53">
        <f t="shared" si="10"/>
        <v>11</v>
      </c>
      <c r="V53">
        <f t="shared" si="10"/>
        <v>0</v>
      </c>
      <c r="W53">
        <f t="shared" si="10"/>
        <v>0</v>
      </c>
    </row>
    <row r="54" spans="1:23" x14ac:dyDescent="0.25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25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25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25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25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25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25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25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25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25">
      <c r="A63" t="str">
        <f t="shared" si="9"/>
        <v>Missouri</v>
      </c>
      <c r="B63">
        <f t="shared" si="11"/>
        <v>8</v>
      </c>
      <c r="C63">
        <v>2</v>
      </c>
      <c r="D63">
        <f t="shared" si="12"/>
        <v>6</v>
      </c>
      <c r="F63">
        <v>2</v>
      </c>
      <c r="G63">
        <v>0</v>
      </c>
      <c r="H63">
        <f t="shared" si="13"/>
        <v>2</v>
      </c>
      <c r="J63">
        <f t="shared" si="14"/>
        <v>10</v>
      </c>
      <c r="K63">
        <f t="shared" si="15"/>
        <v>2</v>
      </c>
      <c r="L63">
        <f t="shared" si="16"/>
        <v>8</v>
      </c>
      <c r="N63">
        <v>2</v>
      </c>
      <c r="O63">
        <v>0</v>
      </c>
      <c r="P63">
        <f t="shared" si="17"/>
        <v>0</v>
      </c>
      <c r="Q63">
        <f t="shared" si="19"/>
        <v>8</v>
      </c>
      <c r="R63">
        <v>0</v>
      </c>
      <c r="S63">
        <f t="shared" si="18"/>
        <v>0</v>
      </c>
      <c r="U63">
        <f t="shared" si="10"/>
        <v>10</v>
      </c>
      <c r="V63">
        <f t="shared" si="10"/>
        <v>0</v>
      </c>
      <c r="W63">
        <f t="shared" si="10"/>
        <v>0</v>
      </c>
    </row>
    <row r="64" spans="1:23" x14ac:dyDescent="0.25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25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25">
      <c r="B66">
        <f>SUM(B38:B65)</f>
        <v>245</v>
      </c>
      <c r="C66">
        <f t="shared" ref="C66:D66" si="20">SUM(C38:C65)</f>
        <v>125</v>
      </c>
      <c r="D66">
        <f t="shared" si="20"/>
        <v>120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301</v>
      </c>
      <c r="K66">
        <f t="shared" si="15"/>
        <v>149</v>
      </c>
      <c r="L66">
        <f t="shared" si="16"/>
        <v>152</v>
      </c>
      <c r="N66">
        <f t="shared" ref="N66:S66" si="24">SUM(N38:N65)</f>
        <v>48</v>
      </c>
      <c r="O66">
        <f t="shared" si="24"/>
        <v>84</v>
      </c>
      <c r="P66">
        <f t="shared" si="24"/>
        <v>17</v>
      </c>
      <c r="Q66">
        <f t="shared" si="24"/>
        <v>132</v>
      </c>
      <c r="R66">
        <f t="shared" si="24"/>
        <v>10</v>
      </c>
      <c r="S66">
        <f t="shared" si="24"/>
        <v>10</v>
      </c>
      <c r="U66">
        <f t="shared" si="10"/>
        <v>180</v>
      </c>
      <c r="V66">
        <f t="shared" si="10"/>
        <v>94</v>
      </c>
      <c r="W66">
        <f t="shared" si="10"/>
        <v>27</v>
      </c>
    </row>
    <row r="70" spans="1:23" x14ac:dyDescent="0.25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V38"/>
  <sheetViews>
    <sheetView topLeftCell="A18" workbookViewId="0">
      <selection activeCell="I12" sqref="I12"/>
    </sheetView>
  </sheetViews>
  <sheetFormatPr defaultRowHeight="15" x14ac:dyDescent="0.25"/>
  <cols>
    <col min="10" max="10" width="9.85546875" bestFit="1" customWidth="1"/>
    <col min="12" max="12" width="12.140625" bestFit="1" customWidth="1"/>
    <col min="14" max="14" width="11.140625" bestFit="1" customWidth="1"/>
  </cols>
  <sheetData>
    <row r="1" spans="1:22" x14ac:dyDescent="0.25">
      <c r="B1" t="s">
        <v>23</v>
      </c>
      <c r="C1" t="s">
        <v>56</v>
      </c>
      <c r="D1" t="s">
        <v>125</v>
      </c>
      <c r="E1" t="s">
        <v>68</v>
      </c>
      <c r="H1" s="8" t="s">
        <v>23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22" x14ac:dyDescent="0.25">
      <c r="A2" t="s">
        <v>0</v>
      </c>
      <c r="B2">
        <v>21</v>
      </c>
      <c r="C2">
        <v>21</v>
      </c>
      <c r="D2">
        <v>0</v>
      </c>
      <c r="E2">
        <v>0</v>
      </c>
      <c r="F2">
        <f>B2-SUM(C2:E2)</f>
        <v>0</v>
      </c>
      <c r="H2" s="9">
        <v>318470</v>
      </c>
      <c r="I2" s="5">
        <v>0.81899999999999995</v>
      </c>
      <c r="J2" s="3">
        <f>I2*$H2</f>
        <v>260826.93</v>
      </c>
      <c r="K2" s="30">
        <f>1-I2-M2</f>
        <v>0.10200000000000005</v>
      </c>
      <c r="L2" s="3">
        <f>K2*$H2</f>
        <v>32483.940000000017</v>
      </c>
      <c r="M2" s="30">
        <v>7.9000000000000001E-2</v>
      </c>
      <c r="N2" s="3">
        <f>M2*$H2</f>
        <v>25159.13</v>
      </c>
      <c r="P2" s="2">
        <f>SUM(H2:H9)+SUM(H12:H17)</f>
        <v>3663336</v>
      </c>
      <c r="Q2" s="30">
        <f>R2/P2</f>
        <v>0.61705945537073303</v>
      </c>
      <c r="R2" s="2">
        <f>SUM(J2:J9)+SUM(J12:J17)</f>
        <v>2260496.1169999996</v>
      </c>
      <c r="S2" s="30">
        <f>T2/P2</f>
        <v>0.26421026872773884</v>
      </c>
      <c r="T2" s="2">
        <f>SUM(L2:L9)+SUM(L12:L17)</f>
        <v>967890.98899999994</v>
      </c>
      <c r="U2" s="30">
        <f>V2/P2</f>
        <v>0.118730275901528</v>
      </c>
      <c r="V2" s="2">
        <f>SUM(N2:N9)+SUM(N12:N17)</f>
        <v>434948.89399999997</v>
      </c>
    </row>
    <row r="3" spans="1:22" x14ac:dyDescent="0.25">
      <c r="A3" t="s">
        <v>1</v>
      </c>
      <c r="B3">
        <v>6</v>
      </c>
      <c r="C3">
        <v>6</v>
      </c>
      <c r="D3">
        <v>0</v>
      </c>
      <c r="E3">
        <v>0</v>
      </c>
      <c r="F3">
        <f t="shared" ref="F3:F30" si="0">B3-SUM(C3:E3)</f>
        <v>0</v>
      </c>
      <c r="H3" s="9">
        <v>72943</v>
      </c>
      <c r="I3" s="5">
        <v>0.79900000000000004</v>
      </c>
      <c r="J3" s="3">
        <f t="shared" ref="J3:J30" si="1">I3*$H3</f>
        <v>58281.457000000002</v>
      </c>
      <c r="K3" s="30">
        <f t="shared" ref="K3:K30" si="2">1-I3-M3</f>
        <v>0.11999999999999995</v>
      </c>
      <c r="L3" s="3">
        <f t="shared" ref="L3:L30" si="3">K3*$H3</f>
        <v>8753.1599999999962</v>
      </c>
      <c r="M3" s="5">
        <v>8.1000000000000003E-2</v>
      </c>
      <c r="N3" s="3">
        <f t="shared" ref="N3:N30" si="4">M3*$H3</f>
        <v>5908.3829999999998</v>
      </c>
    </row>
    <row r="4" spans="1:22" x14ac:dyDescent="0.25">
      <c r="A4" t="s">
        <v>2</v>
      </c>
      <c r="B4">
        <v>5</v>
      </c>
      <c r="C4">
        <v>5</v>
      </c>
      <c r="D4">
        <v>0</v>
      </c>
      <c r="E4">
        <v>0</v>
      </c>
      <c r="F4">
        <f t="shared" si="0"/>
        <v>0</v>
      </c>
      <c r="H4" s="9">
        <v>56212</v>
      </c>
      <c r="I4" s="5">
        <v>0.76700000000000002</v>
      </c>
      <c r="J4" s="3">
        <f t="shared" si="1"/>
        <v>43114.603999999999</v>
      </c>
      <c r="K4" s="30">
        <f t="shared" si="2"/>
        <v>9.1999999999999998E-2</v>
      </c>
      <c r="L4" s="3">
        <f t="shared" si="3"/>
        <v>5171.5039999999999</v>
      </c>
      <c r="M4" s="5">
        <v>0.14099999999999999</v>
      </c>
      <c r="N4" s="3">
        <f t="shared" si="4"/>
        <v>7925.8919999999989</v>
      </c>
    </row>
    <row r="5" spans="1:22" x14ac:dyDescent="0.25">
      <c r="A5" t="s">
        <v>3</v>
      </c>
      <c r="B5">
        <v>4</v>
      </c>
      <c r="C5">
        <v>4</v>
      </c>
      <c r="D5">
        <v>0</v>
      </c>
      <c r="E5">
        <v>0</v>
      </c>
      <c r="F5">
        <f t="shared" si="0"/>
        <v>0</v>
      </c>
      <c r="H5" s="9">
        <v>24951</v>
      </c>
      <c r="I5" s="5">
        <v>0.85499999999999998</v>
      </c>
      <c r="J5" s="3">
        <f t="shared" si="1"/>
        <v>21333.105</v>
      </c>
      <c r="K5" s="30">
        <f t="shared" si="2"/>
        <v>4.1000000000000023E-2</v>
      </c>
      <c r="L5" s="3">
        <f t="shared" si="3"/>
        <v>1022.9910000000006</v>
      </c>
      <c r="M5" s="5">
        <v>0.104</v>
      </c>
      <c r="N5" s="3">
        <f t="shared" si="4"/>
        <v>2594.904</v>
      </c>
    </row>
    <row r="6" spans="1:22" x14ac:dyDescent="0.25">
      <c r="A6" t="s">
        <v>4</v>
      </c>
      <c r="B6">
        <v>7</v>
      </c>
      <c r="C6">
        <v>7</v>
      </c>
      <c r="D6">
        <v>0</v>
      </c>
      <c r="E6">
        <v>0</v>
      </c>
      <c r="F6">
        <f t="shared" si="0"/>
        <v>0</v>
      </c>
      <c r="H6" s="9">
        <v>98632</v>
      </c>
      <c r="I6" s="5">
        <v>0.60099999999999998</v>
      </c>
      <c r="J6" s="3">
        <f t="shared" si="1"/>
        <v>59277.831999999995</v>
      </c>
      <c r="K6" s="30">
        <f t="shared" si="2"/>
        <v>0.27800000000000002</v>
      </c>
      <c r="L6" s="3">
        <f t="shared" si="3"/>
        <v>27419.696000000004</v>
      </c>
      <c r="M6" s="5">
        <v>0.121</v>
      </c>
      <c r="N6" s="3">
        <f t="shared" si="4"/>
        <v>11934.472</v>
      </c>
    </row>
    <row r="7" spans="1:22" x14ac:dyDescent="0.25">
      <c r="A7" t="s">
        <v>5</v>
      </c>
      <c r="B7">
        <v>35</v>
      </c>
      <c r="C7">
        <v>28</v>
      </c>
      <c r="D7">
        <v>7</v>
      </c>
      <c r="E7">
        <v>0</v>
      </c>
      <c r="F7">
        <f t="shared" si="0"/>
        <v>0</v>
      </c>
      <c r="H7" s="9">
        <v>849771</v>
      </c>
      <c r="I7" s="5">
        <v>0.51800000000000002</v>
      </c>
      <c r="J7" s="3">
        <f t="shared" si="1"/>
        <v>440181.37800000003</v>
      </c>
      <c r="K7" s="30">
        <f t="shared" si="2"/>
        <v>0.35799999999999998</v>
      </c>
      <c r="L7" s="3">
        <f t="shared" si="3"/>
        <v>304218.01799999998</v>
      </c>
      <c r="M7" s="5">
        <v>0.124</v>
      </c>
      <c r="N7" s="3">
        <f t="shared" si="4"/>
        <v>105371.60399999999</v>
      </c>
    </row>
    <row r="8" spans="1:22" x14ac:dyDescent="0.25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  <c r="H8" s="9">
        <v>655662</v>
      </c>
      <c r="I8" s="5">
        <v>0.625</v>
      </c>
      <c r="J8" s="3">
        <f t="shared" si="1"/>
        <v>409788.75</v>
      </c>
      <c r="K8" s="30">
        <f t="shared" si="2"/>
        <v>0.27300000000000002</v>
      </c>
      <c r="L8" s="3">
        <f t="shared" si="3"/>
        <v>178995.72600000002</v>
      </c>
      <c r="M8" s="5">
        <v>0.10199999999999999</v>
      </c>
      <c r="N8" s="3">
        <f t="shared" si="4"/>
        <v>66877.52399999999</v>
      </c>
    </row>
    <row r="9" spans="1:22" x14ac:dyDescent="0.25">
      <c r="A9" t="s">
        <v>7</v>
      </c>
      <c r="B9">
        <v>7</v>
      </c>
      <c r="C9">
        <v>5</v>
      </c>
      <c r="D9">
        <v>2</v>
      </c>
      <c r="E9">
        <v>0</v>
      </c>
      <c r="F9">
        <f t="shared" si="0"/>
        <v>0</v>
      </c>
      <c r="H9" s="9">
        <v>163132</v>
      </c>
      <c r="I9" s="5">
        <v>0.52900000000000003</v>
      </c>
      <c r="J9" s="3">
        <f t="shared" si="1"/>
        <v>86296.828000000009</v>
      </c>
      <c r="K9" s="30">
        <f t="shared" si="2"/>
        <v>0.32999999999999996</v>
      </c>
      <c r="L9" s="3">
        <f t="shared" si="3"/>
        <v>53833.55999999999</v>
      </c>
      <c r="M9" s="5">
        <v>0.14099999999999999</v>
      </c>
      <c r="N9" s="3">
        <f t="shared" si="4"/>
        <v>23001.611999999997</v>
      </c>
    </row>
    <row r="10" spans="1:22" x14ac:dyDescent="0.25">
      <c r="A10" t="s">
        <v>8</v>
      </c>
      <c r="B10">
        <v>3</v>
      </c>
      <c r="C10">
        <v>0</v>
      </c>
      <c r="D10">
        <v>2</v>
      </c>
      <c r="E10">
        <v>1</v>
      </c>
      <c r="F10">
        <f t="shared" si="0"/>
        <v>0</v>
      </c>
      <c r="H10" s="9">
        <v>18115</v>
      </c>
      <c r="I10" s="5">
        <v>0.26400000000000001</v>
      </c>
      <c r="J10" s="3">
        <f t="shared" si="1"/>
        <v>4782.3600000000006</v>
      </c>
      <c r="K10" s="30">
        <f t="shared" si="2"/>
        <v>0.39499999999999996</v>
      </c>
      <c r="L10" s="3">
        <f t="shared" si="3"/>
        <v>7155.4249999999993</v>
      </c>
      <c r="M10" s="5">
        <v>0.34100000000000003</v>
      </c>
      <c r="N10" s="3">
        <f t="shared" si="4"/>
        <v>6177.2150000000001</v>
      </c>
    </row>
    <row r="11" spans="1:22" x14ac:dyDescent="0.25">
      <c r="A11" t="s">
        <v>9</v>
      </c>
      <c r="B11">
        <v>7</v>
      </c>
      <c r="C11">
        <v>1</v>
      </c>
      <c r="D11">
        <v>5</v>
      </c>
      <c r="E11">
        <v>1</v>
      </c>
      <c r="F11">
        <f t="shared" si="0"/>
        <v>0</v>
      </c>
      <c r="H11" s="9">
        <v>92502</v>
      </c>
      <c r="I11" s="5">
        <v>0.32400000000000001</v>
      </c>
      <c r="J11" s="3">
        <f t="shared" si="1"/>
        <v>29970.648000000001</v>
      </c>
      <c r="K11" s="30">
        <f t="shared" si="2"/>
        <v>0.36699999999999994</v>
      </c>
      <c r="L11" s="3">
        <f t="shared" si="3"/>
        <v>33948.233999999997</v>
      </c>
      <c r="M11" s="5">
        <v>0.309</v>
      </c>
      <c r="N11" s="3">
        <f t="shared" si="4"/>
        <v>28583.117999999999</v>
      </c>
    </row>
    <row r="12" spans="1:22" x14ac:dyDescent="0.25">
      <c r="A12" t="s">
        <v>10</v>
      </c>
      <c r="B12">
        <v>23</v>
      </c>
      <c r="C12">
        <v>19</v>
      </c>
      <c r="D12">
        <v>4</v>
      </c>
      <c r="E12">
        <v>0</v>
      </c>
      <c r="F12">
        <f t="shared" si="0"/>
        <v>0</v>
      </c>
      <c r="H12" s="9">
        <v>518788</v>
      </c>
      <c r="I12" s="5">
        <v>0.58599999999999997</v>
      </c>
      <c r="J12" s="3">
        <f t="shared" si="1"/>
        <v>304009.76799999998</v>
      </c>
      <c r="K12" s="30">
        <f t="shared" si="2"/>
        <v>0.29800000000000004</v>
      </c>
      <c r="L12" s="3">
        <f t="shared" si="3"/>
        <v>154598.82400000002</v>
      </c>
      <c r="M12" s="5">
        <v>0.11600000000000001</v>
      </c>
      <c r="N12" s="3">
        <f t="shared" si="4"/>
        <v>60179.408000000003</v>
      </c>
    </row>
    <row r="13" spans="1:22" x14ac:dyDescent="0.25">
      <c r="A13" t="s">
        <v>11</v>
      </c>
      <c r="B13">
        <v>7</v>
      </c>
      <c r="C13">
        <v>7</v>
      </c>
      <c r="D13">
        <v>0</v>
      </c>
      <c r="E13">
        <v>0</v>
      </c>
      <c r="F13">
        <f t="shared" si="0"/>
        <v>0</v>
      </c>
      <c r="H13" s="9">
        <v>225620</v>
      </c>
      <c r="I13" s="5">
        <v>0.76800000000000002</v>
      </c>
      <c r="J13" s="3">
        <f t="shared" si="1"/>
        <v>173276.16</v>
      </c>
      <c r="K13" s="30">
        <f t="shared" si="2"/>
        <v>0.11399999999999999</v>
      </c>
      <c r="L13" s="3">
        <f t="shared" si="3"/>
        <v>25720.679999999997</v>
      </c>
      <c r="M13" s="5">
        <v>0.11799999999999999</v>
      </c>
      <c r="N13" s="3">
        <f t="shared" si="4"/>
        <v>26623.16</v>
      </c>
    </row>
    <row r="14" spans="1:22" x14ac:dyDescent="0.25">
      <c r="A14" t="s">
        <v>45</v>
      </c>
      <c r="B14">
        <v>3</v>
      </c>
      <c r="C14">
        <v>3</v>
      </c>
      <c r="D14">
        <v>0</v>
      </c>
      <c r="E14">
        <v>0</v>
      </c>
      <c r="F14">
        <f t="shared" si="0"/>
        <v>0</v>
      </c>
      <c r="H14" s="2">
        <v>41010</v>
      </c>
      <c r="I14" s="5">
        <v>0.77100000000000002</v>
      </c>
      <c r="J14" s="3">
        <f t="shared" si="1"/>
        <v>31618.71</v>
      </c>
      <c r="K14" s="30">
        <f t="shared" si="2"/>
        <v>0.13999999999999999</v>
      </c>
      <c r="L14" s="3">
        <f t="shared" si="3"/>
        <v>5741.4</v>
      </c>
      <c r="M14" s="5">
        <v>8.8999999999999996E-2</v>
      </c>
      <c r="N14" s="3">
        <f t="shared" si="4"/>
        <v>3649.89</v>
      </c>
    </row>
    <row r="15" spans="1:22" x14ac:dyDescent="0.25">
      <c r="A15" t="s">
        <v>44</v>
      </c>
      <c r="B15">
        <v>9</v>
      </c>
      <c r="C15">
        <v>9</v>
      </c>
      <c r="D15">
        <v>0</v>
      </c>
      <c r="E15">
        <v>0</v>
      </c>
      <c r="F15">
        <f t="shared" si="0"/>
        <v>0</v>
      </c>
      <c r="H15" s="9">
        <v>213603</v>
      </c>
      <c r="I15" s="5">
        <v>0.80100000000000005</v>
      </c>
      <c r="J15" s="3">
        <f t="shared" si="1"/>
        <v>171096.003</v>
      </c>
      <c r="K15" s="30">
        <f t="shared" si="2"/>
        <v>7.999999999999996E-2</v>
      </c>
      <c r="L15" s="3">
        <f t="shared" si="3"/>
        <v>17088.239999999991</v>
      </c>
      <c r="M15" s="5">
        <v>0.11899999999999999</v>
      </c>
      <c r="N15" s="3">
        <f t="shared" si="4"/>
        <v>25418.756999999998</v>
      </c>
    </row>
    <row r="16" spans="1:22" x14ac:dyDescent="0.25">
      <c r="A16" t="s">
        <v>124</v>
      </c>
      <c r="B16">
        <v>3</v>
      </c>
      <c r="C16">
        <v>3</v>
      </c>
      <c r="D16">
        <v>0</v>
      </c>
      <c r="E16">
        <v>0</v>
      </c>
      <c r="F16">
        <f t="shared" si="0"/>
        <v>0</v>
      </c>
      <c r="H16" s="9">
        <v>31010</v>
      </c>
      <c r="I16" s="5">
        <v>0.89800000000000002</v>
      </c>
      <c r="J16" s="3">
        <f t="shared" si="1"/>
        <v>27846.98</v>
      </c>
      <c r="K16" s="30">
        <f t="shared" si="2"/>
        <v>4.2999999999999983E-2</v>
      </c>
      <c r="L16" s="3">
        <f t="shared" si="3"/>
        <v>1333.4299999999994</v>
      </c>
      <c r="M16" s="5">
        <v>5.8999999999999997E-2</v>
      </c>
      <c r="N16" s="3">
        <f t="shared" si="4"/>
        <v>1829.59</v>
      </c>
    </row>
    <row r="17" spans="1:14" x14ac:dyDescent="0.25">
      <c r="A17" t="s">
        <v>12</v>
      </c>
      <c r="B17">
        <v>15</v>
      </c>
      <c r="C17">
        <v>9</v>
      </c>
      <c r="D17">
        <v>6</v>
      </c>
      <c r="E17">
        <v>0</v>
      </c>
      <c r="F17">
        <f t="shared" si="0"/>
        <v>0</v>
      </c>
      <c r="H17" s="9">
        <v>393532</v>
      </c>
      <c r="I17" s="5">
        <v>0.441</v>
      </c>
      <c r="J17" s="3">
        <f t="shared" si="1"/>
        <v>173547.61199999999</v>
      </c>
      <c r="K17" s="30">
        <f t="shared" si="2"/>
        <v>0.38499999999999995</v>
      </c>
      <c r="L17" s="3">
        <f t="shared" si="3"/>
        <v>151509.81999999998</v>
      </c>
      <c r="M17" s="5">
        <v>0.17399999999999999</v>
      </c>
      <c r="N17" s="3">
        <f t="shared" si="4"/>
        <v>68474.567999999999</v>
      </c>
    </row>
    <row r="18" spans="1:14" x14ac:dyDescent="0.25">
      <c r="A18" t="s">
        <v>13</v>
      </c>
      <c r="B18">
        <v>11</v>
      </c>
      <c r="C18">
        <v>0</v>
      </c>
      <c r="D18">
        <v>8</v>
      </c>
      <c r="E18">
        <v>3</v>
      </c>
      <c r="F18">
        <f t="shared" si="0"/>
        <v>0</v>
      </c>
      <c r="H18" s="9">
        <v>181106</v>
      </c>
      <c r="I18" s="5">
        <v>0.23200000000000001</v>
      </c>
      <c r="J18" s="3">
        <f t="shared" si="1"/>
        <v>42016.592000000004</v>
      </c>
      <c r="K18" s="30">
        <f t="shared" si="2"/>
        <v>0.45</v>
      </c>
      <c r="L18" s="3">
        <f t="shared" si="3"/>
        <v>81497.7</v>
      </c>
      <c r="M18" s="5">
        <v>0.318</v>
      </c>
      <c r="N18" s="3">
        <f t="shared" si="4"/>
        <v>57591.707999999999</v>
      </c>
    </row>
    <row r="19" spans="1:14" x14ac:dyDescent="0.25">
      <c r="A19" t="s">
        <v>14</v>
      </c>
      <c r="B19">
        <v>19</v>
      </c>
      <c r="C19">
        <v>0</v>
      </c>
      <c r="D19">
        <v>17</v>
      </c>
      <c r="E19">
        <v>2</v>
      </c>
      <c r="F19">
        <f t="shared" si="0"/>
        <v>0</v>
      </c>
      <c r="H19" s="9">
        <v>246891</v>
      </c>
      <c r="I19" s="5">
        <v>0.105</v>
      </c>
      <c r="J19" s="3">
        <f t="shared" si="1"/>
        <v>25923.555</v>
      </c>
      <c r="K19" s="30">
        <f t="shared" si="2"/>
        <v>0.504</v>
      </c>
      <c r="L19" s="3">
        <f t="shared" si="3"/>
        <v>124433.064</v>
      </c>
      <c r="M19" s="5">
        <v>0.39100000000000001</v>
      </c>
      <c r="N19" s="3">
        <f t="shared" si="4"/>
        <v>96534.381000000008</v>
      </c>
    </row>
    <row r="20" spans="1:14" x14ac:dyDescent="0.25">
      <c r="A20" t="s">
        <v>15</v>
      </c>
      <c r="B20">
        <v>13</v>
      </c>
      <c r="C20">
        <v>0</v>
      </c>
      <c r="D20">
        <v>8</v>
      </c>
      <c r="E20">
        <v>5</v>
      </c>
      <c r="F20">
        <f t="shared" si="0"/>
        <v>0</v>
      </c>
      <c r="H20" s="9">
        <v>166216</v>
      </c>
      <c r="I20" s="5">
        <v>0.188</v>
      </c>
      <c r="J20" s="3">
        <f t="shared" si="1"/>
        <v>31248.608</v>
      </c>
      <c r="K20" s="30">
        <f t="shared" si="2"/>
        <v>0.43100000000000005</v>
      </c>
      <c r="L20" s="3">
        <f t="shared" si="3"/>
        <v>71639.096000000005</v>
      </c>
      <c r="M20" s="5">
        <v>0.38100000000000001</v>
      </c>
      <c r="N20" s="3">
        <f t="shared" si="4"/>
        <v>63328.296000000002</v>
      </c>
    </row>
    <row r="21" spans="1:14" x14ac:dyDescent="0.25">
      <c r="A21" t="s">
        <v>16</v>
      </c>
      <c r="B21">
        <v>12</v>
      </c>
      <c r="C21">
        <v>0</v>
      </c>
      <c r="D21">
        <v>10</v>
      </c>
      <c r="E21">
        <v>2</v>
      </c>
      <c r="F21">
        <f t="shared" si="0"/>
        <v>0</v>
      </c>
      <c r="H21" s="9">
        <v>146106</v>
      </c>
      <c r="I21" s="5">
        <v>4.1000000000000002E-2</v>
      </c>
      <c r="J21" s="3">
        <f t="shared" si="1"/>
        <v>5990.3460000000005</v>
      </c>
      <c r="K21" s="30">
        <f t="shared" si="2"/>
        <v>0.52099999999999991</v>
      </c>
      <c r="L21" s="3">
        <f t="shared" si="3"/>
        <v>76121.225999999981</v>
      </c>
      <c r="M21" s="5">
        <v>0.438</v>
      </c>
      <c r="N21" s="3">
        <f t="shared" si="4"/>
        <v>63994.428</v>
      </c>
    </row>
    <row r="22" spans="1:14" x14ac:dyDescent="0.25">
      <c r="A22" t="s">
        <v>17</v>
      </c>
      <c r="B22">
        <v>9</v>
      </c>
      <c r="C22">
        <v>0</v>
      </c>
      <c r="D22">
        <v>9</v>
      </c>
      <c r="E22">
        <v>0</v>
      </c>
      <c r="F22">
        <f t="shared" si="0"/>
        <v>0</v>
      </c>
      <c r="H22" s="9">
        <v>96712</v>
      </c>
      <c r="I22" s="5">
        <v>0</v>
      </c>
      <c r="J22" s="3">
        <f t="shared" si="1"/>
        <v>0</v>
      </c>
      <c r="K22" s="30">
        <f t="shared" si="2"/>
        <v>0.66500000000000004</v>
      </c>
      <c r="L22" s="3">
        <f t="shared" si="3"/>
        <v>64313.48</v>
      </c>
      <c r="M22" s="5">
        <v>0.33500000000000002</v>
      </c>
      <c r="N22" s="3">
        <f t="shared" si="4"/>
        <v>32398.52</v>
      </c>
    </row>
    <row r="23" spans="1:14" x14ac:dyDescent="0.25">
      <c r="A23" t="s">
        <v>18</v>
      </c>
      <c r="B23">
        <v>10</v>
      </c>
      <c r="C23">
        <v>0</v>
      </c>
      <c r="D23">
        <v>10</v>
      </c>
      <c r="E23">
        <v>0</v>
      </c>
      <c r="F23">
        <f t="shared" si="0"/>
        <v>0</v>
      </c>
      <c r="H23" s="9">
        <v>136712</v>
      </c>
      <c r="I23" s="5">
        <v>0</v>
      </c>
      <c r="J23" s="3">
        <f t="shared" si="1"/>
        <v>0</v>
      </c>
      <c r="K23" s="30">
        <f t="shared" si="2"/>
        <v>0.88700000000000001</v>
      </c>
      <c r="L23" s="3">
        <f t="shared" si="3"/>
        <v>121263.54399999999</v>
      </c>
      <c r="M23" s="5">
        <v>0.113</v>
      </c>
      <c r="N23" s="3">
        <f t="shared" si="4"/>
        <v>15448.456</v>
      </c>
    </row>
    <row r="24" spans="1:14" x14ac:dyDescent="0.25">
      <c r="A24" t="s">
        <v>19</v>
      </c>
      <c r="B24">
        <v>9</v>
      </c>
      <c r="C24">
        <v>0</v>
      </c>
      <c r="D24">
        <v>9</v>
      </c>
      <c r="E24">
        <v>0</v>
      </c>
      <c r="F24">
        <f t="shared" si="0"/>
        <v>0</v>
      </c>
      <c r="H24" s="9">
        <v>113717</v>
      </c>
      <c r="I24" s="5">
        <v>0</v>
      </c>
      <c r="J24" s="3">
        <f t="shared" si="1"/>
        <v>0</v>
      </c>
      <c r="K24" s="30">
        <f t="shared" si="2"/>
        <v>0.64500000000000002</v>
      </c>
      <c r="L24" s="3">
        <f t="shared" si="3"/>
        <v>73347.464999999997</v>
      </c>
      <c r="M24" s="5">
        <v>0.35499999999999998</v>
      </c>
      <c r="N24" s="3">
        <f t="shared" si="4"/>
        <v>40369.534999999996</v>
      </c>
    </row>
    <row r="25" spans="1:14" x14ac:dyDescent="0.25">
      <c r="A25" t="s">
        <v>20</v>
      </c>
      <c r="B25">
        <v>9</v>
      </c>
      <c r="C25">
        <v>0</v>
      </c>
      <c r="D25">
        <v>9</v>
      </c>
      <c r="E25">
        <v>0</v>
      </c>
      <c r="F25">
        <f t="shared" si="0"/>
        <v>0</v>
      </c>
      <c r="H25" s="9">
        <v>90122</v>
      </c>
      <c r="I25" s="5">
        <v>0</v>
      </c>
      <c r="J25" s="3">
        <f t="shared" si="1"/>
        <v>0</v>
      </c>
      <c r="K25" s="30">
        <f t="shared" si="2"/>
        <v>0.70199999999999996</v>
      </c>
      <c r="L25" s="3">
        <f t="shared" si="3"/>
        <v>63265.643999999993</v>
      </c>
      <c r="M25" s="5">
        <v>0.29799999999999999</v>
      </c>
      <c r="N25" s="3">
        <f t="shared" si="4"/>
        <v>26856.356</v>
      </c>
    </row>
    <row r="26" spans="1:14" x14ac:dyDescent="0.25">
      <c r="A26" t="s">
        <v>21</v>
      </c>
      <c r="B26">
        <v>6</v>
      </c>
      <c r="C26">
        <v>0</v>
      </c>
      <c r="D26">
        <v>6</v>
      </c>
      <c r="E26">
        <v>0</v>
      </c>
      <c r="F26">
        <f t="shared" si="0"/>
        <v>0</v>
      </c>
      <c r="H26" s="9">
        <v>69095</v>
      </c>
      <c r="I26" s="5">
        <v>0</v>
      </c>
      <c r="J26" s="3">
        <f t="shared" si="1"/>
        <v>0</v>
      </c>
      <c r="K26" s="30">
        <f t="shared" si="2"/>
        <v>0.76100000000000001</v>
      </c>
      <c r="L26" s="3">
        <f t="shared" si="3"/>
        <v>52581.294999999998</v>
      </c>
      <c r="M26" s="5">
        <v>0.23899999999999999</v>
      </c>
      <c r="N26" s="3">
        <f t="shared" si="4"/>
        <v>16513.704999999998</v>
      </c>
    </row>
    <row r="27" spans="1:14" x14ac:dyDescent="0.25">
      <c r="A27" t="s">
        <v>37</v>
      </c>
      <c r="B27">
        <v>3</v>
      </c>
      <c r="C27">
        <v>0</v>
      </c>
      <c r="D27">
        <v>3</v>
      </c>
      <c r="E27">
        <v>0</v>
      </c>
      <c r="F27">
        <f t="shared" si="0"/>
        <v>0</v>
      </c>
      <c r="H27" s="9">
        <v>15010</v>
      </c>
      <c r="I27" s="5">
        <v>0</v>
      </c>
      <c r="J27" s="3">
        <f t="shared" si="1"/>
        <v>0</v>
      </c>
      <c r="K27" s="30">
        <f t="shared" si="2"/>
        <v>0.94299999999999995</v>
      </c>
      <c r="L27" s="3">
        <f t="shared" si="3"/>
        <v>14154.429999999998</v>
      </c>
      <c r="M27" s="5">
        <v>5.7000000000000002E-2</v>
      </c>
      <c r="N27" s="3">
        <f t="shared" si="4"/>
        <v>855.57</v>
      </c>
    </row>
    <row r="28" spans="1:14" x14ac:dyDescent="0.25">
      <c r="A28" t="s">
        <v>39</v>
      </c>
      <c r="B28">
        <v>10</v>
      </c>
      <c r="C28">
        <v>1</v>
      </c>
      <c r="D28">
        <v>8</v>
      </c>
      <c r="E28">
        <v>1</v>
      </c>
      <c r="F28">
        <f t="shared" si="0"/>
        <v>0</v>
      </c>
      <c r="H28" s="9">
        <v>175563</v>
      </c>
      <c r="I28" s="5">
        <v>0.191</v>
      </c>
      <c r="J28" s="3">
        <f t="shared" si="1"/>
        <v>33532.533000000003</v>
      </c>
      <c r="K28" s="30">
        <f t="shared" si="2"/>
        <v>0.5129999999999999</v>
      </c>
      <c r="L28" s="3">
        <f t="shared" si="3"/>
        <v>90063.818999999989</v>
      </c>
      <c r="M28" s="5">
        <v>0.29599999999999999</v>
      </c>
      <c r="N28" s="3">
        <f t="shared" si="4"/>
        <v>51966.648000000001</v>
      </c>
    </row>
    <row r="29" spans="1:14" x14ac:dyDescent="0.25">
      <c r="A29" t="s">
        <v>35</v>
      </c>
      <c r="B29">
        <v>3</v>
      </c>
      <c r="C29">
        <v>0</v>
      </c>
      <c r="D29">
        <v>3</v>
      </c>
      <c r="E29">
        <v>0</v>
      </c>
      <c r="F29">
        <f t="shared" si="0"/>
        <v>0</v>
      </c>
      <c r="H29" s="9">
        <v>17101</v>
      </c>
      <c r="I29" s="5">
        <v>0</v>
      </c>
      <c r="J29" s="3">
        <f t="shared" si="1"/>
        <v>0</v>
      </c>
      <c r="K29" s="30">
        <f t="shared" si="2"/>
        <v>0.749</v>
      </c>
      <c r="L29" s="3">
        <f t="shared" si="3"/>
        <v>12808.648999999999</v>
      </c>
      <c r="M29" s="5">
        <v>0.251</v>
      </c>
      <c r="N29" s="3">
        <f t="shared" si="4"/>
        <v>4292.3509999999997</v>
      </c>
    </row>
    <row r="30" spans="1:14" x14ac:dyDescent="0.25">
      <c r="A30" s="1" t="s">
        <v>22</v>
      </c>
      <c r="B30" s="1">
        <v>7</v>
      </c>
      <c r="C30" s="1">
        <v>0</v>
      </c>
      <c r="D30" s="1">
        <v>7</v>
      </c>
      <c r="E30" s="1">
        <v>0</v>
      </c>
      <c r="F30" s="1">
        <f t="shared" si="0"/>
        <v>0</v>
      </c>
      <c r="H30" s="9">
        <v>65510</v>
      </c>
      <c r="I30" s="5">
        <v>0</v>
      </c>
      <c r="J30" s="3">
        <f t="shared" si="1"/>
        <v>0</v>
      </c>
      <c r="K30" s="30">
        <f t="shared" si="2"/>
        <v>0.57099999999999995</v>
      </c>
      <c r="L30" s="3">
        <f t="shared" si="3"/>
        <v>37406.21</v>
      </c>
      <c r="M30" s="5">
        <v>0.42899999999999999</v>
      </c>
      <c r="N30" s="3">
        <f t="shared" si="4"/>
        <v>28103.79</v>
      </c>
    </row>
    <row r="31" spans="1:14" x14ac:dyDescent="0.25">
      <c r="A31" t="s">
        <v>57</v>
      </c>
      <c r="B31">
        <f>SUM(B2:B30)</f>
        <v>304</v>
      </c>
      <c r="C31">
        <f t="shared" ref="C31:D31" si="5">SUM(C2:C30)</f>
        <v>153</v>
      </c>
      <c r="D31">
        <f t="shared" si="5"/>
        <v>136</v>
      </c>
      <c r="E31">
        <f>SUM(E2:E30)</f>
        <v>15</v>
      </c>
      <c r="F31">
        <f>SUM(C31:E31)</f>
        <v>304</v>
      </c>
      <c r="H31" s="9">
        <f>SUM(H2:H30)</f>
        <v>5293814</v>
      </c>
      <c r="I31" s="30">
        <f>J31/H31</f>
        <v>0.45977451398934682</v>
      </c>
      <c r="J31" s="3">
        <f>SUM(J2:J30)</f>
        <v>2433960.7590000001</v>
      </c>
      <c r="K31" s="30">
        <f>L31/H31</f>
        <v>0.35737754858784232</v>
      </c>
      <c r="L31" s="3">
        <f t="shared" ref="L31" si="6">SUM(L2:L30)</f>
        <v>1891890.2699999998</v>
      </c>
      <c r="M31" s="30">
        <f>N31/H31</f>
        <v>0.18284793742281086</v>
      </c>
      <c r="N31" s="3">
        <f t="shared" ref="N31" si="7">SUM(N2:N30)</f>
        <v>967962.97100000002</v>
      </c>
    </row>
    <row r="33" spans="1:6" x14ac:dyDescent="0.25">
      <c r="A33" t="s">
        <v>59</v>
      </c>
      <c r="C33">
        <v>0</v>
      </c>
      <c r="D33">
        <f>E18</f>
        <v>3</v>
      </c>
      <c r="E33">
        <f>-E18</f>
        <v>-3</v>
      </c>
      <c r="F33">
        <f t="shared" ref="F33:F37" si="8">B33-SUM(C33:E33)</f>
        <v>0</v>
      </c>
    </row>
    <row r="34" spans="1:6" x14ac:dyDescent="0.25">
      <c r="A34" t="s">
        <v>60</v>
      </c>
      <c r="C34">
        <v>-1</v>
      </c>
      <c r="D34">
        <v>2</v>
      </c>
      <c r="E34">
        <v>-1</v>
      </c>
      <c r="F34">
        <f t="shared" si="8"/>
        <v>0</v>
      </c>
    </row>
    <row r="35" spans="1:6" x14ac:dyDescent="0.25">
      <c r="A35" t="s">
        <v>119</v>
      </c>
      <c r="C35">
        <f>-C17</f>
        <v>-9</v>
      </c>
      <c r="D35">
        <f>C17</f>
        <v>9</v>
      </c>
      <c r="E35">
        <v>0</v>
      </c>
      <c r="F35">
        <f t="shared" si="8"/>
        <v>0</v>
      </c>
    </row>
    <row r="36" spans="1:6" x14ac:dyDescent="0.25">
      <c r="A36" t="s">
        <v>36</v>
      </c>
      <c r="B36">
        <v>3</v>
      </c>
      <c r="C36">
        <v>0</v>
      </c>
      <c r="D36">
        <v>3</v>
      </c>
      <c r="E36">
        <v>0</v>
      </c>
      <c r="F36">
        <f t="shared" si="8"/>
        <v>0</v>
      </c>
    </row>
    <row r="37" spans="1:6" x14ac:dyDescent="0.25">
      <c r="A37" s="1" t="s">
        <v>38</v>
      </c>
      <c r="B37" s="1">
        <v>3</v>
      </c>
      <c r="C37" s="1">
        <v>0</v>
      </c>
      <c r="D37" s="1">
        <v>3</v>
      </c>
      <c r="E37" s="1">
        <v>0</v>
      </c>
      <c r="F37" s="1">
        <f t="shared" si="8"/>
        <v>0</v>
      </c>
    </row>
    <row r="38" spans="1:6" x14ac:dyDescent="0.25">
      <c r="A38" t="s">
        <v>58</v>
      </c>
      <c r="B38">
        <f>SUM(B31:B37)</f>
        <v>310</v>
      </c>
      <c r="C38">
        <f>SUM(C31:C37)</f>
        <v>143</v>
      </c>
      <c r="D38">
        <f>SUM(D31:D37)</f>
        <v>156</v>
      </c>
      <c r="E38">
        <f>SUM(E31:E37)</f>
        <v>11</v>
      </c>
      <c r="F38">
        <f>SUM(C38:E38)</f>
        <v>310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topLeftCell="A14" workbookViewId="0">
      <selection activeCell="B24" sqref="B24"/>
    </sheetView>
  </sheetViews>
  <sheetFormatPr defaultRowHeight="15" x14ac:dyDescent="0.25"/>
  <cols>
    <col min="6" max="6" width="16.85546875" customWidth="1"/>
    <col min="7" max="7" width="8.85546875" customWidth="1"/>
  </cols>
  <sheetData>
    <row r="1" spans="1:19" x14ac:dyDescent="0.25">
      <c r="A1">
        <v>1</v>
      </c>
      <c r="B1" t="s">
        <v>8</v>
      </c>
      <c r="C1">
        <v>1787</v>
      </c>
      <c r="D1" t="s">
        <v>28</v>
      </c>
      <c r="E1" t="s">
        <v>104</v>
      </c>
      <c r="G1" t="s">
        <v>97</v>
      </c>
      <c r="H1" t="s">
        <v>40</v>
      </c>
      <c r="I1" t="s">
        <v>41</v>
      </c>
    </row>
    <row r="2" spans="1:19" x14ac:dyDescent="0.25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25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25">
      <c r="A4">
        <v>4</v>
      </c>
      <c r="B4" t="s">
        <v>19</v>
      </c>
      <c r="C4">
        <v>1788</v>
      </c>
      <c r="D4" t="s">
        <v>28</v>
      </c>
      <c r="G4" t="s">
        <v>98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25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25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25">
      <c r="A7">
        <v>7</v>
      </c>
      <c r="B7" t="s">
        <v>9</v>
      </c>
      <c r="C7">
        <v>1788</v>
      </c>
      <c r="D7" t="s">
        <v>28</v>
      </c>
      <c r="E7" t="s">
        <v>95</v>
      </c>
      <c r="O7">
        <v>6</v>
      </c>
      <c r="P7" t="s">
        <v>16</v>
      </c>
      <c r="R7">
        <v>6</v>
      </c>
      <c r="S7" t="s">
        <v>9</v>
      </c>
    </row>
    <row r="8" spans="1:19" x14ac:dyDescent="0.25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25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25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25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25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25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25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25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25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25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25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25">
      <c r="A19">
        <v>19</v>
      </c>
      <c r="B19" t="s">
        <v>21</v>
      </c>
      <c r="C19">
        <v>1814</v>
      </c>
      <c r="D19" t="s">
        <v>28</v>
      </c>
    </row>
    <row r="20" spans="1:19" x14ac:dyDescent="0.25">
      <c r="A20">
        <v>20</v>
      </c>
      <c r="B20" t="s">
        <v>13</v>
      </c>
      <c r="C20">
        <v>1818</v>
      </c>
      <c r="D20" t="s">
        <v>28</v>
      </c>
    </row>
    <row r="21" spans="1:19" x14ac:dyDescent="0.25">
      <c r="A21">
        <v>21</v>
      </c>
      <c r="B21" t="s">
        <v>20</v>
      </c>
      <c r="C21">
        <v>1821</v>
      </c>
      <c r="D21" t="s">
        <v>28</v>
      </c>
    </row>
    <row r="22" spans="1:19" x14ac:dyDescent="0.25">
      <c r="A22">
        <v>22</v>
      </c>
      <c r="B22" t="s">
        <v>22</v>
      </c>
      <c r="C22">
        <v>1830</v>
      </c>
      <c r="D22" t="s">
        <v>28</v>
      </c>
    </row>
    <row r="23" spans="1:19" x14ac:dyDescent="0.25">
      <c r="A23">
        <v>23</v>
      </c>
      <c r="B23" t="s">
        <v>11</v>
      </c>
      <c r="C23">
        <v>1832</v>
      </c>
      <c r="D23" t="s">
        <v>30</v>
      </c>
    </row>
    <row r="24" spans="1:19" x14ac:dyDescent="0.25">
      <c r="A24">
        <v>24</v>
      </c>
      <c r="B24" t="s">
        <v>39</v>
      </c>
      <c r="C24">
        <v>1837</v>
      </c>
      <c r="D24" t="s">
        <v>28</v>
      </c>
    </row>
    <row r="25" spans="1:19" x14ac:dyDescent="0.25">
      <c r="A25">
        <v>25</v>
      </c>
      <c r="B25" t="s">
        <v>44</v>
      </c>
      <c r="C25">
        <v>1844</v>
      </c>
      <c r="D25" t="s">
        <v>30</v>
      </c>
    </row>
    <row r="26" spans="1:19" x14ac:dyDescent="0.25">
      <c r="A26">
        <v>26</v>
      </c>
      <c r="B26" t="s">
        <v>35</v>
      </c>
      <c r="C26">
        <v>1859</v>
      </c>
      <c r="D26" t="s">
        <v>28</v>
      </c>
    </row>
    <row r="27" spans="1:19" x14ac:dyDescent="0.25">
      <c r="A27">
        <v>27</v>
      </c>
      <c r="B27" t="s">
        <v>37</v>
      </c>
      <c r="C27">
        <v>1861</v>
      </c>
      <c r="D27" t="s">
        <v>28</v>
      </c>
    </row>
    <row r="28" spans="1:19" x14ac:dyDescent="0.25">
      <c r="A28">
        <v>28</v>
      </c>
      <c r="B28" t="s">
        <v>45</v>
      </c>
      <c r="C28">
        <v>1861</v>
      </c>
      <c r="D28" t="s">
        <v>30</v>
      </c>
    </row>
    <row r="29" spans="1:19" x14ac:dyDescent="0.25">
      <c r="A29">
        <v>29</v>
      </c>
      <c r="B29" t="s">
        <v>124</v>
      </c>
      <c r="C29">
        <v>1868</v>
      </c>
      <c r="D29" t="s">
        <v>30</v>
      </c>
    </row>
    <row r="30" spans="1:19" x14ac:dyDescent="0.25">
      <c r="A30">
        <v>30</v>
      </c>
      <c r="B30" t="s">
        <v>38</v>
      </c>
      <c r="C30">
        <v>1869</v>
      </c>
      <c r="D30" t="s">
        <v>28</v>
      </c>
    </row>
    <row r="31" spans="1:19" x14ac:dyDescent="0.25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5" x14ac:dyDescent="0.25"/>
  <cols>
    <col min="2" max="2" width="12.140625" bestFit="1" customWidth="1"/>
    <col min="3" max="3" width="16.5703125" bestFit="1" customWidth="1"/>
    <col min="5" max="5" width="15.5703125" bestFit="1" customWidth="1"/>
  </cols>
  <sheetData>
    <row r="1" spans="1:6" x14ac:dyDescent="0.25">
      <c r="B1" s="49" t="s">
        <v>100</v>
      </c>
      <c r="C1" s="49"/>
      <c r="D1" s="49"/>
      <c r="E1" s="49"/>
      <c r="F1" s="49"/>
    </row>
    <row r="2" spans="1:6" x14ac:dyDescent="0.25">
      <c r="B2" s="31" t="s">
        <v>138</v>
      </c>
      <c r="C2" s="31" t="s">
        <v>139</v>
      </c>
      <c r="D2" s="31" t="s">
        <v>110</v>
      </c>
      <c r="E2" s="34" t="s">
        <v>140</v>
      </c>
      <c r="F2" s="31" t="s">
        <v>23</v>
      </c>
    </row>
    <row r="3" spans="1:6" x14ac:dyDescent="0.25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25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25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25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25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25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25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25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25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25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25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25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25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25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25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25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25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25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25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25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25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25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25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25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25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25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25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5.75" thickBot="1" x14ac:dyDescent="0.3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5.75" thickTop="1" x14ac:dyDescent="0.25">
      <c r="A31" s="31" t="s">
        <v>141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25">
      <c r="A33" s="31"/>
    </row>
    <row r="34" spans="1:6" x14ac:dyDescent="0.25">
      <c r="A34" s="31" t="s">
        <v>124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25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5.75" thickBot="1" x14ac:dyDescent="0.3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5.75" thickTop="1" x14ac:dyDescent="0.25">
      <c r="A37" s="41" t="s">
        <v>142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abSelected="1" topLeftCell="A30" workbookViewId="0">
      <selection activeCell="B53" sqref="B53"/>
    </sheetView>
  </sheetViews>
  <sheetFormatPr defaultRowHeight="15" x14ac:dyDescent="0.25"/>
  <cols>
    <col min="6" max="6" width="9.85546875" customWidth="1"/>
  </cols>
  <sheetData>
    <row r="1" spans="1:7" x14ac:dyDescent="0.25">
      <c r="A1" t="s">
        <v>128</v>
      </c>
      <c r="E1" t="s">
        <v>129</v>
      </c>
    </row>
    <row r="2" spans="1:7" x14ac:dyDescent="0.25">
      <c r="A2" t="s">
        <v>97</v>
      </c>
      <c r="B2" t="s">
        <v>126</v>
      </c>
      <c r="E2" t="s">
        <v>127</v>
      </c>
      <c r="F2" t="s">
        <v>126</v>
      </c>
    </row>
    <row r="3" spans="1:7" x14ac:dyDescent="0.25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25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25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25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25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25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25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25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25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25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25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25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25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25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25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25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25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25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25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25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25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25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25">
      <c r="F25" s="2"/>
    </row>
    <row r="30" spans="1:7" x14ac:dyDescent="0.25">
      <c r="A30" t="s">
        <v>128</v>
      </c>
      <c r="E30" t="s">
        <v>130</v>
      </c>
    </row>
    <row r="31" spans="1:7" x14ac:dyDescent="0.25">
      <c r="A31" t="s">
        <v>97</v>
      </c>
      <c r="B31" t="s">
        <v>126</v>
      </c>
      <c r="E31" t="s">
        <v>127</v>
      </c>
      <c r="F31" t="s">
        <v>126</v>
      </c>
    </row>
    <row r="32" spans="1:7" x14ac:dyDescent="0.25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25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25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25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25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25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25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25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25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25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131</v>
      </c>
    </row>
    <row r="42" spans="1:8" x14ac:dyDescent="0.25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25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25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25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25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25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25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25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25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25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25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25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5" x14ac:dyDescent="0.25"/>
  <sheetData>
    <row r="1" spans="1:4" x14ac:dyDescent="0.25">
      <c r="B1" t="s">
        <v>23</v>
      </c>
      <c r="C1" t="s">
        <v>67</v>
      </c>
      <c r="D1" t="s">
        <v>66</v>
      </c>
    </row>
    <row r="2" spans="1:4" x14ac:dyDescent="0.25">
      <c r="A2" t="s">
        <v>0</v>
      </c>
      <c r="B2">
        <v>22</v>
      </c>
      <c r="C2">
        <v>0</v>
      </c>
      <c r="D2">
        <v>22</v>
      </c>
    </row>
    <row r="3" spans="1:4" x14ac:dyDescent="0.25">
      <c r="A3" t="s">
        <v>1</v>
      </c>
      <c r="B3">
        <v>8</v>
      </c>
      <c r="C3">
        <v>8</v>
      </c>
      <c r="D3">
        <v>0</v>
      </c>
    </row>
    <row r="4" spans="1:4" x14ac:dyDescent="0.25">
      <c r="A4" t="s">
        <v>2</v>
      </c>
      <c r="B4">
        <v>8</v>
      </c>
      <c r="C4">
        <v>8</v>
      </c>
      <c r="D4">
        <v>0</v>
      </c>
    </row>
    <row r="5" spans="1:4" x14ac:dyDescent="0.25">
      <c r="A5" t="s">
        <v>3</v>
      </c>
      <c r="B5">
        <v>4</v>
      </c>
      <c r="C5">
        <v>4</v>
      </c>
      <c r="D5">
        <v>0</v>
      </c>
    </row>
    <row r="6" spans="1:4" x14ac:dyDescent="0.25">
      <c r="A6" t="s">
        <v>4</v>
      </c>
      <c r="B6">
        <v>10</v>
      </c>
      <c r="C6">
        <v>0</v>
      </c>
      <c r="D6">
        <v>10</v>
      </c>
    </row>
    <row r="7" spans="1:4" x14ac:dyDescent="0.25">
      <c r="A7" t="s">
        <v>5</v>
      </c>
      <c r="B7">
        <v>33</v>
      </c>
      <c r="C7">
        <v>33</v>
      </c>
      <c r="D7">
        <v>0</v>
      </c>
    </row>
    <row r="8" spans="1:4" x14ac:dyDescent="0.25">
      <c r="A8" t="s">
        <v>6</v>
      </c>
      <c r="B8">
        <v>26</v>
      </c>
      <c r="C8">
        <v>26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4</v>
      </c>
      <c r="C10">
        <v>0</v>
      </c>
      <c r="D10">
        <v>4</v>
      </c>
    </row>
    <row r="11" spans="1:4" x14ac:dyDescent="0.25">
      <c r="A11" t="s">
        <v>9</v>
      </c>
      <c r="B11">
        <v>11</v>
      </c>
      <c r="C11">
        <v>7</v>
      </c>
      <c r="D11">
        <v>4</v>
      </c>
    </row>
    <row r="12" spans="1:4" x14ac:dyDescent="0.25">
      <c r="A12" t="s">
        <v>10</v>
      </c>
      <c r="B12">
        <v>8</v>
      </c>
      <c r="C12">
        <v>8</v>
      </c>
      <c r="D12">
        <v>0</v>
      </c>
    </row>
    <row r="13" spans="1:4" x14ac:dyDescent="0.25">
      <c r="A13" t="s">
        <v>14</v>
      </c>
      <c r="B13">
        <v>25</v>
      </c>
      <c r="C13">
        <v>25</v>
      </c>
      <c r="D13">
        <v>0</v>
      </c>
    </row>
    <row r="14" spans="1:4" x14ac:dyDescent="0.25">
      <c r="A14" t="s">
        <v>15</v>
      </c>
      <c r="B14">
        <v>12</v>
      </c>
      <c r="C14">
        <v>12</v>
      </c>
      <c r="D14">
        <v>0</v>
      </c>
    </row>
    <row r="15" spans="1:4" x14ac:dyDescent="0.25">
      <c r="A15" t="s">
        <v>16</v>
      </c>
      <c r="B15">
        <v>7</v>
      </c>
      <c r="C15">
        <v>7</v>
      </c>
      <c r="D15">
        <v>0</v>
      </c>
    </row>
    <row r="16" spans="1:4" x14ac:dyDescent="0.25">
      <c r="A16" t="s">
        <v>17</v>
      </c>
      <c r="B16">
        <v>15</v>
      </c>
      <c r="C16">
        <v>15</v>
      </c>
      <c r="D16">
        <v>0</v>
      </c>
    </row>
    <row r="17" spans="1:4" x14ac:dyDescent="0.25">
      <c r="A17" t="s">
        <v>18</v>
      </c>
      <c r="B17">
        <v>11</v>
      </c>
      <c r="C17">
        <v>11</v>
      </c>
      <c r="D17">
        <v>0</v>
      </c>
    </row>
    <row r="18" spans="1:4" x14ac:dyDescent="0.25">
      <c r="A18" t="s">
        <v>19</v>
      </c>
      <c r="B18">
        <v>8</v>
      </c>
      <c r="C18">
        <v>8</v>
      </c>
      <c r="D18">
        <v>0</v>
      </c>
    </row>
    <row r="19" spans="1:4" x14ac:dyDescent="0.25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5" x14ac:dyDescent="0.25"/>
  <sheetData>
    <row r="1" spans="1:4" x14ac:dyDescent="0.25">
      <c r="B1" t="s">
        <v>23</v>
      </c>
      <c r="C1" t="s">
        <v>65</v>
      </c>
      <c r="D1" t="s">
        <v>25</v>
      </c>
    </row>
    <row r="2" spans="1:4" x14ac:dyDescent="0.25">
      <c r="A2" t="s">
        <v>0</v>
      </c>
      <c r="B2">
        <v>22</v>
      </c>
      <c r="C2">
        <v>0</v>
      </c>
      <c r="D2">
        <v>22</v>
      </c>
    </row>
    <row r="3" spans="1:4" x14ac:dyDescent="0.25">
      <c r="A3" t="s">
        <v>1</v>
      </c>
      <c r="B3">
        <v>8</v>
      </c>
      <c r="C3">
        <v>8</v>
      </c>
      <c r="D3">
        <v>0</v>
      </c>
    </row>
    <row r="4" spans="1:4" x14ac:dyDescent="0.25">
      <c r="A4" t="s">
        <v>2</v>
      </c>
      <c r="B4">
        <v>8</v>
      </c>
      <c r="C4">
        <v>0</v>
      </c>
      <c r="D4">
        <v>8</v>
      </c>
    </row>
    <row r="5" spans="1:4" x14ac:dyDescent="0.25">
      <c r="A5" t="s">
        <v>3</v>
      </c>
      <c r="B5">
        <v>4</v>
      </c>
      <c r="C5">
        <v>0</v>
      </c>
      <c r="D5">
        <v>4</v>
      </c>
    </row>
    <row r="6" spans="1:4" x14ac:dyDescent="0.25">
      <c r="A6" t="s">
        <v>4</v>
      </c>
      <c r="B6">
        <v>10</v>
      </c>
      <c r="C6">
        <v>10</v>
      </c>
      <c r="D6">
        <v>0</v>
      </c>
    </row>
    <row r="7" spans="1:4" x14ac:dyDescent="0.25">
      <c r="A7" t="s">
        <v>5</v>
      </c>
      <c r="B7">
        <v>33</v>
      </c>
      <c r="C7">
        <v>12</v>
      </c>
      <c r="D7">
        <v>21</v>
      </c>
    </row>
    <row r="8" spans="1:4" x14ac:dyDescent="0.25">
      <c r="A8" t="s">
        <v>6</v>
      </c>
      <c r="B8">
        <v>26</v>
      </c>
      <c r="C8">
        <v>26</v>
      </c>
      <c r="D8">
        <v>0</v>
      </c>
    </row>
    <row r="9" spans="1:4" x14ac:dyDescent="0.25">
      <c r="A9" t="s">
        <v>7</v>
      </c>
      <c r="B9">
        <v>8</v>
      </c>
      <c r="C9">
        <v>8</v>
      </c>
      <c r="D9">
        <v>0</v>
      </c>
    </row>
    <row r="10" spans="1:4" x14ac:dyDescent="0.25">
      <c r="A10" t="s">
        <v>8</v>
      </c>
      <c r="B10">
        <v>4</v>
      </c>
      <c r="C10">
        <v>0</v>
      </c>
      <c r="D10">
        <v>4</v>
      </c>
    </row>
    <row r="11" spans="1:4" x14ac:dyDescent="0.25">
      <c r="A11" t="s">
        <v>9</v>
      </c>
      <c r="B11">
        <v>11</v>
      </c>
      <c r="C11">
        <v>11</v>
      </c>
      <c r="D11">
        <v>0</v>
      </c>
    </row>
    <row r="12" spans="1:4" x14ac:dyDescent="0.25">
      <c r="A12" t="s">
        <v>10</v>
      </c>
      <c r="B12">
        <v>8</v>
      </c>
      <c r="C12">
        <v>8</v>
      </c>
      <c r="D12">
        <v>0</v>
      </c>
    </row>
    <row r="13" spans="1:4" x14ac:dyDescent="0.25">
      <c r="A13" t="s">
        <v>12</v>
      </c>
      <c r="B13">
        <v>3</v>
      </c>
      <c r="C13">
        <v>3</v>
      </c>
      <c r="D13">
        <v>0</v>
      </c>
    </row>
    <row r="14" spans="1:4" x14ac:dyDescent="0.25">
      <c r="A14" t="s">
        <v>14</v>
      </c>
      <c r="B14">
        <v>25</v>
      </c>
      <c r="C14">
        <v>25</v>
      </c>
      <c r="D14">
        <v>0</v>
      </c>
    </row>
    <row r="15" spans="1:4" x14ac:dyDescent="0.25">
      <c r="A15" t="s">
        <v>15</v>
      </c>
      <c r="B15">
        <v>12</v>
      </c>
      <c r="C15">
        <v>12</v>
      </c>
      <c r="D15">
        <v>0</v>
      </c>
    </row>
    <row r="16" spans="1:4" x14ac:dyDescent="0.25">
      <c r="A16" t="s">
        <v>16</v>
      </c>
      <c r="B16">
        <v>7</v>
      </c>
      <c r="C16">
        <v>7</v>
      </c>
      <c r="D16">
        <v>0</v>
      </c>
    </row>
    <row r="17" spans="1:4" x14ac:dyDescent="0.25">
      <c r="A17" t="s">
        <v>17</v>
      </c>
      <c r="B17">
        <v>15</v>
      </c>
      <c r="C17">
        <v>15</v>
      </c>
      <c r="D17">
        <v>0</v>
      </c>
    </row>
    <row r="18" spans="1:4" x14ac:dyDescent="0.25">
      <c r="A18" t="s">
        <v>18</v>
      </c>
      <c r="B18">
        <v>11</v>
      </c>
      <c r="C18">
        <v>11</v>
      </c>
      <c r="D18">
        <v>0</v>
      </c>
    </row>
    <row r="19" spans="1:4" x14ac:dyDescent="0.25">
      <c r="A19" t="s">
        <v>19</v>
      </c>
      <c r="B19">
        <v>8</v>
      </c>
      <c r="C19">
        <v>8</v>
      </c>
      <c r="D19">
        <v>0</v>
      </c>
    </row>
    <row r="20" spans="1:4" x14ac:dyDescent="0.25">
      <c r="A20" t="s">
        <v>21</v>
      </c>
      <c r="B20">
        <v>3</v>
      </c>
      <c r="C20">
        <v>3</v>
      </c>
      <c r="D20">
        <v>0</v>
      </c>
    </row>
    <row r="21" spans="1:4" x14ac:dyDescent="0.25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5" x14ac:dyDescent="0.25"/>
  <sheetData>
    <row r="1" spans="1:8" x14ac:dyDescent="0.25">
      <c r="B1" t="s">
        <v>23</v>
      </c>
      <c r="C1" t="s">
        <v>65</v>
      </c>
      <c r="D1" t="s">
        <v>25</v>
      </c>
      <c r="E1" t="s">
        <v>79</v>
      </c>
      <c r="F1" t="s">
        <v>66</v>
      </c>
    </row>
    <row r="2" spans="1:8" x14ac:dyDescent="0.25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25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25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25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25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92</v>
      </c>
    </row>
    <row r="7" spans="1:8" x14ac:dyDescent="0.25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80</v>
      </c>
    </row>
    <row r="8" spans="1:8" x14ac:dyDescent="0.25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25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25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25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25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25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25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25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25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96</v>
      </c>
    </row>
    <row r="17" spans="1:7" x14ac:dyDescent="0.25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5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25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5" x14ac:dyDescent="0.25"/>
  <sheetData>
    <row r="1" spans="1:7" x14ac:dyDescent="0.25">
      <c r="B1" t="s">
        <v>23</v>
      </c>
      <c r="C1" t="s">
        <v>61</v>
      </c>
      <c r="D1" t="s">
        <v>25</v>
      </c>
      <c r="E1" t="s">
        <v>62</v>
      </c>
      <c r="F1" t="s">
        <v>71</v>
      </c>
    </row>
    <row r="2" spans="1:7" x14ac:dyDescent="0.25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25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25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25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25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25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25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25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25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25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5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25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25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25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25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25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25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25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25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25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25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5" x14ac:dyDescent="0.25"/>
  <cols>
    <col min="3" max="3" width="9.42578125" bestFit="1" customWidth="1"/>
    <col min="6" max="6" width="9.140625" bestFit="1" customWidth="1"/>
    <col min="9" max="9" width="9.140625" bestFit="1" customWidth="1"/>
    <col min="12" max="12" width="9.140625" bestFit="1" customWidth="1"/>
  </cols>
  <sheetData>
    <row r="2" spans="1:15" x14ac:dyDescent="0.25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25">
      <c r="B3" s="7" t="s">
        <v>89</v>
      </c>
      <c r="C3" s="8" t="s">
        <v>87</v>
      </c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t="s">
        <v>91</v>
      </c>
      <c r="J3" s="7" t="s">
        <v>89</v>
      </c>
      <c r="K3" t="s">
        <v>90</v>
      </c>
      <c r="L3" s="8" t="s">
        <v>91</v>
      </c>
    </row>
    <row r="4" spans="1:15" x14ac:dyDescent="0.25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25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25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25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25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25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88</v>
      </c>
    </row>
    <row r="10" spans="1:15" x14ac:dyDescent="0.25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25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25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25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25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25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25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25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25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25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25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25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25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25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25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25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25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5" x14ac:dyDescent="0.25"/>
  <cols>
    <col min="3" max="3" width="10.7109375" bestFit="1" customWidth="1"/>
    <col min="12" max="12" width="9.140625" bestFit="1" customWidth="1"/>
    <col min="23" max="23" width="10.140625" customWidth="1"/>
  </cols>
  <sheetData>
    <row r="2" spans="1:25" x14ac:dyDescent="0.25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72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25">
      <c r="B3" s="7"/>
      <c r="C3" s="8"/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s="8" t="s">
        <v>91</v>
      </c>
      <c r="J3" s="7" t="s">
        <v>89</v>
      </c>
      <c r="K3" t="s">
        <v>90</v>
      </c>
      <c r="L3" s="8" t="s">
        <v>91</v>
      </c>
      <c r="M3" s="7" t="s">
        <v>89</v>
      </c>
      <c r="N3" t="s">
        <v>90</v>
      </c>
      <c r="O3" s="8" t="s">
        <v>91</v>
      </c>
      <c r="P3" s="7" t="s">
        <v>89</v>
      </c>
      <c r="Q3" t="s">
        <v>90</v>
      </c>
      <c r="R3" s="8" t="s">
        <v>91</v>
      </c>
    </row>
    <row r="4" spans="1:25" x14ac:dyDescent="0.25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25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25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25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25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25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82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25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83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25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84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25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85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25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86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25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25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25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25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25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75</v>
      </c>
    </row>
    <row r="19" spans="1:20" x14ac:dyDescent="0.25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25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76</v>
      </c>
    </row>
    <row r="21" spans="1:20" x14ac:dyDescent="0.25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77</v>
      </c>
    </row>
    <row r="22" spans="1:20" x14ac:dyDescent="0.25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25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74</v>
      </c>
    </row>
    <row r="24" spans="1:20" x14ac:dyDescent="0.25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25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25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25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25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5" x14ac:dyDescent="0.25"/>
  <cols>
    <col min="3" max="3" width="9.85546875" bestFit="1" customWidth="1"/>
    <col min="6" max="6" width="9.85546875" bestFit="1" customWidth="1"/>
  </cols>
  <sheetData>
    <row r="2" spans="1:23" x14ac:dyDescent="0.25">
      <c r="B2" s="49" t="s">
        <v>23</v>
      </c>
      <c r="C2" s="49"/>
      <c r="D2" s="46" t="s">
        <v>42</v>
      </c>
      <c r="E2" s="48"/>
      <c r="F2" s="47"/>
      <c r="G2" s="46" t="s">
        <v>64</v>
      </c>
      <c r="H2" s="48"/>
      <c r="I2" s="47"/>
      <c r="J2" s="46" t="s">
        <v>43</v>
      </c>
      <c r="K2" s="48"/>
      <c r="L2" s="47"/>
      <c r="M2" s="46" t="s">
        <v>78</v>
      </c>
      <c r="N2" s="48"/>
      <c r="O2" s="47"/>
    </row>
    <row r="3" spans="1:23" x14ac:dyDescent="0.25">
      <c r="B3" t="s">
        <v>89</v>
      </c>
      <c r="C3" t="s">
        <v>93</v>
      </c>
      <c r="D3" s="7" t="s">
        <v>89</v>
      </c>
      <c r="E3" t="s">
        <v>90</v>
      </c>
      <c r="F3" s="8" t="s">
        <v>93</v>
      </c>
      <c r="G3" s="7" t="s">
        <v>89</v>
      </c>
      <c r="H3" t="s">
        <v>90</v>
      </c>
      <c r="I3" s="8" t="s">
        <v>93</v>
      </c>
      <c r="J3" s="7" t="s">
        <v>89</v>
      </c>
      <c r="K3" t="s">
        <v>90</v>
      </c>
      <c r="L3" s="8" t="s">
        <v>93</v>
      </c>
      <c r="M3" s="7" t="s">
        <v>89</v>
      </c>
      <c r="N3" t="s">
        <v>90</v>
      </c>
      <c r="O3" s="8" t="s">
        <v>93</v>
      </c>
    </row>
    <row r="4" spans="1:23" x14ac:dyDescent="0.25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81</v>
      </c>
    </row>
    <row r="5" spans="1:23" x14ac:dyDescent="0.25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25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25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25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25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64</v>
      </c>
      <c r="V9" s="3">
        <f>I27</f>
        <v>633582.23099999991</v>
      </c>
      <c r="W9" s="5">
        <f>H27</f>
        <v>0.26591449324996408</v>
      </c>
    </row>
    <row r="10" spans="1:23" x14ac:dyDescent="0.25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25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78</v>
      </c>
      <c r="V11" s="3">
        <f>O27</f>
        <v>103720.484</v>
      </c>
      <c r="W11" s="5">
        <f>N27</f>
        <v>4.3531492193159389E-2</v>
      </c>
    </row>
    <row r="12" spans="1:23" x14ac:dyDescent="0.25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25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25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25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25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25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25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25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25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25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25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25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25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25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25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25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25">
      <c r="D29">
        <f>D27/B27</f>
        <v>0.59121621621621623</v>
      </c>
    </row>
    <row r="33" spans="1:6" x14ac:dyDescent="0.25">
      <c r="B33" t="s">
        <v>100</v>
      </c>
    </row>
    <row r="34" spans="1:6" x14ac:dyDescent="0.25">
      <c r="A34" t="str">
        <f>A4</f>
        <v>Mass.</v>
      </c>
      <c r="B34">
        <f>B4-2</f>
        <v>21</v>
      </c>
      <c r="E34" t="s">
        <v>101</v>
      </c>
      <c r="F34">
        <f>SUM(B34:B45)</f>
        <v>157</v>
      </c>
    </row>
    <row r="35" spans="1:6" x14ac:dyDescent="0.25">
      <c r="A35" t="str">
        <f t="shared" ref="A35:A41" si="6">A5</f>
        <v>New Hamp.</v>
      </c>
      <c r="B35">
        <f t="shared" ref="B35:B41" si="7">B5-2</f>
        <v>6</v>
      </c>
      <c r="E35" t="s">
        <v>102</v>
      </c>
      <c r="F35">
        <f>SUM(B46:B56)</f>
        <v>93</v>
      </c>
    </row>
    <row r="36" spans="1:6" x14ac:dyDescent="0.25">
      <c r="A36" t="str">
        <f t="shared" si="6"/>
        <v>Vermont</v>
      </c>
      <c r="B36">
        <f t="shared" si="7"/>
        <v>5</v>
      </c>
    </row>
    <row r="37" spans="1:6" x14ac:dyDescent="0.25">
      <c r="A37" t="str">
        <f t="shared" si="6"/>
        <v>Rhode Is.</v>
      </c>
      <c r="B37">
        <f t="shared" si="7"/>
        <v>3</v>
      </c>
    </row>
    <row r="38" spans="1:6" x14ac:dyDescent="0.25">
      <c r="A38" t="str">
        <f t="shared" si="6"/>
        <v>Conn.</v>
      </c>
      <c r="B38">
        <f t="shared" si="7"/>
        <v>8</v>
      </c>
    </row>
    <row r="39" spans="1:6" x14ac:dyDescent="0.25">
      <c r="A39" t="str">
        <f t="shared" si="6"/>
        <v>New York</v>
      </c>
      <c r="B39">
        <f t="shared" si="7"/>
        <v>42</v>
      </c>
    </row>
    <row r="40" spans="1:6" x14ac:dyDescent="0.25">
      <c r="A40" t="str">
        <f t="shared" si="6"/>
        <v>Penn.</v>
      </c>
      <c r="B40">
        <f t="shared" si="7"/>
        <v>30</v>
      </c>
    </row>
    <row r="41" spans="1:6" x14ac:dyDescent="0.25">
      <c r="A41" t="str">
        <f t="shared" si="6"/>
        <v>New Jersey</v>
      </c>
      <c r="B41">
        <f t="shared" si="7"/>
        <v>7</v>
      </c>
    </row>
    <row r="42" spans="1:6" x14ac:dyDescent="0.25">
      <c r="A42" t="str">
        <f>A13</f>
        <v>Maryland</v>
      </c>
      <c r="B42">
        <f>B13-2</f>
        <v>6</v>
      </c>
    </row>
    <row r="43" spans="1:6" x14ac:dyDescent="0.25">
      <c r="A43" t="str">
        <f>A14</f>
        <v>Ohio</v>
      </c>
      <c r="B43">
        <f>B14-2</f>
        <v>20</v>
      </c>
    </row>
    <row r="44" spans="1:6" x14ac:dyDescent="0.25">
      <c r="A44" t="str">
        <f>A15</f>
        <v>Michigan</v>
      </c>
      <c r="B44">
        <f>B15-2</f>
        <v>1</v>
      </c>
    </row>
    <row r="45" spans="1:6" x14ac:dyDescent="0.25">
      <c r="A45" t="str">
        <f>A16</f>
        <v>Indiana</v>
      </c>
      <c r="B45">
        <f>B16-2</f>
        <v>8</v>
      </c>
    </row>
    <row r="46" spans="1:6" x14ac:dyDescent="0.25">
      <c r="A46" t="str">
        <f>A17</f>
        <v>Illinois</v>
      </c>
      <c r="B46">
        <f>B17-2</f>
        <v>3</v>
      </c>
    </row>
    <row r="47" spans="1:6" x14ac:dyDescent="0.25">
      <c r="A47" t="s">
        <v>8</v>
      </c>
      <c r="B47">
        <v>1</v>
      </c>
    </row>
    <row r="48" spans="1:6" x14ac:dyDescent="0.25">
      <c r="A48" t="str">
        <f t="shared" ref="A48:A56" si="8">A18</f>
        <v>Virginia</v>
      </c>
      <c r="B48">
        <f t="shared" ref="B48:B56" si="9">B18-2</f>
        <v>21</v>
      </c>
    </row>
    <row r="49" spans="1:2" x14ac:dyDescent="0.25">
      <c r="A49" t="str">
        <f t="shared" si="8"/>
        <v>Kentucky</v>
      </c>
      <c r="B49">
        <f t="shared" si="9"/>
        <v>13</v>
      </c>
    </row>
    <row r="50" spans="1:2" x14ac:dyDescent="0.25">
      <c r="A50" t="str">
        <f t="shared" si="8"/>
        <v>Tennessee</v>
      </c>
      <c r="B50">
        <f t="shared" si="9"/>
        <v>13</v>
      </c>
    </row>
    <row r="51" spans="1:2" x14ac:dyDescent="0.25">
      <c r="A51" t="str">
        <f t="shared" si="8"/>
        <v>North Carolina</v>
      </c>
      <c r="B51">
        <f t="shared" si="9"/>
        <v>13</v>
      </c>
    </row>
    <row r="52" spans="1:2" x14ac:dyDescent="0.25">
      <c r="A52" t="str">
        <f t="shared" si="8"/>
        <v>South Carolina</v>
      </c>
      <c r="B52">
        <f t="shared" si="9"/>
        <v>9</v>
      </c>
    </row>
    <row r="53" spans="1:2" x14ac:dyDescent="0.25">
      <c r="A53" t="str">
        <f t="shared" si="8"/>
        <v>Georgia</v>
      </c>
      <c r="B53">
        <f t="shared" si="9"/>
        <v>9</v>
      </c>
    </row>
    <row r="54" spans="1:2" x14ac:dyDescent="0.25">
      <c r="A54" t="str">
        <f t="shared" si="8"/>
        <v>Yazoo</v>
      </c>
      <c r="B54">
        <f t="shared" si="9"/>
        <v>6</v>
      </c>
    </row>
    <row r="55" spans="1:2" x14ac:dyDescent="0.25">
      <c r="A55" t="str">
        <f t="shared" si="8"/>
        <v>Mississippi</v>
      </c>
      <c r="B55">
        <f t="shared" si="9"/>
        <v>2</v>
      </c>
    </row>
    <row r="56" spans="1:2" x14ac:dyDescent="0.25">
      <c r="A56" t="str">
        <f t="shared" si="8"/>
        <v>Orleans</v>
      </c>
      <c r="B56">
        <f t="shared" si="9"/>
        <v>3</v>
      </c>
    </row>
    <row r="57" spans="1:2" x14ac:dyDescent="0.25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workbookViewId="0">
      <selection activeCell="I6" sqref="I6"/>
    </sheetView>
  </sheetViews>
  <sheetFormatPr defaultRowHeight="15" x14ac:dyDescent="0.25"/>
  <cols>
    <col min="10" max="10" width="10.7109375" bestFit="1" customWidth="1"/>
  </cols>
  <sheetData>
    <row r="1" spans="1:10" x14ac:dyDescent="0.25">
      <c r="B1" t="s">
        <v>23</v>
      </c>
      <c r="C1" t="s">
        <v>42</v>
      </c>
      <c r="D1" t="s">
        <v>73</v>
      </c>
    </row>
    <row r="2" spans="1:10" x14ac:dyDescent="0.25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25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25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25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73</v>
      </c>
      <c r="I5" s="5">
        <v>0.47299999999999998</v>
      </c>
      <c r="J5" s="3">
        <f t="shared" si="1"/>
        <v>1143569.2619999999</v>
      </c>
    </row>
    <row r="6" spans="1:10" x14ac:dyDescent="0.25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94</v>
      </c>
      <c r="I6" s="5">
        <v>5.3999999999999999E-2</v>
      </c>
      <c r="J6" s="3">
        <f t="shared" si="1"/>
        <v>130555.476</v>
      </c>
    </row>
    <row r="7" spans="1:10" x14ac:dyDescent="0.25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25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25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25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25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25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25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25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25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25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25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25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25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25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25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25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25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25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25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25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25">
      <c r="C28">
        <f>C26/B26</f>
        <v>0.59197324414715724</v>
      </c>
    </row>
    <row r="31" spans="1:5" x14ac:dyDescent="0.25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2023-11-09T06:21:02Z</dcterms:modified>
</cp:coreProperties>
</file>