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EEBCD8E2-F8F1-49BA-93D1-8C4204B7B10E}" xr6:coauthVersionLast="47" xr6:coauthVersionMax="47" xr10:uidLastSave="{00000000-0000-0000-0000-000000000000}"/>
  <bookViews>
    <workbookView xWindow="-96" yWindow="-96" windowWidth="20928" windowHeight="12432" activeTab="1" xr2:uid="{2A2A8F50-B36A-4748-86B9-6BCF6AA3C6D6}"/>
  </bookViews>
  <sheets>
    <sheet name="cities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I31" i="2"/>
  <c r="BF9" i="1"/>
  <c r="BB9" i="1"/>
  <c r="AX9" i="1"/>
  <c r="AT9" i="1"/>
  <c r="AP9" i="1"/>
  <c r="AL9" i="1"/>
  <c r="AH9" i="1"/>
  <c r="AD9" i="1"/>
  <c r="Z9" i="1"/>
  <c r="V9" i="1"/>
  <c r="R9" i="1"/>
  <c r="N9" i="1"/>
  <c r="J9" i="1"/>
  <c r="F9" i="1"/>
  <c r="B9" i="1"/>
  <c r="C59" i="2"/>
  <c r="D59" i="2" s="1"/>
  <c r="B59" i="2"/>
  <c r="C58" i="2"/>
  <c r="D58" i="2" s="1"/>
  <c r="B58" i="2"/>
  <c r="D57" i="2"/>
  <c r="C57" i="2"/>
  <c r="B57" i="2"/>
  <c r="C55" i="2"/>
  <c r="D55" i="2" s="1"/>
  <c r="C56" i="2"/>
  <c r="D56" i="2" s="1"/>
  <c r="B56" i="2"/>
  <c r="B55" i="2"/>
  <c r="C54" i="2"/>
  <c r="D54" i="2" s="1"/>
  <c r="B54" i="2"/>
  <c r="C53" i="2"/>
  <c r="D53" i="2" s="1"/>
  <c r="B53" i="2"/>
  <c r="D52" i="2"/>
  <c r="C52" i="2"/>
  <c r="B52" i="2"/>
  <c r="C51" i="2"/>
  <c r="D51" i="2" s="1"/>
  <c r="B51" i="2"/>
  <c r="C50" i="2"/>
  <c r="D50" i="2" s="1"/>
  <c r="B50" i="2"/>
  <c r="C49" i="2"/>
  <c r="D49" i="2" s="1"/>
  <c r="B49" i="2"/>
  <c r="D48" i="2"/>
  <c r="C48" i="2"/>
  <c r="B48" i="2"/>
  <c r="C47" i="2"/>
  <c r="D47" i="2" s="1"/>
  <c r="B47" i="2"/>
  <c r="D46" i="2"/>
  <c r="C46" i="2"/>
  <c r="B46" i="2"/>
  <c r="D45" i="2"/>
  <c r="C45" i="2"/>
  <c r="B45" i="2"/>
  <c r="C20" i="2"/>
  <c r="B20" i="2" s="1"/>
  <c r="B15" i="2"/>
  <c r="B16" i="2"/>
  <c r="B17" i="2"/>
  <c r="B18" i="2"/>
  <c r="B19" i="2"/>
  <c r="J32" i="2"/>
  <c r="AQ20" i="1"/>
  <c r="AP20" i="1" s="1"/>
  <c r="E23" i="2"/>
  <c r="F23" i="2" s="1"/>
  <c r="E22" i="2"/>
  <c r="F22" i="2" s="1"/>
  <c r="AQ12" i="1"/>
  <c r="AP12" i="1" s="1"/>
  <c r="AP6" i="1"/>
  <c r="AP19" i="1"/>
  <c r="AP18" i="1"/>
  <c r="AP17" i="1"/>
  <c r="AP16" i="1"/>
  <c r="AP15" i="1"/>
  <c r="AP11" i="1"/>
  <c r="AP10" i="1"/>
  <c r="AP8" i="1"/>
  <c r="AP7" i="1"/>
  <c r="BG20" i="1"/>
  <c r="BF20" i="1" s="1"/>
  <c r="BF19" i="1"/>
  <c r="BF18" i="1"/>
  <c r="BF17" i="1"/>
  <c r="BF16" i="1"/>
  <c r="BF15" i="1"/>
  <c r="BG12" i="1"/>
  <c r="BF12" i="1" s="1"/>
  <c r="BF11" i="1"/>
  <c r="BF10" i="1"/>
  <c r="BF8" i="1"/>
  <c r="BF7" i="1"/>
  <c r="BF6" i="1"/>
  <c r="BC20" i="1"/>
  <c r="BB20" i="1" s="1"/>
  <c r="BB19" i="1"/>
  <c r="BB18" i="1"/>
  <c r="BB17" i="1"/>
  <c r="BB16" i="1"/>
  <c r="BB15" i="1"/>
  <c r="BC12" i="1"/>
  <c r="BB12" i="1" s="1"/>
  <c r="BB11" i="1"/>
  <c r="BB10" i="1"/>
  <c r="BB8" i="1"/>
  <c r="BB7" i="1"/>
  <c r="BB6" i="1"/>
  <c r="AY20" i="1"/>
  <c r="AX20" i="1" s="1"/>
  <c r="AY12" i="1"/>
  <c r="AX12" i="1" s="1"/>
  <c r="AX8" i="1"/>
  <c r="AX19" i="1"/>
  <c r="AX18" i="1"/>
  <c r="AX17" i="1"/>
  <c r="AX16" i="1"/>
  <c r="AX15" i="1"/>
  <c r="AX11" i="1"/>
  <c r="AX10" i="1"/>
  <c r="AX7" i="1"/>
  <c r="AX6" i="1"/>
  <c r="AU20" i="1"/>
  <c r="AT20" i="1" s="1"/>
  <c r="AU12" i="1"/>
  <c r="AT12" i="1" s="1"/>
  <c r="AT15" i="1"/>
  <c r="AT16" i="1"/>
  <c r="AT17" i="1"/>
  <c r="AT18" i="1"/>
  <c r="AT19" i="1"/>
  <c r="AT7" i="1"/>
  <c r="AT8" i="1"/>
  <c r="AT10" i="1"/>
  <c r="AT11" i="1"/>
  <c r="AT6" i="1"/>
  <c r="AM20" i="1"/>
  <c r="AL20" i="1" s="1"/>
  <c r="AL15" i="1"/>
  <c r="AL16" i="1"/>
  <c r="AL17" i="1"/>
  <c r="AL18" i="1"/>
  <c r="AL19" i="1"/>
  <c r="AL7" i="1"/>
  <c r="AL8" i="1"/>
  <c r="AL10" i="1"/>
  <c r="AL11" i="1"/>
  <c r="AL6" i="1"/>
  <c r="AM12" i="1"/>
  <c r="AL12" i="1" s="1"/>
  <c r="AI20" i="1"/>
  <c r="AH20" i="1" s="1"/>
  <c r="AI12" i="1"/>
  <c r="AH12" i="1" s="1"/>
  <c r="AH7" i="1"/>
  <c r="AH8" i="1"/>
  <c r="AH10" i="1"/>
  <c r="AH11" i="1"/>
  <c r="AH15" i="1"/>
  <c r="AH16" i="1"/>
  <c r="AH17" i="1"/>
  <c r="AH18" i="1"/>
  <c r="AH19" i="1"/>
  <c r="AH6" i="1"/>
  <c r="AE20" i="1"/>
  <c r="AD20" i="1" s="1"/>
  <c r="AD15" i="1"/>
  <c r="AD16" i="1"/>
  <c r="AD17" i="1"/>
  <c r="AD18" i="1"/>
  <c r="AD19" i="1"/>
  <c r="AE12" i="1"/>
  <c r="AD12" i="1" s="1"/>
  <c r="AD7" i="1"/>
  <c r="AD8" i="1"/>
  <c r="AD10" i="1"/>
  <c r="AD11" i="1"/>
  <c r="AD6" i="1"/>
  <c r="AA20" i="1"/>
  <c r="Z20" i="1" s="1"/>
  <c r="Z15" i="1"/>
  <c r="Z16" i="1"/>
  <c r="Z17" i="1"/>
  <c r="Z18" i="1"/>
  <c r="Z19" i="1"/>
  <c r="Z7" i="1"/>
  <c r="Z8" i="1"/>
  <c r="Z10" i="1"/>
  <c r="Z11" i="1"/>
  <c r="Z6" i="1"/>
  <c r="AA12" i="1"/>
  <c r="Z12" i="1" s="1"/>
  <c r="V16" i="1"/>
  <c r="V17" i="1"/>
  <c r="V18" i="1"/>
  <c r="V19" i="1"/>
  <c r="V15" i="1"/>
  <c r="W20" i="1"/>
  <c r="V20" i="1" s="1"/>
  <c r="V7" i="1"/>
  <c r="V8" i="1"/>
  <c r="V10" i="1"/>
  <c r="V11" i="1"/>
  <c r="V6" i="1"/>
  <c r="W12" i="1"/>
  <c r="V12" i="1" s="1"/>
  <c r="N16" i="1"/>
  <c r="N17" i="1"/>
  <c r="N18" i="1"/>
  <c r="N19" i="1"/>
  <c r="N15" i="1"/>
  <c r="N6" i="1"/>
  <c r="N7" i="1"/>
  <c r="N8" i="1"/>
  <c r="N10" i="1"/>
  <c r="N11" i="1"/>
  <c r="O20" i="1"/>
  <c r="N20" i="1" s="1"/>
  <c r="O12" i="1"/>
  <c r="N12" i="1" s="1"/>
  <c r="S20" i="1"/>
  <c r="R20" i="1" s="1"/>
  <c r="R15" i="1"/>
  <c r="R16" i="1"/>
  <c r="R17" i="1"/>
  <c r="R18" i="1"/>
  <c r="R19" i="1"/>
  <c r="S12" i="1"/>
  <c r="R12" i="1" s="1"/>
  <c r="R7" i="1"/>
  <c r="R8" i="1"/>
  <c r="R10" i="1"/>
  <c r="R11" i="1"/>
  <c r="R6" i="1"/>
  <c r="J7" i="1"/>
  <c r="J6" i="1"/>
  <c r="J8" i="1"/>
  <c r="J10" i="1"/>
  <c r="J11" i="1"/>
  <c r="J15" i="1"/>
  <c r="J16" i="1"/>
  <c r="J17" i="1"/>
  <c r="J18" i="1"/>
  <c r="J19" i="1"/>
  <c r="K20" i="1"/>
  <c r="J20" i="1" s="1"/>
  <c r="K12" i="1"/>
  <c r="J12" i="1" s="1"/>
  <c r="C11" i="2"/>
  <c r="B7" i="2"/>
  <c r="B8" i="2"/>
  <c r="B6" i="2"/>
  <c r="F16" i="1"/>
  <c r="F17" i="1"/>
  <c r="F18" i="1"/>
  <c r="F19" i="1"/>
  <c r="F15" i="1"/>
  <c r="G20" i="1"/>
  <c r="F20" i="1" s="1"/>
  <c r="G12" i="1"/>
  <c r="F12" i="1" s="1"/>
  <c r="F7" i="1"/>
  <c r="F8" i="1"/>
  <c r="F10" i="1"/>
  <c r="F11" i="1"/>
  <c r="F6" i="1"/>
  <c r="C20" i="1"/>
  <c r="B20" i="1" s="1"/>
  <c r="B15" i="1"/>
  <c r="B16" i="1"/>
  <c r="B17" i="1"/>
  <c r="B18" i="1"/>
  <c r="B19" i="1"/>
  <c r="E41" i="2" s="1"/>
  <c r="C12" i="1"/>
  <c r="B12" i="1" s="1"/>
  <c r="B7" i="1"/>
  <c r="B8" i="1"/>
  <c r="B10" i="1"/>
  <c r="E32" i="2" s="1"/>
  <c r="B11" i="1"/>
  <c r="B6" i="1"/>
  <c r="E39" i="2" l="1"/>
  <c r="E38" i="2"/>
  <c r="E40" i="2"/>
  <c r="E30" i="2"/>
  <c r="E33" i="2"/>
  <c r="F33" i="2" s="1"/>
  <c r="J33" i="2" s="1"/>
  <c r="I33" i="2" s="1"/>
  <c r="M33" i="2" s="1"/>
  <c r="E31" i="2"/>
  <c r="E37" i="2"/>
  <c r="F37" i="2" s="1"/>
  <c r="J37" i="2" s="1"/>
  <c r="I37" i="2" s="1"/>
  <c r="M37" i="2" s="1"/>
  <c r="Q37" i="2" s="1"/>
  <c r="E42" i="2"/>
  <c r="F42" i="2" s="1"/>
  <c r="I32" i="2"/>
  <c r="M32" i="2" s="1"/>
  <c r="E28" i="2"/>
  <c r="E29" i="2"/>
  <c r="F29" i="2" s="1"/>
  <c r="J29" i="2" s="1"/>
  <c r="E34" i="2"/>
  <c r="F34" i="2" s="1"/>
  <c r="F38" i="2"/>
  <c r="J38" i="2" s="1"/>
  <c r="I38" i="2" s="1"/>
  <c r="M38" i="2" s="1"/>
  <c r="F41" i="2"/>
  <c r="J41" i="2" s="1"/>
  <c r="I41" i="2" s="1"/>
  <c r="M41" i="2" s="1"/>
  <c r="Q41" i="2" s="1"/>
  <c r="F40" i="2"/>
  <c r="J40" i="2" s="1"/>
  <c r="I40" i="2" s="1"/>
  <c r="M40" i="2" s="1"/>
  <c r="Q40" i="2" s="1"/>
  <c r="F39" i="2"/>
  <c r="J39" i="2" s="1"/>
  <c r="I39" i="2" s="1"/>
  <c r="M39" i="2" s="1"/>
  <c r="Q39" i="2" s="1"/>
  <c r="F32" i="2"/>
  <c r="F30" i="2"/>
  <c r="J30" i="2" s="1"/>
  <c r="I30" i="2" s="1"/>
  <c r="M30" i="2" s="1"/>
  <c r="Q30" i="2" s="1"/>
  <c r="F24" i="2"/>
  <c r="E24" i="2"/>
  <c r="E25" i="2" s="1"/>
  <c r="F25" i="2" s="1"/>
  <c r="F28" i="2" l="1"/>
  <c r="M31" i="2"/>
  <c r="B9" i="2" s="1"/>
  <c r="C9" i="2" s="1"/>
  <c r="R40" i="2"/>
  <c r="R41" i="2"/>
  <c r="B10" i="2"/>
  <c r="Q32" i="2" s="1"/>
  <c r="R32" i="2" s="1"/>
  <c r="N32" i="2"/>
  <c r="F31" i="2"/>
  <c r="R37" i="2"/>
  <c r="N38" i="2"/>
  <c r="Q38" i="2"/>
  <c r="R38" i="2" s="1"/>
  <c r="R39" i="2"/>
  <c r="N33" i="2"/>
  <c r="Q33" i="2"/>
  <c r="R33" i="2" s="1"/>
  <c r="R30" i="2"/>
  <c r="N41" i="2"/>
  <c r="N39" i="2"/>
  <c r="N30" i="2"/>
  <c r="N40" i="2"/>
  <c r="N37" i="2"/>
  <c r="J42" i="2"/>
  <c r="I42" i="2" s="1"/>
  <c r="M42" i="2" s="1"/>
  <c r="I29" i="2"/>
  <c r="M29" i="2" s="1"/>
  <c r="J28" i="2" l="1"/>
  <c r="I28" i="2" s="1"/>
  <c r="M28" i="2" s="1"/>
  <c r="Q31" i="2"/>
  <c r="R31" i="2" s="1"/>
  <c r="N31" i="2"/>
  <c r="N42" i="2"/>
  <c r="Q42" i="2"/>
  <c r="R42" i="2" s="1"/>
  <c r="N29" i="2"/>
  <c r="Q29" i="2"/>
  <c r="R29" i="2" s="1"/>
  <c r="C10" i="2"/>
  <c r="J34" i="2" l="1"/>
  <c r="I34" i="2" s="1"/>
  <c r="M34" i="2" s="1"/>
  <c r="N34" i="2" s="1"/>
  <c r="Q28" i="2"/>
  <c r="R28" i="2" s="1"/>
  <c r="N28" i="2"/>
  <c r="C12" i="2"/>
  <c r="B12" i="2" s="1"/>
  <c r="Q34" i="2" l="1"/>
  <c r="R34" i="2" s="1"/>
</calcChain>
</file>

<file path=xl/sharedStrings.xml><?xml version="1.0" encoding="utf-8"?>
<sst xmlns="http://schemas.openxmlformats.org/spreadsheetml/2006/main" count="349" uniqueCount="90">
  <si>
    <t>Total</t>
  </si>
  <si>
    <t>Muslim</t>
  </si>
  <si>
    <t>Hindu</t>
  </si>
  <si>
    <t>Sikh</t>
  </si>
  <si>
    <t>Jewish</t>
  </si>
  <si>
    <t>Buddhist</t>
  </si>
  <si>
    <t>Other</t>
  </si>
  <si>
    <t>Punjabi</t>
  </si>
  <si>
    <t>Religion</t>
  </si>
  <si>
    <t>Language</t>
  </si>
  <si>
    <t>Pashtun</t>
  </si>
  <si>
    <t>Kashmiri</t>
  </si>
  <si>
    <t>Sindhi</t>
  </si>
  <si>
    <t>Persian</t>
  </si>
  <si>
    <t>Punjabi Republic</t>
  </si>
  <si>
    <t>total of listed cities</t>
  </si>
  <si>
    <t>Suburbanity</t>
  </si>
  <si>
    <t>total suburb</t>
  </si>
  <si>
    <t>total urban</t>
  </si>
  <si>
    <t>urb muslim</t>
  </si>
  <si>
    <t>urb hindu</t>
  </si>
  <si>
    <t>urb sikh</t>
  </si>
  <si>
    <t>urb jewish</t>
  </si>
  <si>
    <t>urb buddhist</t>
  </si>
  <si>
    <t>urb other</t>
  </si>
  <si>
    <t>urb punjabi</t>
  </si>
  <si>
    <t>urb pashtun</t>
  </si>
  <si>
    <t>urb kashmiri</t>
  </si>
  <si>
    <t>urb sindhi</t>
  </si>
  <si>
    <t>urb persian</t>
  </si>
  <si>
    <t>Sikhs and Muslims disproportionately rural, Hindus disp urban</t>
  </si>
  <si>
    <t>Hindustani migrant workers Hindu, Muslim, few Sikh, and mostly in urban cores</t>
  </si>
  <si>
    <t>suburb muslim</t>
  </si>
  <si>
    <t>suburb hindu</t>
  </si>
  <si>
    <t>suburb sikh</t>
  </si>
  <si>
    <t>suburb jewish</t>
  </si>
  <si>
    <t>suburb buddhist</t>
  </si>
  <si>
    <t>suburb other</t>
  </si>
  <si>
    <t>suburb punjabi</t>
  </si>
  <si>
    <t>suburb pashtun</t>
  </si>
  <si>
    <t>suburb kashmiri</t>
  </si>
  <si>
    <t>suburb sindhi</t>
  </si>
  <si>
    <t>suburb persian</t>
  </si>
  <si>
    <t>tot urb muslim</t>
  </si>
  <si>
    <t>tot urb hindu</t>
  </si>
  <si>
    <t>tot urb sikh</t>
  </si>
  <si>
    <t>tot urb jewish</t>
  </si>
  <si>
    <t>tot urb buddhist</t>
  </si>
  <si>
    <t>tot urb other</t>
  </si>
  <si>
    <t>tot urb punjabi</t>
  </si>
  <si>
    <t>tot urb kashmiri</t>
  </si>
  <si>
    <t>tot urb pashtun</t>
  </si>
  <si>
    <t>tot urb sindhi</t>
  </si>
  <si>
    <t>tot urb persian</t>
  </si>
  <si>
    <t>remainder</t>
  </si>
  <si>
    <t>remainder muslim</t>
  </si>
  <si>
    <t>remainder hindu</t>
  </si>
  <si>
    <t>remainder sikh</t>
  </si>
  <si>
    <t>remainder jewish</t>
  </si>
  <si>
    <t>remainder buddhist</t>
  </si>
  <si>
    <t>remainder other</t>
  </si>
  <si>
    <t>remainder punjabi</t>
  </si>
  <si>
    <t>remainder pashtun</t>
  </si>
  <si>
    <t>remainder kashmiri</t>
  </si>
  <si>
    <t>remainder sindhi</t>
  </si>
  <si>
    <t>remainder persian</t>
  </si>
  <si>
    <t>Lahore</t>
  </si>
  <si>
    <t>Karachi</t>
  </si>
  <si>
    <t>Rawalpindi</t>
  </si>
  <si>
    <t>Sialkot</t>
  </si>
  <si>
    <t>Peshawar</t>
  </si>
  <si>
    <t>Patiala</t>
  </si>
  <si>
    <t>Srinagar</t>
  </si>
  <si>
    <t>Multan</t>
  </si>
  <si>
    <t>Ludhiana</t>
  </si>
  <si>
    <t>Dera Ismail Khan</t>
  </si>
  <si>
    <t>Gujranwala</t>
  </si>
  <si>
    <t>Kaulabad</t>
  </si>
  <si>
    <t>Hyderabad</t>
  </si>
  <si>
    <t>Quetta</t>
  </si>
  <si>
    <t>Kangra</t>
  </si>
  <si>
    <t>Rank</t>
  </si>
  <si>
    <t>City</t>
  </si>
  <si>
    <t>Population</t>
  </si>
  <si>
    <t>Metropolitan population</t>
  </si>
  <si>
    <t>Babi</t>
  </si>
  <si>
    <t>urb babi</t>
  </si>
  <si>
    <t>suburb babi</t>
  </si>
  <si>
    <t>tot urb babi</t>
  </si>
  <si>
    <t>remainder babi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</si>
</sst>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0" fillId="0" borderId="0" xfId="2" applyNumberFormat="1" applyFont="1"/>
    <xf numFmtId="0" fontId="2" fillId="0" borderId="1" xfId="0" applyFont="1" applyBorder="1"/>
    <xf numFmtId="3" fontId="2" fillId="0" borderId="1" xfId="0" applyNumberFormat="1" applyFont="1" applyBorder="1"/>
    <xf numFmtId="9" fontId="2" fillId="0" borderId="1" xfId="0" applyNumberFormat="1" applyFont="1" applyBorder="1"/>
    <xf numFmtId="165" fontId="0" fillId="0" borderId="0" xfId="0" applyNumberFormat="1"/>
    <xf numFmtId="9" fontId="2" fillId="0" borderId="0" xfId="0" applyNumberFormat="1" applyFont="1"/>
    <xf numFmtId="165" fontId="2" fillId="0" borderId="0" xfId="1" applyNumberFormat="1" applyFont="1" applyBorder="1"/>
    <xf numFmtId="165" fontId="0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BEDB-1E91-442D-B0F9-25114CF93708}">
  <dimension ref="A1:BG25"/>
  <sheetViews>
    <sheetView topLeftCell="AR1" zoomScaleNormal="100" workbookViewId="0">
      <selection activeCell="AU9" sqref="AU9"/>
    </sheetView>
  </sheetViews>
  <sheetFormatPr defaultRowHeight="14.4" x14ac:dyDescent="0.55000000000000004"/>
  <cols>
    <col min="2" max="2" width="10.7890625" bestFit="1" customWidth="1"/>
    <col min="6" max="6" width="9.734375" bestFit="1" customWidth="1"/>
    <col min="8" max="8" width="8.83984375" customWidth="1"/>
    <col min="10" max="10" width="9.7890625" bestFit="1" customWidth="1"/>
    <col min="12" max="12" width="8.9453125" customWidth="1"/>
    <col min="14" max="14" width="9.7890625" bestFit="1" customWidth="1"/>
    <col min="18" max="18" width="9.7890625" bestFit="1" customWidth="1"/>
    <col min="22" max="22" width="9.7890625" bestFit="1" customWidth="1"/>
    <col min="26" max="26" width="9.7890625" bestFit="1" customWidth="1"/>
    <col min="30" max="30" width="9.7890625" bestFit="1" customWidth="1"/>
    <col min="34" max="34" width="9.7890625" bestFit="1" customWidth="1"/>
    <col min="38" max="38" width="9.7890625" bestFit="1" customWidth="1"/>
    <col min="42" max="42" width="9.89453125" bestFit="1" customWidth="1"/>
    <col min="46" max="46" width="9.7890625" bestFit="1" customWidth="1"/>
    <col min="50" max="50" width="9.7890625" bestFit="1" customWidth="1"/>
    <col min="54" max="54" width="9.7890625" bestFit="1" customWidth="1"/>
  </cols>
  <sheetData>
    <row r="1" spans="1:59" x14ac:dyDescent="0.55000000000000004">
      <c r="A1" t="s">
        <v>66</v>
      </c>
      <c r="E1" t="s">
        <v>67</v>
      </c>
      <c r="I1" t="s">
        <v>68</v>
      </c>
      <c r="M1" t="s">
        <v>69</v>
      </c>
      <c r="Q1" t="s">
        <v>70</v>
      </c>
      <c r="U1" t="s">
        <v>71</v>
      </c>
      <c r="Y1" t="s">
        <v>72</v>
      </c>
      <c r="AC1" t="s">
        <v>73</v>
      </c>
      <c r="AG1" t="s">
        <v>74</v>
      </c>
      <c r="AK1" t="s">
        <v>75</v>
      </c>
      <c r="AO1" t="s">
        <v>76</v>
      </c>
      <c r="AS1" t="s">
        <v>77</v>
      </c>
      <c r="AW1" t="s">
        <v>78</v>
      </c>
      <c r="BA1" t="s">
        <v>79</v>
      </c>
      <c r="BE1" t="s">
        <v>80</v>
      </c>
    </row>
    <row r="3" spans="1:59" ht="14.7" thickBot="1" x14ac:dyDescent="0.6">
      <c r="A3" s="6" t="s">
        <v>0</v>
      </c>
      <c r="B3" s="7">
        <v>32700000</v>
      </c>
      <c r="C3" s="8">
        <v>1</v>
      </c>
      <c r="E3" s="6" t="s">
        <v>0</v>
      </c>
      <c r="F3" s="7">
        <v>11500000</v>
      </c>
      <c r="G3" s="8">
        <v>1</v>
      </c>
      <c r="I3" s="6" t="s">
        <v>0</v>
      </c>
      <c r="J3" s="7">
        <v>7200000</v>
      </c>
      <c r="K3" s="8">
        <v>1</v>
      </c>
      <c r="M3" s="6" t="s">
        <v>0</v>
      </c>
      <c r="N3" s="7">
        <v>5029000</v>
      </c>
      <c r="O3" s="8">
        <v>1</v>
      </c>
      <c r="Q3" s="6" t="s">
        <v>0</v>
      </c>
      <c r="R3" s="7">
        <v>4218000</v>
      </c>
      <c r="S3" s="8">
        <v>1</v>
      </c>
      <c r="U3" s="6" t="s">
        <v>0</v>
      </c>
      <c r="V3" s="7">
        <v>3709000</v>
      </c>
      <c r="W3" s="8">
        <v>1</v>
      </c>
      <c r="Y3" s="6" t="s">
        <v>0</v>
      </c>
      <c r="Z3" s="7">
        <v>3591000</v>
      </c>
      <c r="AA3" s="8">
        <v>1</v>
      </c>
      <c r="AC3" s="6" t="s">
        <v>0</v>
      </c>
      <c r="AD3" s="7">
        <v>3220000</v>
      </c>
      <c r="AE3" s="8">
        <v>1</v>
      </c>
      <c r="AG3" s="6" t="s">
        <v>0</v>
      </c>
      <c r="AH3" s="7">
        <v>2699000</v>
      </c>
      <c r="AI3" s="8">
        <v>1</v>
      </c>
      <c r="AK3" s="6" t="s">
        <v>0</v>
      </c>
      <c r="AL3" s="7">
        <v>2119000</v>
      </c>
      <c r="AM3" s="8">
        <v>1</v>
      </c>
      <c r="AN3" s="10"/>
      <c r="AO3" s="10" t="s">
        <v>0</v>
      </c>
      <c r="AP3" s="11">
        <v>2008000</v>
      </c>
      <c r="AQ3" s="10">
        <v>1</v>
      </c>
      <c r="AS3" s="6" t="s">
        <v>0</v>
      </c>
      <c r="AT3" s="7">
        <v>1808000</v>
      </c>
      <c r="AU3" s="8">
        <v>1</v>
      </c>
      <c r="AW3" s="6" t="s">
        <v>0</v>
      </c>
      <c r="AX3" s="7">
        <v>1558000</v>
      </c>
      <c r="AY3" s="8">
        <v>1</v>
      </c>
      <c r="BA3" s="6" t="s">
        <v>0</v>
      </c>
      <c r="BB3" s="7">
        <v>1301000</v>
      </c>
      <c r="BC3" s="8">
        <v>1</v>
      </c>
      <c r="BE3" s="6" t="s">
        <v>0</v>
      </c>
      <c r="BF3" s="7">
        <v>1021000</v>
      </c>
      <c r="BG3" s="8">
        <v>1</v>
      </c>
    </row>
    <row r="5" spans="1:59" ht="14.7" thickBot="1" x14ac:dyDescent="0.6">
      <c r="A5" s="6" t="s">
        <v>8</v>
      </c>
      <c r="E5" s="6" t="s">
        <v>8</v>
      </c>
      <c r="I5" s="6" t="s">
        <v>8</v>
      </c>
      <c r="M5" s="6" t="s">
        <v>8</v>
      </c>
      <c r="Q5" s="6" t="s">
        <v>8</v>
      </c>
      <c r="U5" s="6" t="s">
        <v>8</v>
      </c>
      <c r="Y5" s="6" t="s">
        <v>8</v>
      </c>
      <c r="AC5" s="6" t="s">
        <v>8</v>
      </c>
      <c r="AG5" s="6" t="s">
        <v>8</v>
      </c>
      <c r="AK5" s="6" t="s">
        <v>8</v>
      </c>
      <c r="AO5" s="6" t="s">
        <v>8</v>
      </c>
      <c r="AS5" s="6" t="s">
        <v>8</v>
      </c>
      <c r="AW5" s="6" t="s">
        <v>8</v>
      </c>
      <c r="BA5" s="6" t="s">
        <v>8</v>
      </c>
      <c r="BE5" s="6" t="s">
        <v>8</v>
      </c>
    </row>
    <row r="6" spans="1:59" x14ac:dyDescent="0.55000000000000004">
      <c r="A6" t="s">
        <v>1</v>
      </c>
      <c r="B6" s="4">
        <f>$B$3*C6</f>
        <v>11804700</v>
      </c>
      <c r="C6" s="3">
        <v>0.36099999999999999</v>
      </c>
      <c r="E6" t="s">
        <v>1</v>
      </c>
      <c r="F6" s="4">
        <f t="shared" ref="F6:F12" si="0">F$3*G6</f>
        <v>4186000</v>
      </c>
      <c r="G6" s="3">
        <v>0.36399999999999999</v>
      </c>
      <c r="I6" t="s">
        <v>1</v>
      </c>
      <c r="J6" s="4">
        <f t="shared" ref="J6:J12" si="1">J$3*K6</f>
        <v>2455200</v>
      </c>
      <c r="K6" s="3">
        <v>0.34100000000000003</v>
      </c>
      <c r="M6" t="s">
        <v>1</v>
      </c>
      <c r="N6" s="4">
        <f t="shared" ref="N6:N11" si="2">N$3*O6</f>
        <v>1488584</v>
      </c>
      <c r="O6" s="3">
        <v>0.29599999999999999</v>
      </c>
      <c r="Q6" t="s">
        <v>1</v>
      </c>
      <c r="R6" s="4">
        <f>R$3*S6</f>
        <v>3066486</v>
      </c>
      <c r="S6" s="3">
        <v>0.72699999999999998</v>
      </c>
      <c r="U6" t="s">
        <v>1</v>
      </c>
      <c r="V6" s="4">
        <f>V$3*W6</f>
        <v>582313</v>
      </c>
      <c r="W6" s="3">
        <v>0.157</v>
      </c>
      <c r="Y6" t="s">
        <v>1</v>
      </c>
      <c r="Z6" s="4">
        <f>Z$3*AA6</f>
        <v>2483535.6</v>
      </c>
      <c r="AA6" s="3">
        <v>0.69159999999999999</v>
      </c>
      <c r="AC6" t="s">
        <v>1</v>
      </c>
      <c r="AD6" s="4">
        <f>AD$3*AE6</f>
        <v>1571360</v>
      </c>
      <c r="AE6" s="3">
        <v>0.48799999999999999</v>
      </c>
      <c r="AG6" t="s">
        <v>1</v>
      </c>
      <c r="AH6" s="4">
        <f>AH$3*AI6</f>
        <v>836690</v>
      </c>
      <c r="AI6" s="3">
        <v>0.31</v>
      </c>
      <c r="AK6" t="s">
        <v>1</v>
      </c>
      <c r="AL6" s="4">
        <f>AL$3*AM6</f>
        <v>1540513</v>
      </c>
      <c r="AM6" s="3">
        <v>0.72699999999999998</v>
      </c>
      <c r="AN6" s="3"/>
      <c r="AO6" t="s">
        <v>1</v>
      </c>
      <c r="AP6" s="4">
        <f>AP$3*AQ6</f>
        <v>690752</v>
      </c>
      <c r="AQ6" s="3">
        <v>0.34399999999999997</v>
      </c>
      <c r="AS6" t="s">
        <v>1</v>
      </c>
      <c r="AT6" s="4">
        <f>AT$3*AU6</f>
        <v>379680</v>
      </c>
      <c r="AU6" s="3">
        <v>0.21</v>
      </c>
      <c r="AW6" t="s">
        <v>1</v>
      </c>
      <c r="AX6" s="4">
        <f t="shared" ref="AX6:AX12" si="3">AX$3*AY6</f>
        <v>526604</v>
      </c>
      <c r="AY6" s="3">
        <v>0.33800000000000002</v>
      </c>
      <c r="BA6" t="s">
        <v>1</v>
      </c>
      <c r="BB6" s="4">
        <f t="shared" ref="BB6:BB12" si="4">BB$3*BC6</f>
        <v>1096743</v>
      </c>
      <c r="BC6" s="3">
        <v>0.84299999999999997</v>
      </c>
      <c r="BE6" t="s">
        <v>1</v>
      </c>
      <c r="BF6" s="4">
        <f t="shared" ref="BF6:BF12" si="5">BF$3*BG6</f>
        <v>90869</v>
      </c>
      <c r="BG6" s="3">
        <v>8.8999999999999996E-2</v>
      </c>
    </row>
    <row r="7" spans="1:59" x14ac:dyDescent="0.55000000000000004">
      <c r="A7" t="s">
        <v>2</v>
      </c>
      <c r="B7" s="4">
        <f t="shared" ref="B7:B20" si="6">$B$3*C7</f>
        <v>7978800</v>
      </c>
      <c r="C7" s="3">
        <v>0.24399999999999999</v>
      </c>
      <c r="E7" t="s">
        <v>2</v>
      </c>
      <c r="F7" s="4">
        <f t="shared" si="0"/>
        <v>4047999.9999999995</v>
      </c>
      <c r="G7" s="3">
        <v>0.35199999999999998</v>
      </c>
      <c r="I7" t="s">
        <v>2</v>
      </c>
      <c r="J7" s="4">
        <f t="shared" si="1"/>
        <v>2376000</v>
      </c>
      <c r="K7" s="3">
        <v>0.33</v>
      </c>
      <c r="M7" t="s">
        <v>2</v>
      </c>
      <c r="N7" s="4">
        <f t="shared" si="2"/>
        <v>2781037.0000000005</v>
      </c>
      <c r="O7" s="3">
        <v>0.55300000000000005</v>
      </c>
      <c r="Q7" t="s">
        <v>2</v>
      </c>
      <c r="R7" s="4">
        <f t="shared" ref="R7:R11" si="7">R$3*S7</f>
        <v>603174</v>
      </c>
      <c r="S7" s="3">
        <v>0.14299999999999999</v>
      </c>
      <c r="U7" t="s">
        <v>2</v>
      </c>
      <c r="V7" s="4">
        <f t="shared" ref="V7:V20" si="8">V$3*W7</f>
        <v>1976897</v>
      </c>
      <c r="W7" s="3">
        <v>0.53300000000000003</v>
      </c>
      <c r="Y7" t="s">
        <v>2</v>
      </c>
      <c r="Z7" s="4">
        <f t="shared" ref="Z7:Z20" si="9">Z$3*AA7</f>
        <v>779247</v>
      </c>
      <c r="AA7" s="3">
        <v>0.217</v>
      </c>
      <c r="AC7" t="s">
        <v>2</v>
      </c>
      <c r="AD7" s="4">
        <f t="shared" ref="AD7:AD20" si="10">AD$3*AE7</f>
        <v>1130220</v>
      </c>
      <c r="AE7" s="3">
        <v>0.35099999999999998</v>
      </c>
      <c r="AG7" t="s">
        <v>2</v>
      </c>
      <c r="AH7" s="4">
        <f t="shared" ref="AH7:AH20" si="11">AH$3*AI7</f>
        <v>1225346</v>
      </c>
      <c r="AI7" s="3">
        <v>0.45400000000000001</v>
      </c>
      <c r="AK7" t="s">
        <v>2</v>
      </c>
      <c r="AL7" s="4">
        <f t="shared" ref="AL7:AL20" si="12">AL$3*AM7</f>
        <v>319969</v>
      </c>
      <c r="AM7" s="3">
        <v>0.151</v>
      </c>
      <c r="AN7" s="3"/>
      <c r="AO7" t="s">
        <v>2</v>
      </c>
      <c r="AP7" s="4">
        <f t="shared" ref="AP7:AP20" si="13">AP$3*AQ7</f>
        <v>795168</v>
      </c>
      <c r="AQ7" s="3">
        <v>0.39600000000000002</v>
      </c>
      <c r="AS7" t="s">
        <v>2</v>
      </c>
      <c r="AT7" s="4">
        <f t="shared" ref="AT7:AT20" si="14">AT$3*AU7</f>
        <v>630992</v>
      </c>
      <c r="AU7" s="3">
        <v>0.34899999999999998</v>
      </c>
      <c r="AW7" t="s">
        <v>2</v>
      </c>
      <c r="AX7" s="4">
        <f t="shared" si="3"/>
        <v>797696</v>
      </c>
      <c r="AY7" s="3">
        <v>0.51200000000000001</v>
      </c>
      <c r="BA7" t="s">
        <v>2</v>
      </c>
      <c r="BB7" s="4">
        <f t="shared" si="4"/>
        <v>139207</v>
      </c>
      <c r="BC7" s="3">
        <v>0.107</v>
      </c>
      <c r="BE7" t="s">
        <v>2</v>
      </c>
      <c r="BF7" s="4">
        <f t="shared" si="5"/>
        <v>785149</v>
      </c>
      <c r="BG7" s="3">
        <v>0.76900000000000002</v>
      </c>
    </row>
    <row r="8" spans="1:59" x14ac:dyDescent="0.55000000000000004">
      <c r="A8" t="s">
        <v>3</v>
      </c>
      <c r="B8" s="4">
        <f t="shared" si="6"/>
        <v>8992500</v>
      </c>
      <c r="C8" s="3">
        <v>0.27500000000000002</v>
      </c>
      <c r="E8" t="s">
        <v>3</v>
      </c>
      <c r="F8" s="4">
        <f t="shared" si="0"/>
        <v>2208000</v>
      </c>
      <c r="G8" s="3">
        <v>0.192</v>
      </c>
      <c r="I8" t="s">
        <v>3</v>
      </c>
      <c r="J8" s="4">
        <f t="shared" si="1"/>
        <v>1843200</v>
      </c>
      <c r="K8" s="3">
        <v>0.25600000000000001</v>
      </c>
      <c r="M8" t="s">
        <v>3</v>
      </c>
      <c r="N8" s="4">
        <f t="shared" si="2"/>
        <v>543132</v>
      </c>
      <c r="O8" s="3">
        <v>0.108</v>
      </c>
      <c r="Q8" t="s">
        <v>3</v>
      </c>
      <c r="R8" s="4">
        <f t="shared" si="7"/>
        <v>341658</v>
      </c>
      <c r="S8" s="3">
        <v>8.1000000000000003E-2</v>
      </c>
      <c r="U8" t="s">
        <v>3</v>
      </c>
      <c r="V8" s="4">
        <f t="shared" si="8"/>
        <v>893869</v>
      </c>
      <c r="W8" s="3">
        <v>0.24099999999999999</v>
      </c>
      <c r="Y8" t="s">
        <v>3</v>
      </c>
      <c r="Z8" s="4">
        <f t="shared" si="9"/>
        <v>204687</v>
      </c>
      <c r="AA8" s="3">
        <v>5.7000000000000002E-2</v>
      </c>
      <c r="AC8" t="s">
        <v>3</v>
      </c>
      <c r="AD8" s="4">
        <f t="shared" si="10"/>
        <v>354200</v>
      </c>
      <c r="AE8" s="3">
        <v>0.11</v>
      </c>
      <c r="AG8" t="s">
        <v>3</v>
      </c>
      <c r="AH8" s="4">
        <f t="shared" si="11"/>
        <v>515509</v>
      </c>
      <c r="AI8" s="3">
        <v>0.191</v>
      </c>
      <c r="AK8" t="s">
        <v>3</v>
      </c>
      <c r="AL8" s="4">
        <f t="shared" si="12"/>
        <v>146211</v>
      </c>
      <c r="AM8" s="3">
        <v>6.9000000000000006E-2</v>
      </c>
      <c r="AN8" s="3"/>
      <c r="AO8" t="s">
        <v>3</v>
      </c>
      <c r="AP8" s="4">
        <f t="shared" si="13"/>
        <v>475896</v>
      </c>
      <c r="AQ8" s="3">
        <v>0.23699999999999999</v>
      </c>
      <c r="AS8" t="s">
        <v>3</v>
      </c>
      <c r="AT8" s="4">
        <f t="shared" si="14"/>
        <v>725008</v>
      </c>
      <c r="AU8" s="3">
        <v>0.40100000000000002</v>
      </c>
      <c r="AW8" t="s">
        <v>3</v>
      </c>
      <c r="AX8" s="4">
        <f t="shared" si="3"/>
        <v>174496</v>
      </c>
      <c r="AY8" s="3">
        <v>0.112</v>
      </c>
      <c r="BA8" t="s">
        <v>3</v>
      </c>
      <c r="BB8" s="4">
        <f t="shared" si="4"/>
        <v>35127</v>
      </c>
      <c r="BC8" s="3">
        <v>2.7E-2</v>
      </c>
      <c r="BE8" t="s">
        <v>3</v>
      </c>
      <c r="BF8" s="4">
        <f t="shared" si="5"/>
        <v>112820.5</v>
      </c>
      <c r="BG8" s="3">
        <v>0.1105</v>
      </c>
    </row>
    <row r="9" spans="1:59" x14ac:dyDescent="0.55000000000000004">
      <c r="A9" t="s">
        <v>85</v>
      </c>
      <c r="B9" s="4">
        <f>$B$3*C9</f>
        <v>817500</v>
      </c>
      <c r="C9" s="3">
        <v>2.5000000000000001E-2</v>
      </c>
      <c r="E9" t="s">
        <v>85</v>
      </c>
      <c r="F9" s="4">
        <f>F$3*G9</f>
        <v>264500</v>
      </c>
      <c r="G9" s="3">
        <v>2.3E-2</v>
      </c>
      <c r="I9" t="s">
        <v>85</v>
      </c>
      <c r="J9" s="4">
        <f>J$3*K9</f>
        <v>158400</v>
      </c>
      <c r="K9" s="3">
        <v>2.1999999999999999E-2</v>
      </c>
      <c r="M9" t="s">
        <v>85</v>
      </c>
      <c r="N9" s="4">
        <f>N$3*O9</f>
        <v>62862.5</v>
      </c>
      <c r="O9" s="3">
        <v>1.2500000000000001E-2</v>
      </c>
      <c r="Q9" t="s">
        <v>85</v>
      </c>
      <c r="R9" s="4">
        <f>R$3*S9</f>
        <v>139194</v>
      </c>
      <c r="S9" s="3">
        <v>3.3000000000000002E-2</v>
      </c>
      <c r="U9" t="s">
        <v>85</v>
      </c>
      <c r="V9" s="4">
        <f>V$3*W9</f>
        <v>370.90000000000003</v>
      </c>
      <c r="W9" s="3">
        <v>1E-4</v>
      </c>
      <c r="Y9" t="s">
        <v>85</v>
      </c>
      <c r="Z9" s="4">
        <f>Z$3*AA9</f>
        <v>40578.299999999996</v>
      </c>
      <c r="AA9" s="3">
        <v>1.1299999999999999E-2</v>
      </c>
      <c r="AC9" t="s">
        <v>85</v>
      </c>
      <c r="AD9" s="4">
        <f>AD$3*AE9</f>
        <v>55706</v>
      </c>
      <c r="AE9" s="3">
        <v>1.7299999999999999E-2</v>
      </c>
      <c r="AG9" t="s">
        <v>85</v>
      </c>
      <c r="AH9" s="4">
        <f>AH$3*AI9</f>
        <v>12955.199999999999</v>
      </c>
      <c r="AI9" s="3">
        <v>4.7999999999999996E-3</v>
      </c>
      <c r="AK9" t="s">
        <v>85</v>
      </c>
      <c r="AL9" s="4">
        <f>AL$3*AM9</f>
        <v>26487.5</v>
      </c>
      <c r="AM9" s="3">
        <v>1.2500000000000001E-2</v>
      </c>
      <c r="AO9" t="s">
        <v>85</v>
      </c>
      <c r="AP9" s="4">
        <f>AP$3*AQ9</f>
        <v>6024</v>
      </c>
      <c r="AQ9" s="3">
        <v>3.0000000000000001E-3</v>
      </c>
      <c r="AS9" t="s">
        <v>85</v>
      </c>
      <c r="AT9" s="4">
        <f>AT$3*AU9</f>
        <v>19888</v>
      </c>
      <c r="AU9" s="3">
        <v>1.0999999999999999E-2</v>
      </c>
      <c r="AW9" t="s">
        <v>85</v>
      </c>
      <c r="AX9" s="4">
        <f>AX$3*AY9</f>
        <v>2804.4</v>
      </c>
      <c r="AY9" s="3">
        <v>1.8E-3</v>
      </c>
      <c r="BA9" t="s">
        <v>85</v>
      </c>
      <c r="BB9" s="4">
        <f>BB$3*BC9</f>
        <v>10928.4</v>
      </c>
      <c r="BC9" s="3">
        <v>8.3999999999999995E-3</v>
      </c>
      <c r="BE9" t="s">
        <v>85</v>
      </c>
      <c r="BF9" s="4">
        <f>BF$3*BG9</f>
        <v>10.210000000000001</v>
      </c>
      <c r="BG9" s="3">
        <v>1.0000000000000001E-5</v>
      </c>
    </row>
    <row r="10" spans="1:59" x14ac:dyDescent="0.55000000000000004">
      <c r="A10" t="s">
        <v>4</v>
      </c>
      <c r="B10" s="4">
        <f t="shared" si="6"/>
        <v>555900</v>
      </c>
      <c r="C10" s="3">
        <v>1.7000000000000001E-2</v>
      </c>
      <c r="E10" t="s">
        <v>4</v>
      </c>
      <c r="F10" s="4">
        <f t="shared" si="0"/>
        <v>46000</v>
      </c>
      <c r="G10" s="3">
        <v>4.0000000000000001E-3</v>
      </c>
      <c r="I10" t="s">
        <v>4</v>
      </c>
      <c r="J10" s="4">
        <f t="shared" si="1"/>
        <v>14400</v>
      </c>
      <c r="K10" s="3">
        <v>2E-3</v>
      </c>
      <c r="M10" t="s">
        <v>4</v>
      </c>
      <c r="N10" s="4">
        <f t="shared" si="2"/>
        <v>10058</v>
      </c>
      <c r="O10" s="3">
        <v>2E-3</v>
      </c>
      <c r="Q10" t="s">
        <v>4</v>
      </c>
      <c r="R10" s="4">
        <f t="shared" si="7"/>
        <v>4218</v>
      </c>
      <c r="S10" s="3">
        <v>1E-3</v>
      </c>
      <c r="U10" t="s">
        <v>4</v>
      </c>
      <c r="V10" s="4">
        <f t="shared" si="8"/>
        <v>7418</v>
      </c>
      <c r="W10" s="3">
        <v>2E-3</v>
      </c>
      <c r="Y10" t="s">
        <v>4</v>
      </c>
      <c r="Z10" s="4">
        <f t="shared" si="9"/>
        <v>3591</v>
      </c>
      <c r="AA10" s="3">
        <v>1E-3</v>
      </c>
      <c r="AC10" t="s">
        <v>4</v>
      </c>
      <c r="AD10" s="4">
        <f t="shared" si="10"/>
        <v>1610</v>
      </c>
      <c r="AE10" s="3">
        <v>5.0000000000000001E-4</v>
      </c>
      <c r="AG10" t="s">
        <v>4</v>
      </c>
      <c r="AH10" s="4">
        <f t="shared" si="11"/>
        <v>2968.9</v>
      </c>
      <c r="AI10" s="3">
        <v>1.1000000000000001E-3</v>
      </c>
      <c r="AK10" t="s">
        <v>4</v>
      </c>
      <c r="AL10" s="4">
        <f t="shared" si="12"/>
        <v>1059.5</v>
      </c>
      <c r="AM10" s="3">
        <v>5.0000000000000001E-4</v>
      </c>
      <c r="AN10" s="3"/>
      <c r="AO10" t="s">
        <v>4</v>
      </c>
      <c r="AP10" s="4">
        <f t="shared" si="13"/>
        <v>2208.8000000000002</v>
      </c>
      <c r="AQ10" s="3">
        <v>1.1000000000000001E-3</v>
      </c>
      <c r="AS10" t="s">
        <v>4</v>
      </c>
      <c r="AT10" s="4">
        <f t="shared" si="14"/>
        <v>379.68</v>
      </c>
      <c r="AU10" s="3">
        <v>2.1000000000000001E-4</v>
      </c>
      <c r="AW10" t="s">
        <v>4</v>
      </c>
      <c r="AX10" s="4">
        <f t="shared" si="3"/>
        <v>1869.6</v>
      </c>
      <c r="AY10" s="3">
        <v>1.1999999999999999E-3</v>
      </c>
      <c r="BA10" t="s">
        <v>4</v>
      </c>
      <c r="BB10" s="4">
        <f t="shared" si="4"/>
        <v>1301</v>
      </c>
      <c r="BC10" s="3">
        <v>1E-3</v>
      </c>
      <c r="BE10" t="s">
        <v>4</v>
      </c>
      <c r="BF10" s="4">
        <f t="shared" si="5"/>
        <v>51.050000000000004</v>
      </c>
      <c r="BG10" s="3">
        <v>5.0000000000000002E-5</v>
      </c>
    </row>
    <row r="11" spans="1:59" x14ac:dyDescent="0.55000000000000004">
      <c r="A11" t="s">
        <v>5</v>
      </c>
      <c r="B11" s="4">
        <f t="shared" si="6"/>
        <v>98100</v>
      </c>
      <c r="C11" s="3">
        <v>3.0000000000000001E-3</v>
      </c>
      <c r="E11" t="s">
        <v>5</v>
      </c>
      <c r="F11" s="4">
        <f t="shared" si="0"/>
        <v>5750</v>
      </c>
      <c r="G11" s="3">
        <v>5.0000000000000001E-4</v>
      </c>
      <c r="I11" t="s">
        <v>5</v>
      </c>
      <c r="J11" s="4">
        <f t="shared" si="1"/>
        <v>4320</v>
      </c>
      <c r="K11" s="3">
        <v>5.9999999999999995E-4</v>
      </c>
      <c r="M11" t="s">
        <v>5</v>
      </c>
      <c r="N11" s="4">
        <f t="shared" si="2"/>
        <v>2514.5</v>
      </c>
      <c r="O11" s="3">
        <v>5.0000000000000001E-4</v>
      </c>
      <c r="Q11" t="s">
        <v>5</v>
      </c>
      <c r="R11" s="4">
        <f t="shared" si="7"/>
        <v>2109</v>
      </c>
      <c r="S11" s="3">
        <v>5.0000000000000001E-4</v>
      </c>
      <c r="U11" t="s">
        <v>5</v>
      </c>
      <c r="V11" s="4">
        <f t="shared" si="8"/>
        <v>1854.5</v>
      </c>
      <c r="W11" s="3">
        <v>5.0000000000000001E-4</v>
      </c>
      <c r="Y11" t="s">
        <v>5</v>
      </c>
      <c r="Z11" s="4">
        <f t="shared" si="9"/>
        <v>7182</v>
      </c>
      <c r="AA11" s="3">
        <v>2E-3</v>
      </c>
      <c r="AC11" t="s">
        <v>5</v>
      </c>
      <c r="AD11" s="4">
        <f t="shared" si="10"/>
        <v>322</v>
      </c>
      <c r="AE11" s="3">
        <v>1E-4</v>
      </c>
      <c r="AG11" t="s">
        <v>5</v>
      </c>
      <c r="AH11" s="4">
        <f t="shared" si="11"/>
        <v>269.90000000000003</v>
      </c>
      <c r="AI11" s="3">
        <v>1E-4</v>
      </c>
      <c r="AK11" t="s">
        <v>5</v>
      </c>
      <c r="AL11" s="4">
        <f t="shared" si="12"/>
        <v>847.6</v>
      </c>
      <c r="AM11" s="3">
        <v>4.0000000000000002E-4</v>
      </c>
      <c r="AN11" s="3"/>
      <c r="AO11" t="s">
        <v>5</v>
      </c>
      <c r="AP11" s="4">
        <f t="shared" si="13"/>
        <v>20.080000000000002</v>
      </c>
      <c r="AQ11" s="3">
        <v>1.0000000000000001E-5</v>
      </c>
      <c r="AS11" t="s">
        <v>5</v>
      </c>
      <c r="AT11" s="4">
        <f t="shared" si="14"/>
        <v>90.4</v>
      </c>
      <c r="AU11" s="3">
        <v>5.0000000000000002E-5</v>
      </c>
      <c r="AW11" t="s">
        <v>5</v>
      </c>
      <c r="AX11" s="4">
        <f t="shared" si="3"/>
        <v>1246.4000000000001</v>
      </c>
      <c r="AY11" s="3">
        <v>8.0000000000000004E-4</v>
      </c>
      <c r="BA11" t="s">
        <v>5</v>
      </c>
      <c r="BB11" s="4">
        <f t="shared" si="4"/>
        <v>130.1</v>
      </c>
      <c r="BC11" s="3">
        <v>1E-4</v>
      </c>
      <c r="BE11" t="s">
        <v>5</v>
      </c>
      <c r="BF11" s="4">
        <f t="shared" si="5"/>
        <v>12252</v>
      </c>
      <c r="BG11" s="3">
        <v>1.2E-2</v>
      </c>
    </row>
    <row r="12" spans="1:59" x14ac:dyDescent="0.55000000000000004">
      <c r="A12" t="s">
        <v>6</v>
      </c>
      <c r="B12" s="4">
        <f t="shared" si="6"/>
        <v>2452499.9999999986</v>
      </c>
      <c r="C12" s="3">
        <f>1-SUM(C6:C11)</f>
        <v>7.4999999999999956E-2</v>
      </c>
      <c r="E12" t="s">
        <v>6</v>
      </c>
      <c r="F12" s="4">
        <f t="shared" si="0"/>
        <v>741750.00000000128</v>
      </c>
      <c r="G12" s="5">
        <f>1-SUM(G6:G11)</f>
        <v>6.4500000000000113E-2</v>
      </c>
      <c r="I12" t="s">
        <v>6</v>
      </c>
      <c r="J12" s="4">
        <f t="shared" si="1"/>
        <v>348479.99999999919</v>
      </c>
      <c r="K12" s="5">
        <f>1-SUM(K6:K11)</f>
        <v>4.8399999999999888E-2</v>
      </c>
      <c r="M12" t="s">
        <v>6</v>
      </c>
      <c r="N12" s="4">
        <f>N$3*O12</f>
        <v>140812.00000000067</v>
      </c>
      <c r="O12" s="5">
        <f>1-SUM(O6:O11)</f>
        <v>2.8000000000000136E-2</v>
      </c>
      <c r="Q12" t="s">
        <v>6</v>
      </c>
      <c r="R12" s="4">
        <f>R$3*S12</f>
        <v>61161.000000000291</v>
      </c>
      <c r="S12" s="5">
        <f>1-SUM(S6:S11)</f>
        <v>1.4500000000000068E-2</v>
      </c>
      <c r="U12" t="s">
        <v>6</v>
      </c>
      <c r="V12" s="4">
        <f t="shared" si="8"/>
        <v>246277.60000000006</v>
      </c>
      <c r="W12" s="5">
        <f>1-SUM(W6:W11)</f>
        <v>6.6400000000000015E-2</v>
      </c>
      <c r="Y12" t="s">
        <v>6</v>
      </c>
      <c r="Z12" s="4">
        <f t="shared" si="9"/>
        <v>72179.10000000002</v>
      </c>
      <c r="AA12" s="3">
        <f>1-SUM(AA6:AA11)</f>
        <v>2.0100000000000007E-2</v>
      </c>
      <c r="AC12" t="s">
        <v>6</v>
      </c>
      <c r="AD12" s="4">
        <f t="shared" si="10"/>
        <v>106582.00000000042</v>
      </c>
      <c r="AE12" s="3">
        <f>1-SUM(AE6:AE11)</f>
        <v>3.3100000000000129E-2</v>
      </c>
      <c r="AG12" t="s">
        <v>6</v>
      </c>
      <c r="AH12" s="4">
        <f t="shared" si="11"/>
        <v>105260.9999999998</v>
      </c>
      <c r="AI12" s="3">
        <f>1-SUM(AI6:AI11)</f>
        <v>3.8999999999999924E-2</v>
      </c>
      <c r="AK12" t="s">
        <v>6</v>
      </c>
      <c r="AL12" s="4">
        <f t="shared" si="12"/>
        <v>83912.400000000169</v>
      </c>
      <c r="AM12" s="3">
        <f>1-SUM(AM6:AM11)</f>
        <v>3.960000000000008E-2</v>
      </c>
      <c r="AN12" s="3"/>
      <c r="AO12" t="s">
        <v>6</v>
      </c>
      <c r="AP12" s="4">
        <f t="shared" si="13"/>
        <v>37931.120000000148</v>
      </c>
      <c r="AQ12" s="3">
        <f>1-SUM(AQ6:AQ11)</f>
        <v>1.8890000000000073E-2</v>
      </c>
      <c r="AS12" t="s">
        <v>6</v>
      </c>
      <c r="AT12" s="4">
        <f t="shared" si="14"/>
        <v>51961.919999999976</v>
      </c>
      <c r="AU12" s="5">
        <f>1-SUM(AU6:AU11)</f>
        <v>2.8739999999999988E-2</v>
      </c>
      <c r="AW12" t="s">
        <v>6</v>
      </c>
      <c r="AX12" s="4">
        <f t="shared" si="3"/>
        <v>53283.599999999838</v>
      </c>
      <c r="AY12" s="5">
        <f>1-SUM(AY6:AY11)</f>
        <v>3.4199999999999897E-2</v>
      </c>
      <c r="BA12" t="s">
        <v>6</v>
      </c>
      <c r="BB12" s="4">
        <f t="shared" si="4"/>
        <v>17563.500000000087</v>
      </c>
      <c r="BC12" s="5">
        <f>1-SUM(BC6:BC11)</f>
        <v>1.3500000000000068E-2</v>
      </c>
      <c r="BE12" t="s">
        <v>6</v>
      </c>
      <c r="BF12" s="4">
        <f t="shared" si="5"/>
        <v>19848.240000000013</v>
      </c>
      <c r="BG12" s="5">
        <f>1-SUM(BG6:BG11)</f>
        <v>1.9440000000000013E-2</v>
      </c>
    </row>
    <row r="13" spans="1:59" x14ac:dyDescent="0.55000000000000004">
      <c r="B13" s="4"/>
      <c r="J13" s="4"/>
      <c r="R13" s="4"/>
      <c r="V13" s="4"/>
      <c r="Z13" s="4"/>
      <c r="AD13" s="4"/>
      <c r="AH13" s="4"/>
      <c r="AL13" s="4"/>
      <c r="AP13" s="4"/>
      <c r="AT13" s="4"/>
      <c r="AX13" s="4"/>
      <c r="BB13" s="4"/>
      <c r="BF13" s="4"/>
    </row>
    <row r="14" spans="1:59" ht="14.7" thickBot="1" x14ac:dyDescent="0.6">
      <c r="A14" s="6" t="s">
        <v>9</v>
      </c>
      <c r="B14" s="4"/>
      <c r="E14" s="6" t="s">
        <v>9</v>
      </c>
      <c r="I14" s="6" t="s">
        <v>9</v>
      </c>
      <c r="J14" s="4"/>
      <c r="M14" s="6" t="s">
        <v>9</v>
      </c>
      <c r="Q14" s="6" t="s">
        <v>9</v>
      </c>
      <c r="R14" s="4"/>
      <c r="U14" s="6" t="s">
        <v>9</v>
      </c>
      <c r="V14" s="4"/>
      <c r="Y14" s="6" t="s">
        <v>9</v>
      </c>
      <c r="Z14" s="4"/>
      <c r="AC14" s="6" t="s">
        <v>9</v>
      </c>
      <c r="AD14" s="4"/>
      <c r="AG14" s="6" t="s">
        <v>9</v>
      </c>
      <c r="AH14" s="4"/>
      <c r="AK14" s="6" t="s">
        <v>9</v>
      </c>
      <c r="AL14" s="4"/>
      <c r="AO14" s="6" t="s">
        <v>9</v>
      </c>
      <c r="AP14" s="4"/>
      <c r="AS14" s="6" t="s">
        <v>9</v>
      </c>
      <c r="AT14" s="4"/>
      <c r="AW14" s="6" t="s">
        <v>9</v>
      </c>
      <c r="AX14" s="4"/>
      <c r="BA14" s="6" t="s">
        <v>9</v>
      </c>
      <c r="BB14" s="4"/>
      <c r="BE14" s="6" t="s">
        <v>9</v>
      </c>
      <c r="BF14" s="4"/>
    </row>
    <row r="15" spans="1:59" x14ac:dyDescent="0.55000000000000004">
      <c r="A15" t="s">
        <v>7</v>
      </c>
      <c r="B15" s="4">
        <f t="shared" si="6"/>
        <v>26225400</v>
      </c>
      <c r="C15" s="3">
        <v>0.80200000000000005</v>
      </c>
      <c r="E15" t="s">
        <v>7</v>
      </c>
      <c r="F15" s="4">
        <f t="shared" ref="F15:F20" si="15">F$3*G15</f>
        <v>5508500</v>
      </c>
      <c r="G15" s="3">
        <v>0.47899999999999998</v>
      </c>
      <c r="I15" t="s">
        <v>7</v>
      </c>
      <c r="J15" s="4">
        <f t="shared" ref="J15:J20" si="16">J$3*K15</f>
        <v>6530400</v>
      </c>
      <c r="K15" s="3">
        <v>0.90700000000000003</v>
      </c>
      <c r="M15" t="s">
        <v>7</v>
      </c>
      <c r="N15" s="4">
        <f>N$3*O15</f>
        <v>4641767</v>
      </c>
      <c r="O15" s="3">
        <v>0.92300000000000004</v>
      </c>
      <c r="Q15" t="s">
        <v>7</v>
      </c>
      <c r="R15" s="4">
        <f t="shared" ref="R15:R20" si="17">R$3*S15</f>
        <v>1197912</v>
      </c>
      <c r="S15" s="3">
        <v>0.28399999999999997</v>
      </c>
      <c r="U15" t="s">
        <v>7</v>
      </c>
      <c r="V15" s="4">
        <f t="shared" si="8"/>
        <v>3453079</v>
      </c>
      <c r="W15" s="3">
        <v>0.93100000000000005</v>
      </c>
      <c r="Y15" t="s">
        <v>7</v>
      </c>
      <c r="Z15" s="4">
        <f t="shared" si="9"/>
        <v>1001889.0000000001</v>
      </c>
      <c r="AA15" s="3">
        <v>0.27900000000000003</v>
      </c>
      <c r="AC15" t="s">
        <v>7</v>
      </c>
      <c r="AD15" s="4">
        <f t="shared" si="10"/>
        <v>2859360</v>
      </c>
      <c r="AE15" s="3">
        <v>0.88800000000000001</v>
      </c>
      <c r="AG15" t="s">
        <v>7</v>
      </c>
      <c r="AH15" s="4">
        <f t="shared" si="11"/>
        <v>2539759</v>
      </c>
      <c r="AI15" s="3">
        <v>0.94099999999999995</v>
      </c>
      <c r="AK15" t="s">
        <v>7</v>
      </c>
      <c r="AL15" s="4">
        <f t="shared" si="12"/>
        <v>1481181</v>
      </c>
      <c r="AM15" s="3">
        <v>0.69899999999999995</v>
      </c>
      <c r="AN15" s="3"/>
      <c r="AO15" t="s">
        <v>7</v>
      </c>
      <c r="AP15" s="4">
        <f t="shared" si="13"/>
        <v>1853384</v>
      </c>
      <c r="AQ15" s="3">
        <v>0.92300000000000004</v>
      </c>
      <c r="AS15" t="s">
        <v>7</v>
      </c>
      <c r="AT15" s="4">
        <f t="shared" si="14"/>
        <v>1601888</v>
      </c>
      <c r="AU15" s="3">
        <v>0.88600000000000001</v>
      </c>
      <c r="AW15" t="s">
        <v>7</v>
      </c>
      <c r="AX15" s="4">
        <f t="shared" ref="AX15:AX20" si="18">AX$3*AY15</f>
        <v>208772</v>
      </c>
      <c r="AY15" s="3">
        <v>0.13400000000000001</v>
      </c>
      <c r="BA15" t="s">
        <v>7</v>
      </c>
      <c r="BB15" s="4">
        <f t="shared" ref="BB15:BB20" si="19">BB$3*BC15</f>
        <v>202956</v>
      </c>
      <c r="BC15" s="2">
        <v>0.156</v>
      </c>
      <c r="BE15" t="s">
        <v>7</v>
      </c>
      <c r="BF15" s="4">
        <f t="shared" ref="BF15:BF20" si="20">BF$3*BG15</f>
        <v>963824</v>
      </c>
      <c r="BG15" s="3">
        <v>0.94399999999999995</v>
      </c>
    </row>
    <row r="16" spans="1:59" x14ac:dyDescent="0.55000000000000004">
      <c r="A16" t="s">
        <v>10</v>
      </c>
      <c r="B16" s="4">
        <f t="shared" si="6"/>
        <v>2844900</v>
      </c>
      <c r="C16" s="3">
        <v>8.6999999999999994E-2</v>
      </c>
      <c r="E16" t="s">
        <v>10</v>
      </c>
      <c r="F16" s="4">
        <f t="shared" si="15"/>
        <v>736000</v>
      </c>
      <c r="G16" s="3">
        <v>6.4000000000000001E-2</v>
      </c>
      <c r="I16" t="s">
        <v>10</v>
      </c>
      <c r="J16" s="4">
        <f t="shared" si="16"/>
        <v>122400.00000000001</v>
      </c>
      <c r="K16" s="3">
        <v>1.7000000000000001E-2</v>
      </c>
      <c r="M16" t="s">
        <v>10</v>
      </c>
      <c r="N16" s="4">
        <f t="shared" ref="N16:N20" si="21">N$3*O16</f>
        <v>90522</v>
      </c>
      <c r="O16" s="3">
        <v>1.7999999999999999E-2</v>
      </c>
      <c r="Q16" t="s">
        <v>10</v>
      </c>
      <c r="R16" s="4">
        <f t="shared" si="17"/>
        <v>2459094</v>
      </c>
      <c r="S16" s="3">
        <v>0.58299999999999996</v>
      </c>
      <c r="U16" t="s">
        <v>10</v>
      </c>
      <c r="V16" s="4">
        <f t="shared" si="8"/>
        <v>40799</v>
      </c>
      <c r="W16" s="3">
        <v>1.0999999999999999E-2</v>
      </c>
      <c r="Y16" t="s">
        <v>10</v>
      </c>
      <c r="Z16" s="4">
        <f t="shared" si="9"/>
        <v>68229</v>
      </c>
      <c r="AA16" s="3">
        <v>1.9E-2</v>
      </c>
      <c r="AC16" t="s">
        <v>10</v>
      </c>
      <c r="AD16" s="4">
        <f t="shared" si="10"/>
        <v>135240</v>
      </c>
      <c r="AE16" s="3">
        <v>4.2000000000000003E-2</v>
      </c>
      <c r="AG16" t="s">
        <v>10</v>
      </c>
      <c r="AH16" s="4">
        <f t="shared" si="11"/>
        <v>29689</v>
      </c>
      <c r="AI16" s="3">
        <v>1.0999999999999999E-2</v>
      </c>
      <c r="AK16" t="s">
        <v>10</v>
      </c>
      <c r="AL16" s="4">
        <f t="shared" si="12"/>
        <v>548821</v>
      </c>
      <c r="AM16" s="3">
        <v>0.25900000000000001</v>
      </c>
      <c r="AN16" s="3"/>
      <c r="AO16" t="s">
        <v>10</v>
      </c>
      <c r="AP16" s="4">
        <f t="shared" si="13"/>
        <v>36144</v>
      </c>
      <c r="AQ16" s="3">
        <v>1.7999999999999999E-2</v>
      </c>
      <c r="AS16" t="s">
        <v>10</v>
      </c>
      <c r="AT16" s="4">
        <f t="shared" si="14"/>
        <v>112096</v>
      </c>
      <c r="AU16" s="3">
        <v>6.2E-2</v>
      </c>
      <c r="AW16" t="s">
        <v>10</v>
      </c>
      <c r="AX16" s="4">
        <f t="shared" si="18"/>
        <v>151126</v>
      </c>
      <c r="AY16" s="3">
        <v>9.7000000000000003E-2</v>
      </c>
      <c r="BA16" t="s">
        <v>10</v>
      </c>
      <c r="BB16" s="4">
        <f t="shared" si="19"/>
        <v>511293</v>
      </c>
      <c r="BC16" s="2">
        <v>0.39300000000000002</v>
      </c>
      <c r="BE16" t="s">
        <v>10</v>
      </c>
      <c r="BF16" s="4">
        <f t="shared" si="20"/>
        <v>1021</v>
      </c>
      <c r="BG16" s="3">
        <v>1E-3</v>
      </c>
    </row>
    <row r="17" spans="1:59" x14ac:dyDescent="0.55000000000000004">
      <c r="A17" t="s">
        <v>11</v>
      </c>
      <c r="B17" s="4">
        <f t="shared" si="6"/>
        <v>1602300</v>
      </c>
      <c r="C17" s="3">
        <v>4.9000000000000002E-2</v>
      </c>
      <c r="E17" t="s">
        <v>11</v>
      </c>
      <c r="F17" s="4">
        <f t="shared" si="15"/>
        <v>80500</v>
      </c>
      <c r="G17" s="3">
        <v>7.0000000000000001E-3</v>
      </c>
      <c r="I17" t="s">
        <v>11</v>
      </c>
      <c r="J17" s="4">
        <f t="shared" si="16"/>
        <v>324000</v>
      </c>
      <c r="K17" s="3">
        <v>4.4999999999999998E-2</v>
      </c>
      <c r="M17" t="s">
        <v>11</v>
      </c>
      <c r="N17" s="4">
        <f t="shared" si="21"/>
        <v>105609</v>
      </c>
      <c r="O17" s="3">
        <v>2.1000000000000001E-2</v>
      </c>
      <c r="Q17" t="s">
        <v>11</v>
      </c>
      <c r="R17" s="4">
        <f t="shared" si="17"/>
        <v>46398</v>
      </c>
      <c r="S17" s="3">
        <v>1.0999999999999999E-2</v>
      </c>
      <c r="U17" t="s">
        <v>11</v>
      </c>
      <c r="V17" s="4">
        <f t="shared" si="8"/>
        <v>25963</v>
      </c>
      <c r="W17" s="3">
        <v>7.0000000000000001E-3</v>
      </c>
      <c r="Y17" t="s">
        <v>11</v>
      </c>
      <c r="Z17" s="4">
        <f t="shared" si="9"/>
        <v>2276694</v>
      </c>
      <c r="AA17" s="3">
        <v>0.63400000000000001</v>
      </c>
      <c r="AC17" t="s">
        <v>11</v>
      </c>
      <c r="AD17" s="4">
        <f t="shared" si="10"/>
        <v>22540</v>
      </c>
      <c r="AE17" s="3">
        <v>7.0000000000000001E-3</v>
      </c>
      <c r="AG17" t="s">
        <v>11</v>
      </c>
      <c r="AH17" s="4">
        <f t="shared" si="11"/>
        <v>16194</v>
      </c>
      <c r="AI17" s="3">
        <v>6.0000000000000001E-3</v>
      </c>
      <c r="AK17" t="s">
        <v>11</v>
      </c>
      <c r="AL17" s="4">
        <f t="shared" si="12"/>
        <v>4238</v>
      </c>
      <c r="AM17" s="3">
        <v>2E-3</v>
      </c>
      <c r="AN17" s="3"/>
      <c r="AO17" t="s">
        <v>11</v>
      </c>
      <c r="AP17" s="4">
        <f t="shared" si="13"/>
        <v>42168</v>
      </c>
      <c r="AQ17" s="3">
        <v>2.1000000000000001E-2</v>
      </c>
      <c r="AS17" t="s">
        <v>11</v>
      </c>
      <c r="AT17" s="4">
        <f t="shared" si="14"/>
        <v>5424</v>
      </c>
      <c r="AU17" s="3">
        <v>3.0000000000000001E-3</v>
      </c>
      <c r="AW17" t="s">
        <v>11</v>
      </c>
      <c r="AX17" s="4">
        <f t="shared" si="18"/>
        <v>3271.7999999999997</v>
      </c>
      <c r="AY17" s="3">
        <v>2.0999999999999999E-3</v>
      </c>
      <c r="BA17" t="s">
        <v>11</v>
      </c>
      <c r="BB17" s="4">
        <f t="shared" si="19"/>
        <v>2602</v>
      </c>
      <c r="BC17" s="2">
        <v>2E-3</v>
      </c>
      <c r="BE17" t="s">
        <v>11</v>
      </c>
      <c r="BF17" s="4">
        <f t="shared" si="20"/>
        <v>14294</v>
      </c>
      <c r="BG17" s="3">
        <v>1.4E-2</v>
      </c>
    </row>
    <row r="18" spans="1:59" x14ac:dyDescent="0.55000000000000004">
      <c r="A18" t="s">
        <v>12</v>
      </c>
      <c r="B18" s="4">
        <f t="shared" si="6"/>
        <v>719400</v>
      </c>
      <c r="C18" s="3">
        <v>2.1999999999999999E-2</v>
      </c>
      <c r="E18" t="s">
        <v>12</v>
      </c>
      <c r="F18" s="4">
        <f t="shared" si="15"/>
        <v>4404500</v>
      </c>
      <c r="G18" s="3">
        <v>0.38300000000000001</v>
      </c>
      <c r="I18" t="s">
        <v>12</v>
      </c>
      <c r="J18" s="4">
        <f t="shared" si="16"/>
        <v>50400</v>
      </c>
      <c r="K18" s="3">
        <v>7.0000000000000001E-3</v>
      </c>
      <c r="M18" t="s">
        <v>12</v>
      </c>
      <c r="N18" s="4">
        <f t="shared" si="21"/>
        <v>45261</v>
      </c>
      <c r="O18" s="3">
        <v>8.9999999999999993E-3</v>
      </c>
      <c r="Q18" t="s">
        <v>12</v>
      </c>
      <c r="R18" s="4">
        <f t="shared" si="17"/>
        <v>7592.4</v>
      </c>
      <c r="S18" s="3">
        <v>1.8E-3</v>
      </c>
      <c r="U18" t="s">
        <v>12</v>
      </c>
      <c r="V18" s="4">
        <f t="shared" si="8"/>
        <v>29672</v>
      </c>
      <c r="W18" s="3">
        <v>8.0000000000000002E-3</v>
      </c>
      <c r="Y18" t="s">
        <v>12</v>
      </c>
      <c r="Z18" s="4">
        <f t="shared" si="9"/>
        <v>32318.999999999996</v>
      </c>
      <c r="AA18" s="3">
        <v>8.9999999999999993E-3</v>
      </c>
      <c r="AC18" t="s">
        <v>12</v>
      </c>
      <c r="AD18" s="4">
        <f t="shared" si="10"/>
        <v>138460</v>
      </c>
      <c r="AE18" s="3">
        <v>4.2999999999999997E-2</v>
      </c>
      <c r="AG18" t="s">
        <v>12</v>
      </c>
      <c r="AH18" s="4">
        <f t="shared" si="11"/>
        <v>21592</v>
      </c>
      <c r="AI18" s="3">
        <v>8.0000000000000002E-3</v>
      </c>
      <c r="AK18" t="s">
        <v>12</v>
      </c>
      <c r="AL18" s="4">
        <f t="shared" si="12"/>
        <v>40261</v>
      </c>
      <c r="AM18" s="3">
        <v>1.9E-2</v>
      </c>
      <c r="AN18" s="3"/>
      <c r="AO18" t="s">
        <v>12</v>
      </c>
      <c r="AP18" s="4">
        <f t="shared" si="13"/>
        <v>18072</v>
      </c>
      <c r="AQ18" s="3">
        <v>8.9999999999999993E-3</v>
      </c>
      <c r="AS18" t="s">
        <v>12</v>
      </c>
      <c r="AT18" s="4">
        <f t="shared" si="14"/>
        <v>37968</v>
      </c>
      <c r="AU18" s="3">
        <v>2.1000000000000001E-2</v>
      </c>
      <c r="AW18" t="s">
        <v>12</v>
      </c>
      <c r="AX18" s="4">
        <f t="shared" si="18"/>
        <v>1154478</v>
      </c>
      <c r="AY18" s="3">
        <v>0.74099999999999999</v>
      </c>
      <c r="BA18" t="s">
        <v>12</v>
      </c>
      <c r="BB18" s="4">
        <f t="shared" si="19"/>
        <v>15612</v>
      </c>
      <c r="BC18" s="2">
        <v>1.2E-2</v>
      </c>
      <c r="BE18" t="s">
        <v>12</v>
      </c>
      <c r="BF18" s="4">
        <f t="shared" si="20"/>
        <v>408.40000000000003</v>
      </c>
      <c r="BG18" s="3">
        <v>4.0000000000000002E-4</v>
      </c>
    </row>
    <row r="19" spans="1:59" x14ac:dyDescent="0.55000000000000004">
      <c r="A19" t="s">
        <v>13</v>
      </c>
      <c r="B19" s="4">
        <f t="shared" si="6"/>
        <v>490500</v>
      </c>
      <c r="C19" s="3">
        <v>1.4999999999999999E-2</v>
      </c>
      <c r="E19" t="s">
        <v>13</v>
      </c>
      <c r="F19" s="4">
        <f t="shared" si="15"/>
        <v>23000</v>
      </c>
      <c r="G19" s="3">
        <v>2E-3</v>
      </c>
      <c r="I19" t="s">
        <v>13</v>
      </c>
      <c r="J19" s="4">
        <f t="shared" si="16"/>
        <v>79200</v>
      </c>
      <c r="K19" s="3">
        <v>1.0999999999999999E-2</v>
      </c>
      <c r="M19" t="s">
        <v>13</v>
      </c>
      <c r="N19" s="4">
        <f t="shared" si="21"/>
        <v>15087</v>
      </c>
      <c r="O19" s="3">
        <v>3.0000000000000001E-3</v>
      </c>
      <c r="Q19" t="s">
        <v>13</v>
      </c>
      <c r="R19" s="4">
        <f t="shared" si="17"/>
        <v>307914</v>
      </c>
      <c r="S19" s="3">
        <v>7.2999999999999995E-2</v>
      </c>
      <c r="U19" t="s">
        <v>13</v>
      </c>
      <c r="V19" s="4">
        <f t="shared" si="8"/>
        <v>11127</v>
      </c>
      <c r="W19" s="3">
        <v>3.0000000000000001E-3</v>
      </c>
      <c r="Y19" t="s">
        <v>13</v>
      </c>
      <c r="Z19" s="4">
        <f t="shared" si="9"/>
        <v>154413</v>
      </c>
      <c r="AA19" s="3">
        <v>4.2999999999999997E-2</v>
      </c>
      <c r="AC19" t="s">
        <v>13</v>
      </c>
      <c r="AD19" s="4">
        <f t="shared" si="10"/>
        <v>32200</v>
      </c>
      <c r="AE19" s="3">
        <v>0.01</v>
      </c>
      <c r="AG19" t="s">
        <v>13</v>
      </c>
      <c r="AH19" s="4">
        <f t="shared" si="11"/>
        <v>5398</v>
      </c>
      <c r="AI19" s="3">
        <v>2E-3</v>
      </c>
      <c r="AK19" t="s">
        <v>13</v>
      </c>
      <c r="AL19" s="4">
        <f t="shared" si="12"/>
        <v>6357</v>
      </c>
      <c r="AM19" s="3">
        <v>3.0000000000000001E-3</v>
      </c>
      <c r="AN19" s="3"/>
      <c r="AO19" t="s">
        <v>13</v>
      </c>
      <c r="AP19" s="4">
        <f t="shared" si="13"/>
        <v>6024</v>
      </c>
      <c r="AQ19" s="3">
        <v>3.0000000000000001E-3</v>
      </c>
      <c r="AS19" t="s">
        <v>13</v>
      </c>
      <c r="AT19" s="4">
        <f t="shared" si="14"/>
        <v>11028.800000000001</v>
      </c>
      <c r="AU19" s="3">
        <v>6.1000000000000004E-3</v>
      </c>
      <c r="AW19" t="s">
        <v>13</v>
      </c>
      <c r="AX19" s="4">
        <f t="shared" si="18"/>
        <v>5920.4</v>
      </c>
      <c r="AY19" s="3">
        <v>3.8E-3</v>
      </c>
      <c r="BA19" t="s">
        <v>13</v>
      </c>
      <c r="BB19" s="4">
        <f t="shared" si="19"/>
        <v>107983</v>
      </c>
      <c r="BC19" s="2">
        <v>8.3000000000000004E-2</v>
      </c>
      <c r="BE19" t="s">
        <v>13</v>
      </c>
      <c r="BF19" s="4">
        <f t="shared" si="20"/>
        <v>816.80000000000007</v>
      </c>
      <c r="BG19" s="3">
        <v>8.0000000000000004E-4</v>
      </c>
    </row>
    <row r="20" spans="1:59" x14ac:dyDescent="0.55000000000000004">
      <c r="A20" t="s">
        <v>6</v>
      </c>
      <c r="B20" s="4">
        <f t="shared" si="6"/>
        <v>817499.99999999709</v>
      </c>
      <c r="C20" s="5">
        <f>1-SUM(C15:C19)</f>
        <v>2.4999999999999911E-2</v>
      </c>
      <c r="E20" t="s">
        <v>6</v>
      </c>
      <c r="F20" s="4">
        <f t="shared" si="15"/>
        <v>747500.0000000007</v>
      </c>
      <c r="G20" s="5">
        <f>1-SUM(G15:G19)</f>
        <v>6.5000000000000058E-2</v>
      </c>
      <c r="I20" t="s">
        <v>6</v>
      </c>
      <c r="J20" s="4">
        <f t="shared" si="16"/>
        <v>93599.999999999287</v>
      </c>
      <c r="K20" s="5">
        <f>1-SUM(K15:K19)</f>
        <v>1.2999999999999901E-2</v>
      </c>
      <c r="M20" t="s">
        <v>6</v>
      </c>
      <c r="N20" s="4">
        <f t="shared" si="21"/>
        <v>130753.99999999956</v>
      </c>
      <c r="O20" s="5">
        <f>1-SUM(O15:O19)</f>
        <v>2.5999999999999912E-2</v>
      </c>
      <c r="Q20" t="s">
        <v>6</v>
      </c>
      <c r="R20" s="4">
        <f t="shared" si="17"/>
        <v>199089.60000000009</v>
      </c>
      <c r="S20" s="5">
        <f>1-SUM(S15:S19)</f>
        <v>4.720000000000002E-2</v>
      </c>
      <c r="U20" t="s">
        <v>6</v>
      </c>
      <c r="V20" s="4">
        <f t="shared" si="8"/>
        <v>148359.99999999971</v>
      </c>
      <c r="W20" s="3">
        <f>1-SUM(W15:W19)</f>
        <v>3.9999999999999925E-2</v>
      </c>
      <c r="Y20" t="s">
        <v>6</v>
      </c>
      <c r="Z20" s="4">
        <f t="shared" si="9"/>
        <v>57455.999999999651</v>
      </c>
      <c r="AA20" s="5">
        <f>1-SUM(AA15:AA19)</f>
        <v>1.5999999999999903E-2</v>
      </c>
      <c r="AC20" t="s">
        <v>6</v>
      </c>
      <c r="AD20" s="4">
        <f t="shared" si="10"/>
        <v>32199.999999999673</v>
      </c>
      <c r="AE20" s="3">
        <f>1-SUM(AE15:AE19)</f>
        <v>9.9999999999998979E-3</v>
      </c>
      <c r="AG20" t="s">
        <v>6</v>
      </c>
      <c r="AH20" s="4">
        <f t="shared" si="11"/>
        <v>86368.000000000073</v>
      </c>
      <c r="AI20" s="5">
        <f>1-SUM(AI15:AI19)</f>
        <v>3.2000000000000028E-2</v>
      </c>
      <c r="AK20" t="s">
        <v>6</v>
      </c>
      <c r="AL20" s="4">
        <f t="shared" si="12"/>
        <v>38142.000000000036</v>
      </c>
      <c r="AM20" s="5">
        <f>1-SUM(AM15:AM19)</f>
        <v>1.8000000000000016E-2</v>
      </c>
      <c r="AN20" s="5"/>
      <c r="AO20" t="s">
        <v>6</v>
      </c>
      <c r="AP20" s="4">
        <f t="shared" si="13"/>
        <v>52207.999999999825</v>
      </c>
      <c r="AQ20" s="5">
        <f>1-SUM(AQ15:AQ19)</f>
        <v>2.5999999999999912E-2</v>
      </c>
      <c r="AS20" t="s">
        <v>6</v>
      </c>
      <c r="AT20" s="4">
        <f t="shared" si="14"/>
        <v>39595.200000000055</v>
      </c>
      <c r="AU20" s="3">
        <f>1-SUM(AU15:AU19)</f>
        <v>2.1900000000000031E-2</v>
      </c>
      <c r="AW20" t="s">
        <v>6</v>
      </c>
      <c r="AX20" s="4">
        <f t="shared" si="18"/>
        <v>34431.80000000001</v>
      </c>
      <c r="AY20" s="3">
        <f>1-SUM(AY15:AY19)</f>
        <v>2.2100000000000009E-2</v>
      </c>
      <c r="BA20" t="s">
        <v>6</v>
      </c>
      <c r="BB20" s="4">
        <f t="shared" si="19"/>
        <v>460554</v>
      </c>
      <c r="BC20" s="3">
        <f>1-SUM(BC15:BC19)</f>
        <v>0.35399999999999998</v>
      </c>
      <c r="BE20" t="s">
        <v>6</v>
      </c>
      <c r="BF20" s="4">
        <f t="shared" si="20"/>
        <v>40635.800000000061</v>
      </c>
      <c r="BG20" s="3">
        <f>1-SUM(BG15:BG19)</f>
        <v>3.9800000000000058E-2</v>
      </c>
    </row>
    <row r="25" spans="1:59" x14ac:dyDescent="0.55000000000000004">
      <c r="A25" t="s">
        <v>16</v>
      </c>
      <c r="B25" s="4">
        <v>5708000</v>
      </c>
      <c r="E25" t="s">
        <v>16</v>
      </c>
      <c r="F25" s="1">
        <v>4115000</v>
      </c>
      <c r="I25" t="s">
        <v>16</v>
      </c>
      <c r="J25" s="1">
        <v>2700000</v>
      </c>
      <c r="M25" t="s">
        <v>16</v>
      </c>
      <c r="N25" s="1">
        <v>2740000</v>
      </c>
      <c r="Q25" t="s">
        <v>16</v>
      </c>
      <c r="R25" s="1">
        <v>918000</v>
      </c>
      <c r="U25" t="s">
        <v>16</v>
      </c>
      <c r="V25" s="1">
        <v>1305000</v>
      </c>
      <c r="Y25" t="s">
        <v>16</v>
      </c>
      <c r="Z25" s="1">
        <v>566000</v>
      </c>
      <c r="AC25" t="s">
        <v>16</v>
      </c>
      <c r="AD25" s="1">
        <v>690000</v>
      </c>
      <c r="AG25" t="s">
        <v>16</v>
      </c>
      <c r="AH25" s="1">
        <v>1198000</v>
      </c>
      <c r="AK25" t="s">
        <v>16</v>
      </c>
      <c r="AL25" s="1">
        <v>491000</v>
      </c>
      <c r="AO25" t="s">
        <v>16</v>
      </c>
      <c r="AP25" s="1">
        <v>405000</v>
      </c>
      <c r="AS25" t="s">
        <v>16</v>
      </c>
      <c r="AT25" s="1">
        <v>668000</v>
      </c>
      <c r="AW25" t="s">
        <v>16</v>
      </c>
      <c r="AX25" s="1">
        <v>225000</v>
      </c>
      <c r="BA25" t="s">
        <v>16</v>
      </c>
      <c r="BB25" s="1">
        <v>91000</v>
      </c>
      <c r="BE25" t="s">
        <v>16</v>
      </c>
      <c r="BF25" s="1">
        <v>180000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62A3-3594-4358-A77B-AEC2DCECED91}">
  <dimension ref="A1:R59"/>
  <sheetViews>
    <sheetView tabSelected="1" topLeftCell="A2" workbookViewId="0">
      <selection activeCell="H15" sqref="H15"/>
    </sheetView>
  </sheetViews>
  <sheetFormatPr defaultRowHeight="14.4" x14ac:dyDescent="0.55000000000000004"/>
  <cols>
    <col min="1" max="1" width="9.41796875" customWidth="1"/>
    <col min="2" max="2" width="13.89453125" bestFit="1" customWidth="1"/>
    <col min="3" max="3" width="9.7890625" bestFit="1" customWidth="1"/>
    <col min="4" max="4" width="15.47265625" bestFit="1" customWidth="1"/>
    <col min="5" max="5" width="10.7890625" bestFit="1" customWidth="1"/>
    <col min="9" max="9" width="10.7890625" bestFit="1" customWidth="1"/>
    <col min="10" max="10" width="8.83984375" customWidth="1"/>
    <col min="13" max="13" width="10.7890625" bestFit="1" customWidth="1"/>
    <col min="17" max="17" width="10.7890625" bestFit="1" customWidth="1"/>
  </cols>
  <sheetData>
    <row r="1" spans="1:5" x14ac:dyDescent="0.55000000000000004">
      <c r="A1" t="s">
        <v>14</v>
      </c>
    </row>
    <row r="3" spans="1:5" ht="14.7" thickBot="1" x14ac:dyDescent="0.6">
      <c r="A3" s="6" t="s">
        <v>0</v>
      </c>
      <c r="B3" s="7">
        <v>145121000</v>
      </c>
      <c r="C3" s="8">
        <v>1</v>
      </c>
    </row>
    <row r="5" spans="1:5" ht="14.7" thickBot="1" x14ac:dyDescent="0.6">
      <c r="A5" s="6" t="s">
        <v>8</v>
      </c>
    </row>
    <row r="6" spans="1:5" x14ac:dyDescent="0.55000000000000004">
      <c r="A6" t="s">
        <v>1</v>
      </c>
      <c r="B6" s="4">
        <f>B$3*C6</f>
        <v>56161827</v>
      </c>
      <c r="C6" s="5">
        <v>0.38700000000000001</v>
      </c>
    </row>
    <row r="7" spans="1:5" x14ac:dyDescent="0.55000000000000004">
      <c r="A7" t="s">
        <v>2</v>
      </c>
      <c r="B7" s="4">
        <f t="shared" ref="B7:B8" si="0">B$3*C7</f>
        <v>43971663</v>
      </c>
      <c r="C7" s="5">
        <v>0.30299999999999999</v>
      </c>
    </row>
    <row r="8" spans="1:5" x14ac:dyDescent="0.55000000000000004">
      <c r="A8" t="s">
        <v>3</v>
      </c>
      <c r="B8" s="4">
        <f t="shared" si="0"/>
        <v>35844887</v>
      </c>
      <c r="C8" s="5">
        <v>0.247</v>
      </c>
    </row>
    <row r="9" spans="1:5" x14ac:dyDescent="0.55000000000000004">
      <c r="A9" t="s">
        <v>85</v>
      </c>
      <c r="B9" s="4">
        <f>M31+5500</f>
        <v>1689709.4099999997</v>
      </c>
      <c r="C9" s="5">
        <f>B9/B$3</f>
        <v>1.1643452084811982E-2</v>
      </c>
    </row>
    <row r="10" spans="1:5" x14ac:dyDescent="0.55000000000000004">
      <c r="A10" t="s">
        <v>4</v>
      </c>
      <c r="B10" s="4">
        <f>M32+3000</f>
        <v>667033.53000000014</v>
      </c>
      <c r="C10" s="5">
        <f>B10/B$3</f>
        <v>4.596395628475549E-3</v>
      </c>
    </row>
    <row r="11" spans="1:5" x14ac:dyDescent="0.55000000000000004">
      <c r="A11" t="s">
        <v>5</v>
      </c>
      <c r="B11" s="4">
        <v>403100</v>
      </c>
      <c r="C11" s="5">
        <f>B11/B3</f>
        <v>2.7776820722018179E-3</v>
      </c>
    </row>
    <row r="12" spans="1:5" x14ac:dyDescent="0.55000000000000004">
      <c r="A12" t="s">
        <v>6</v>
      </c>
      <c r="B12" s="4">
        <f>B$3*C12</f>
        <v>6382780.0599999968</v>
      </c>
      <c r="C12" s="5">
        <f>1-SUM(C6:C11)</f>
        <v>4.3982470214510627E-2</v>
      </c>
      <c r="E12" s="2"/>
    </row>
    <row r="13" spans="1:5" x14ac:dyDescent="0.55000000000000004">
      <c r="B13" s="4"/>
    </row>
    <row r="14" spans="1:5" ht="14.7" thickBot="1" x14ac:dyDescent="0.6">
      <c r="A14" s="6" t="s">
        <v>9</v>
      </c>
      <c r="B14" s="4"/>
    </row>
    <row r="15" spans="1:5" x14ac:dyDescent="0.55000000000000004">
      <c r="A15" t="s">
        <v>7</v>
      </c>
      <c r="B15" s="4">
        <f t="shared" ref="B15:B20" si="1">B$3*C15</f>
        <v>96215223</v>
      </c>
      <c r="C15" s="3">
        <v>0.66300000000000003</v>
      </c>
    </row>
    <row r="16" spans="1:5" x14ac:dyDescent="0.55000000000000004">
      <c r="A16" t="s">
        <v>10</v>
      </c>
      <c r="B16" s="4">
        <f t="shared" si="1"/>
        <v>18430367</v>
      </c>
      <c r="C16" s="3">
        <v>0.127</v>
      </c>
    </row>
    <row r="17" spans="1:18" x14ac:dyDescent="0.55000000000000004">
      <c r="A17" t="s">
        <v>11</v>
      </c>
      <c r="B17" s="4">
        <f t="shared" si="1"/>
        <v>9142623</v>
      </c>
      <c r="C17" s="3">
        <v>6.3E-2</v>
      </c>
    </row>
    <row r="18" spans="1:18" x14ac:dyDescent="0.55000000000000004">
      <c r="A18" t="s">
        <v>12</v>
      </c>
      <c r="B18" s="4">
        <f t="shared" si="1"/>
        <v>15092584</v>
      </c>
      <c r="C18" s="3">
        <v>0.104</v>
      </c>
    </row>
    <row r="19" spans="1:18" x14ac:dyDescent="0.55000000000000004">
      <c r="A19" t="s">
        <v>13</v>
      </c>
      <c r="B19" s="4">
        <f t="shared" si="1"/>
        <v>1886573</v>
      </c>
      <c r="C19" s="3">
        <v>1.2999999999999999E-2</v>
      </c>
    </row>
    <row r="20" spans="1:18" x14ac:dyDescent="0.55000000000000004">
      <c r="A20" t="s">
        <v>6</v>
      </c>
      <c r="B20" s="4">
        <f t="shared" si="1"/>
        <v>4353630.0000000037</v>
      </c>
      <c r="C20" s="5">
        <f>1-SUM(C15:C19)</f>
        <v>3.0000000000000027E-2</v>
      </c>
    </row>
    <row r="22" spans="1:18" x14ac:dyDescent="0.55000000000000004">
      <c r="D22" t="s">
        <v>15</v>
      </c>
      <c r="E22" s="1">
        <f>cities!B3+cities!F3+cities!J3+cities!N3+cities!R3+cities!V3+cities!Z3+cities!AD3+cities!AH3+cities!AL3+cities!AP3+cities!AT3+cities!AX3+cities!BB3+cities!BF3</f>
        <v>83681000</v>
      </c>
      <c r="F22" s="5">
        <f>E22/B3</f>
        <v>0.57662915773733647</v>
      </c>
      <c r="L22" t="s">
        <v>30</v>
      </c>
    </row>
    <row r="23" spans="1:18" x14ac:dyDescent="0.55000000000000004">
      <c r="D23" t="s">
        <v>17</v>
      </c>
      <c r="E23" s="1">
        <f>cities!B25+cities!F25+cities!J25+cities!N25+cities!R25+cities!V25+cities!Z25+cities!AD25+cities!AH25+cities!AP25+cities!AL25+cities!AT25+cities!AX25+cities!BB25+cities!BF25</f>
        <v>22000000</v>
      </c>
      <c r="F23" s="5">
        <f>E23/B3</f>
        <v>0.15159763232061521</v>
      </c>
      <c r="G23" s="5"/>
      <c r="L23" t="s">
        <v>31</v>
      </c>
    </row>
    <row r="24" spans="1:18" x14ac:dyDescent="0.55000000000000004">
      <c r="D24" t="s">
        <v>18</v>
      </c>
      <c r="E24" s="1">
        <f>SUM(E22:E23)</f>
        <v>105681000</v>
      </c>
      <c r="F24" s="5">
        <f>SUM(F22:F23)</f>
        <v>0.72822679005795166</v>
      </c>
      <c r="G24" s="5"/>
    </row>
    <row r="25" spans="1:18" x14ac:dyDescent="0.55000000000000004">
      <c r="D25" t="s">
        <v>54</v>
      </c>
      <c r="E25" s="1">
        <f>B3-E24</f>
        <v>39440000</v>
      </c>
      <c r="F25" s="5">
        <f>E25/B3</f>
        <v>0.27177320994204834</v>
      </c>
      <c r="G25" s="5"/>
    </row>
    <row r="26" spans="1:18" x14ac:dyDescent="0.55000000000000004">
      <c r="J26" s="5"/>
    </row>
    <row r="27" spans="1:18" x14ac:dyDescent="0.55000000000000004">
      <c r="J27" s="5"/>
    </row>
    <row r="28" spans="1:18" x14ac:dyDescent="0.55000000000000004">
      <c r="D28" t="s">
        <v>19</v>
      </c>
      <c r="E28" s="4">
        <f>cities!B6+cities!F6+cities!J6+cities!N6+cities!R6+cities!V6+cities!Z6+cities!AD6+cities!AH6+cities!AL6+cities!AP6+cities!AT6+cities!AX6+cities!BB6+cities!BF6</f>
        <v>32800029.600000001</v>
      </c>
      <c r="F28" s="5">
        <f t="shared" ref="F28:F34" si="2">E28/E$22</f>
        <v>0.39196507689917665</v>
      </c>
      <c r="H28" t="s">
        <v>32</v>
      </c>
      <c r="I28" s="4">
        <f>E$23*J28</f>
        <v>7193231.6917818859</v>
      </c>
      <c r="J28" s="5">
        <f>F28-6.5%</f>
        <v>0.32696507689917664</v>
      </c>
      <c r="L28" t="s">
        <v>43</v>
      </c>
      <c r="M28" s="9">
        <f>E28+I28</f>
        <v>39993261.291781887</v>
      </c>
      <c r="N28" s="5">
        <f t="shared" ref="N28:N34" si="3">M28/E$24</f>
        <v>0.37843378934512245</v>
      </c>
      <c r="P28" t="s">
        <v>55</v>
      </c>
      <c r="Q28" s="9">
        <f>B6-M28</f>
        <v>16168565.708218113</v>
      </c>
      <c r="R28" s="5">
        <f t="shared" ref="R28:R34" si="4">Q28/E$25</f>
        <v>0.40995349158768035</v>
      </c>
    </row>
    <row r="29" spans="1:18" x14ac:dyDescent="0.55000000000000004">
      <c r="D29" t="s">
        <v>20</v>
      </c>
      <c r="E29" s="4">
        <f>cities!B7+cities!F7+cities!J7+cities!N7+cities!R7+cities!V7+cities!Z7+cities!AD7+cities!AH7+cities!AL7+cities!AP7+cities!AT7+cities!AX7+cities!BB7+cities!BF7</f>
        <v>26366902</v>
      </c>
      <c r="F29" s="5">
        <f t="shared" si="2"/>
        <v>0.31508827571372233</v>
      </c>
      <c r="H29" t="s">
        <v>33</v>
      </c>
      <c r="I29" s="4">
        <f t="shared" ref="I28:I34" si="5">E$23*J29</f>
        <v>7173942.0657018917</v>
      </c>
      <c r="J29" s="5">
        <f>F29+1.1%</f>
        <v>0.32608827571372234</v>
      </c>
      <c r="L29" t="s">
        <v>44</v>
      </c>
      <c r="M29" s="9">
        <f t="shared" ref="M29:M42" si="6">E29+I29</f>
        <v>33540844.065701891</v>
      </c>
      <c r="N29" s="5">
        <f t="shared" si="3"/>
        <v>0.31737818591517769</v>
      </c>
      <c r="P29" t="s">
        <v>56</v>
      </c>
      <c r="Q29" s="9">
        <f>B7-M29</f>
        <v>10430818.934298109</v>
      </c>
      <c r="R29" s="5">
        <f t="shared" si="4"/>
        <v>0.2644730967114125</v>
      </c>
    </row>
    <row r="30" spans="1:18" x14ac:dyDescent="0.55000000000000004">
      <c r="D30" t="s">
        <v>21</v>
      </c>
      <c r="E30" s="4">
        <f>cities!B8+cities!F8+cities!J8+cities!N8+cities!R8+cities!V8+cities!Z8+cities!AD8+cities!AH8+cities!AL8+cities!AP8+cities!AT8+cities!AX8+cities!BB8+cities!BF8</f>
        <v>17566313.5</v>
      </c>
      <c r="F30" s="5">
        <f t="shared" si="2"/>
        <v>0.20991997586070912</v>
      </c>
      <c r="H30" t="s">
        <v>34</v>
      </c>
      <c r="I30" s="4">
        <f t="shared" si="5"/>
        <v>6114239.4689356014</v>
      </c>
      <c r="J30" s="5">
        <f>F30+6.8%</f>
        <v>0.27791997586070916</v>
      </c>
      <c r="L30" t="s">
        <v>45</v>
      </c>
      <c r="M30" s="9">
        <f t="shared" si="6"/>
        <v>23680552.968935601</v>
      </c>
      <c r="N30" s="5">
        <f t="shared" si="3"/>
        <v>0.22407578437879658</v>
      </c>
      <c r="P30" t="s">
        <v>57</v>
      </c>
      <c r="Q30" s="9">
        <f>B8-M30</f>
        <v>12164334.031064399</v>
      </c>
      <c r="R30" s="5">
        <f t="shared" si="4"/>
        <v>0.30842631924605474</v>
      </c>
    </row>
    <row r="31" spans="1:18" x14ac:dyDescent="0.55000000000000004">
      <c r="D31" t="s">
        <v>86</v>
      </c>
      <c r="E31" s="4">
        <f>cities!B9+cities!F9+cities!J9+cities!N9+cities!R9+cities!V9+cities!Z9+cities!AD9+cities!AH9+cities!AL9+cities!AP9+cities!AT9+cities!AX9+cities!BB9+cities!BF9</f>
        <v>1618209.4099999997</v>
      </c>
      <c r="F31" s="5">
        <f>E31/E$22</f>
        <v>1.9337835470417414E-2</v>
      </c>
      <c r="H31" t="s">
        <v>87</v>
      </c>
      <c r="I31" s="4">
        <f>E$23*J31</f>
        <v>66000</v>
      </c>
      <c r="J31" s="3">
        <f>0.3%</f>
        <v>3.0000000000000001E-3</v>
      </c>
      <c r="L31" t="s">
        <v>88</v>
      </c>
      <c r="M31" s="9">
        <f>E31+I31</f>
        <v>1684209.4099999997</v>
      </c>
      <c r="N31" s="5">
        <f>M31/E$24</f>
        <v>1.5936728551016736E-2</v>
      </c>
      <c r="P31" t="s">
        <v>89</v>
      </c>
      <c r="Q31" s="9">
        <f>B9-M31</f>
        <v>5500</v>
      </c>
      <c r="R31" s="5">
        <f>Q31/E$25</f>
        <v>1.3945233265720081E-4</v>
      </c>
    </row>
    <row r="32" spans="1:18" x14ac:dyDescent="0.55000000000000004">
      <c r="D32" t="s">
        <v>22</v>
      </c>
      <c r="E32" s="4">
        <f>cities!B10+cities!F10+cities!J10+cities!N10+cities!R10+cities!V10+cities!Z10+cities!AD10+cities!AH10+cities!AL10+cities!AP10+cities!AT10+cities!AX10+cities!BB10+cities!BF10</f>
        <v>653033.53000000014</v>
      </c>
      <c r="F32" s="5">
        <f t="shared" si="2"/>
        <v>7.8038447198288761E-3</v>
      </c>
      <c r="H32" t="s">
        <v>35</v>
      </c>
      <c r="I32" s="4">
        <f t="shared" si="5"/>
        <v>11000</v>
      </c>
      <c r="J32" s="3">
        <f>0.05%</f>
        <v>5.0000000000000001E-4</v>
      </c>
      <c r="L32" t="s">
        <v>46</v>
      </c>
      <c r="M32" s="9">
        <f t="shared" si="6"/>
        <v>664033.53000000014</v>
      </c>
      <c r="N32" s="5">
        <f>M32/E$24</f>
        <v>6.2833766713032632E-3</v>
      </c>
      <c r="P32" t="s">
        <v>58</v>
      </c>
      <c r="Q32" s="9">
        <f>B10-M32</f>
        <v>3000</v>
      </c>
      <c r="R32" s="5">
        <f>Q32/E$25</f>
        <v>7.6064908722109532E-5</v>
      </c>
    </row>
    <row r="33" spans="1:18" x14ac:dyDescent="0.55000000000000004">
      <c r="D33" t="s">
        <v>23</v>
      </c>
      <c r="E33" s="4">
        <f>cities!B11+cities!F11+cities!J11+cities!N11+cities!R11+cities!V11+cities!Z11+cities!AD11+cities!AH11+cities!AL11+cities!AP11+cities!AT11+cities!AX11+cities!BB11+cities!BF11</f>
        <v>137008.47999999998</v>
      </c>
      <c r="F33" s="5">
        <f t="shared" si="2"/>
        <v>1.6372710651163345E-3</v>
      </c>
      <c r="H33" t="s">
        <v>36</v>
      </c>
      <c r="I33" s="4">
        <f t="shared" si="5"/>
        <v>36019.963432559358</v>
      </c>
      <c r="J33" s="3">
        <f t="shared" ref="J33" si="7">F33</f>
        <v>1.6372710651163345E-3</v>
      </c>
      <c r="L33" t="s">
        <v>47</v>
      </c>
      <c r="M33" s="9">
        <f t="shared" si="6"/>
        <v>173028.44343255935</v>
      </c>
      <c r="N33" s="5">
        <f t="shared" si="3"/>
        <v>1.6372710651163345E-3</v>
      </c>
      <c r="P33" t="s">
        <v>59</v>
      </c>
      <c r="Q33" s="9">
        <f>B11-M33</f>
        <v>230071.55656744065</v>
      </c>
      <c r="R33" s="5">
        <f t="shared" si="4"/>
        <v>5.8334573166186777E-3</v>
      </c>
    </row>
    <row r="34" spans="1:18" x14ac:dyDescent="0.55000000000000004">
      <c r="D34" t="s">
        <v>24</v>
      </c>
      <c r="E34" s="4">
        <f>cities!B12+cities!F12+cities!J12+cities!N12+cities!R12+cities!V12+cities!Z12+cities!AD12+cities!AH12+cities!AL12+cities!AP12+cities!AT12+cities!AX12+cities!BB12+cities!BF12</f>
        <v>4539503.4800000004</v>
      </c>
      <c r="F34" s="5">
        <f t="shared" si="2"/>
        <v>5.4247720271029275E-2</v>
      </c>
      <c r="H34" t="s">
        <v>37</v>
      </c>
      <c r="I34" s="4">
        <f t="shared" si="5"/>
        <v>1405566.8101480622</v>
      </c>
      <c r="J34" s="3">
        <f>1-SUM(J28:J33)</f>
        <v>6.3889400461275558E-2</v>
      </c>
      <c r="L34" t="s">
        <v>48</v>
      </c>
      <c r="M34" s="9">
        <f t="shared" si="6"/>
        <v>5945070.2901480626</v>
      </c>
      <c r="N34" s="5">
        <f t="shared" si="3"/>
        <v>5.625486407346697E-2</v>
      </c>
      <c r="P34" t="s">
        <v>60</v>
      </c>
      <c r="Q34" s="9">
        <f>B12-M34</f>
        <v>437709.76985193416</v>
      </c>
      <c r="R34" s="5">
        <f t="shared" si="4"/>
        <v>1.1098117896854314E-2</v>
      </c>
    </row>
    <row r="35" spans="1:18" x14ac:dyDescent="0.55000000000000004">
      <c r="E35" s="4"/>
      <c r="F35" s="5"/>
      <c r="I35" s="4"/>
      <c r="M35" s="9"/>
      <c r="N35" s="5"/>
      <c r="Q35" s="9"/>
      <c r="R35" s="5"/>
    </row>
    <row r="36" spans="1:18" x14ac:dyDescent="0.55000000000000004">
      <c r="E36" s="4"/>
      <c r="F36" s="5"/>
      <c r="I36" s="4"/>
      <c r="M36" s="9"/>
      <c r="N36" s="5"/>
      <c r="Q36" s="9"/>
      <c r="R36" s="5"/>
    </row>
    <row r="37" spans="1:18" x14ac:dyDescent="0.55000000000000004">
      <c r="D37" t="s">
        <v>25</v>
      </c>
      <c r="E37" s="4">
        <f>cities!B15+cities!F15+cities!J15+cities!N15+cities!R15+cities!V15+cities!Z15+cities!AD15+cities!AH15+cities!AL15+cities!AP15+cities!AT15+cities!AX15+cities!BB15+cities!BF15</f>
        <v>60270071</v>
      </c>
      <c r="F37" s="5">
        <f t="shared" ref="F37:F42" si="8">E37/E$22</f>
        <v>0.72023602729412894</v>
      </c>
      <c r="H37" t="s">
        <v>38</v>
      </c>
      <c r="I37" s="4">
        <f t="shared" ref="I37:I42" si="9">E$23*J37</f>
        <v>14305192.600470837</v>
      </c>
      <c r="J37" s="3">
        <f>F37-7%</f>
        <v>0.65023602729412899</v>
      </c>
      <c r="L37" t="s">
        <v>49</v>
      </c>
      <c r="M37" s="9">
        <f t="shared" si="6"/>
        <v>74575263.600470841</v>
      </c>
      <c r="N37" s="5">
        <f t="shared" ref="N37:N42" si="10">M37/E$24</f>
        <v>0.70566387146668597</v>
      </c>
      <c r="P37" t="s">
        <v>61</v>
      </c>
      <c r="Q37" s="9">
        <f>B15-M37</f>
        <v>21639959.399529159</v>
      </c>
      <c r="R37" s="5">
        <f t="shared" ref="R37:R42" si="11">Q37/E$25</f>
        <v>0.54868051215844726</v>
      </c>
    </row>
    <row r="38" spans="1:18" x14ac:dyDescent="0.55000000000000004">
      <c r="D38" t="s">
        <v>26</v>
      </c>
      <c r="E38" s="4">
        <f>cities!B16+cities!F16+cities!J16+cities!N16+cities!R16+cities!V16+cities!Z16+cities!AD16+cities!AH16+cities!AL16+cities!AP16+cities!AT16+cities!AX16+cities!BB16+cities!BF16</f>
        <v>7887374</v>
      </c>
      <c r="F38" s="5">
        <f t="shared" si="8"/>
        <v>9.4255255075823663E-2</v>
      </c>
      <c r="H38" t="s">
        <v>39</v>
      </c>
      <c r="I38" s="4">
        <f t="shared" si="9"/>
        <v>2293615.6116681206</v>
      </c>
      <c r="J38" s="3">
        <f>F38+1%</f>
        <v>0.10425525507582366</v>
      </c>
      <c r="L38" t="s">
        <v>51</v>
      </c>
      <c r="M38" s="9">
        <f t="shared" si="6"/>
        <v>10180989.611668121</v>
      </c>
      <c r="N38" s="5">
        <f t="shared" si="10"/>
        <v>9.6336991622601231E-2</v>
      </c>
      <c r="P38" t="s">
        <v>62</v>
      </c>
      <c r="Q38" s="9">
        <f>B16-M38</f>
        <v>8249377.3883318789</v>
      </c>
      <c r="R38" s="5">
        <f t="shared" si="11"/>
        <v>0.20916271268589956</v>
      </c>
    </row>
    <row r="39" spans="1:18" x14ac:dyDescent="0.55000000000000004">
      <c r="D39" t="s">
        <v>27</v>
      </c>
      <c r="E39" s="4">
        <f>cities!B17+cities!F17+cities!J17+cities!N17+cities!R17+cities!V17+cities!Z17+cities!AD17+cities!AH17+cities!AL17+cities!AP17+cities!AT17+cities!AX17+cities!BB17+cities!BF17</f>
        <v>4572195.8</v>
      </c>
      <c r="F39" s="5">
        <f t="shared" si="8"/>
        <v>5.4638398202698342E-2</v>
      </c>
      <c r="H39" t="s">
        <v>40</v>
      </c>
      <c r="I39" s="4">
        <f t="shared" si="9"/>
        <v>1422044.7604593635</v>
      </c>
      <c r="J39" s="3">
        <f>F39+1%</f>
        <v>6.4638398202698344E-2</v>
      </c>
      <c r="L39" t="s">
        <v>50</v>
      </c>
      <c r="M39" s="9">
        <f t="shared" si="6"/>
        <v>5994240.5604593633</v>
      </c>
      <c r="N39" s="5">
        <f t="shared" si="10"/>
        <v>5.6720134749475903E-2</v>
      </c>
      <c r="P39" t="s">
        <v>63</v>
      </c>
      <c r="Q39" s="9">
        <f>B17-M39</f>
        <v>3148382.4395406367</v>
      </c>
      <c r="R39" s="5">
        <f t="shared" si="11"/>
        <v>7.9827140961983692E-2</v>
      </c>
    </row>
    <row r="40" spans="1:18" x14ac:dyDescent="0.55000000000000004">
      <c r="D40" t="s">
        <v>28</v>
      </c>
      <c r="E40" s="4">
        <f>cities!B18+cities!F18+cities!J18+cities!N18+cities!R18+cities!V18+cities!Z18+cities!AD18+cities!AH18+cities!AL18+cities!AP18+cities!AT18+cities!AX18+cities!BB18+cities!BF18</f>
        <v>6715995.8000000007</v>
      </c>
      <c r="F40" s="5">
        <f t="shared" si="8"/>
        <v>8.0257116908258749E-2</v>
      </c>
      <c r="H40" t="s">
        <v>41</v>
      </c>
      <c r="I40" s="4">
        <f t="shared" si="9"/>
        <v>2755656.5719816922</v>
      </c>
      <c r="J40" s="3">
        <f>F40+4.5%</f>
        <v>0.12525711690825875</v>
      </c>
      <c r="L40" t="s">
        <v>52</v>
      </c>
      <c r="M40" s="9">
        <f t="shared" si="6"/>
        <v>9471652.3719816934</v>
      </c>
      <c r="N40" s="5">
        <f t="shared" si="10"/>
        <v>8.9624931368757807E-2</v>
      </c>
      <c r="P40" t="s">
        <v>64</v>
      </c>
      <c r="Q40" s="9">
        <f>B18-M40</f>
        <v>5620931.6280183066</v>
      </c>
      <c r="R40" s="5">
        <f t="shared" si="11"/>
        <v>0.14251855040614367</v>
      </c>
    </row>
    <row r="41" spans="1:18" x14ac:dyDescent="0.55000000000000004">
      <c r="D41" t="s">
        <v>29</v>
      </c>
      <c r="E41" s="4">
        <f>cities!B19+cities!F19+cities!J19+cities!N19+cities!R19+cities!V19+cities!Z19+cities!AD19+cities!AH19+cities!AL19+cities!AP19+cities!AT19+cities!AX19+cities!BB19+cities!BF19</f>
        <v>1256969</v>
      </c>
      <c r="F41" s="5">
        <f t="shared" si="8"/>
        <v>1.5020960552574658E-2</v>
      </c>
      <c r="H41" t="s">
        <v>42</v>
      </c>
      <c r="I41" s="4">
        <f t="shared" si="9"/>
        <v>440461.13215664244</v>
      </c>
      <c r="J41" s="3">
        <f>F41+0.5%</f>
        <v>2.0020960552574657E-2</v>
      </c>
      <c r="L41" t="s">
        <v>53</v>
      </c>
      <c r="M41" s="9">
        <f t="shared" si="6"/>
        <v>1697430.1321566424</v>
      </c>
      <c r="N41" s="5">
        <f t="shared" si="10"/>
        <v>1.606182882596344E-2</v>
      </c>
      <c r="P41" t="s">
        <v>65</v>
      </c>
      <c r="Q41" s="9">
        <f>B19-M41</f>
        <v>189142.86784335761</v>
      </c>
      <c r="R41" s="5">
        <f t="shared" si="11"/>
        <v>4.7957116593143412E-3</v>
      </c>
    </row>
    <row r="42" spans="1:18" x14ac:dyDescent="0.55000000000000004">
      <c r="D42" t="s">
        <v>24</v>
      </c>
      <c r="E42" s="4">
        <f>cities!B20+cities!F20+cities!J20+cities!N20+cities!R20+cities!V20+cities!Z20+cities!AD20+cities!AH20+cities!AL20+cities!AP20+cities!AT20+cities!AX20+cities!BB20+cities!BF20</f>
        <v>2978394.3999999957</v>
      </c>
      <c r="F42" s="5">
        <f t="shared" si="8"/>
        <v>3.5592241966515642E-2</v>
      </c>
      <c r="H42" t="s">
        <v>37</v>
      </c>
      <c r="I42" s="4">
        <f t="shared" si="9"/>
        <v>783029.3232633447</v>
      </c>
      <c r="J42" s="3">
        <f>1-SUM(J37:J41)</f>
        <v>3.559224196651567E-2</v>
      </c>
      <c r="L42" t="s">
        <v>48</v>
      </c>
      <c r="M42" s="9">
        <f t="shared" si="6"/>
        <v>3761423.7232633405</v>
      </c>
      <c r="N42" s="5">
        <f t="shared" si="10"/>
        <v>3.5592241966515649E-2</v>
      </c>
      <c r="P42" t="s">
        <v>60</v>
      </c>
      <c r="Q42" s="9">
        <f>B20-M42</f>
        <v>592206.27673666319</v>
      </c>
      <c r="R42" s="5">
        <f t="shared" si="11"/>
        <v>1.5015372128211541E-2</v>
      </c>
    </row>
    <row r="44" spans="1:18" x14ac:dyDescent="0.55000000000000004">
      <c r="A44" t="s">
        <v>81</v>
      </c>
      <c r="B44" t="s">
        <v>82</v>
      </c>
      <c r="C44" t="s">
        <v>83</v>
      </c>
      <c r="D44" t="s">
        <v>84</v>
      </c>
    </row>
    <row r="45" spans="1:18" x14ac:dyDescent="0.55000000000000004">
      <c r="A45">
        <v>1</v>
      </c>
      <c r="B45" t="str">
        <f>cities!A1</f>
        <v>Lahore</v>
      </c>
      <c r="C45" s="1">
        <f>cities!B3</f>
        <v>32700000</v>
      </c>
      <c r="D45" s="1">
        <f>cities!B3+cities!B25</f>
        <v>38408000</v>
      </c>
    </row>
    <row r="46" spans="1:18" x14ac:dyDescent="0.55000000000000004">
      <c r="A46">
        <v>2</v>
      </c>
      <c r="B46" t="str">
        <f>cities!E1</f>
        <v>Karachi</v>
      </c>
      <c r="C46" s="1">
        <f>cities!F3</f>
        <v>11500000</v>
      </c>
      <c r="D46" s="1">
        <f>cities!F3+cities!F25</f>
        <v>15615000</v>
      </c>
    </row>
    <row r="47" spans="1:18" x14ac:dyDescent="0.55000000000000004">
      <c r="A47">
        <v>3</v>
      </c>
      <c r="B47" t="str">
        <f>cities!I1</f>
        <v>Rawalpindi</v>
      </c>
      <c r="C47" s="1">
        <f>cities!J3</f>
        <v>7200000</v>
      </c>
      <c r="D47" s="1">
        <f>C47+cities!J25</f>
        <v>9900000</v>
      </c>
    </row>
    <row r="48" spans="1:18" x14ac:dyDescent="0.55000000000000004">
      <c r="A48">
        <v>4</v>
      </c>
      <c r="B48" t="str">
        <f>cities!M1</f>
        <v>Sialkot</v>
      </c>
      <c r="C48" s="1">
        <f>cities!N3</f>
        <v>5029000</v>
      </c>
      <c r="D48" s="1">
        <f>cities!N3+cities!N25</f>
        <v>7769000</v>
      </c>
    </row>
    <row r="49" spans="1:4" x14ac:dyDescent="0.55000000000000004">
      <c r="A49">
        <v>5</v>
      </c>
      <c r="B49" s="1" t="str">
        <f>cities!Q1</f>
        <v>Peshawar</v>
      </c>
      <c r="C49" s="1">
        <f>cities!R3</f>
        <v>4218000</v>
      </c>
      <c r="D49" s="1">
        <f>C49+cities!R25</f>
        <v>5136000</v>
      </c>
    </row>
    <row r="50" spans="1:4" x14ac:dyDescent="0.55000000000000004">
      <c r="A50">
        <v>6</v>
      </c>
      <c r="B50" t="str">
        <f>cities!U1</f>
        <v>Patiala</v>
      </c>
      <c r="C50" s="1">
        <f>cities!V3</f>
        <v>3709000</v>
      </c>
      <c r="D50" s="1">
        <f>C50+cities!V25</f>
        <v>5014000</v>
      </c>
    </row>
    <row r="51" spans="1:4" x14ac:dyDescent="0.55000000000000004">
      <c r="A51">
        <v>7</v>
      </c>
      <c r="B51" t="str">
        <f>cities!Y1</f>
        <v>Srinagar</v>
      </c>
      <c r="C51" s="1">
        <f>cities!Z3</f>
        <v>3591000</v>
      </c>
      <c r="D51" s="1">
        <f>C51+cities!Z25</f>
        <v>4157000</v>
      </c>
    </row>
    <row r="52" spans="1:4" x14ac:dyDescent="0.55000000000000004">
      <c r="A52">
        <v>8</v>
      </c>
      <c r="B52" t="str">
        <f>cities!AC1</f>
        <v>Multan</v>
      </c>
      <c r="C52" s="1">
        <f>cities!AD3</f>
        <v>3220000</v>
      </c>
      <c r="D52" s="1">
        <f>cities!AD25+cities!AD3</f>
        <v>3910000</v>
      </c>
    </row>
    <row r="53" spans="1:4" x14ac:dyDescent="0.55000000000000004">
      <c r="A53">
        <v>9</v>
      </c>
      <c r="B53" t="str">
        <f>cities!AG1</f>
        <v>Ludhiana</v>
      </c>
      <c r="C53" s="1">
        <f>cities!AH3</f>
        <v>2699000</v>
      </c>
      <c r="D53" s="1">
        <f>C53+cities!AH25</f>
        <v>3897000</v>
      </c>
    </row>
    <row r="54" spans="1:4" x14ac:dyDescent="0.55000000000000004">
      <c r="A54">
        <v>10</v>
      </c>
      <c r="B54" t="str">
        <f>cities!AK1</f>
        <v>Dera Ismail Khan</v>
      </c>
      <c r="C54" s="1">
        <f>cities!AL3</f>
        <v>2119000</v>
      </c>
      <c r="D54" s="1">
        <f>C54+cities!AL25</f>
        <v>2610000</v>
      </c>
    </row>
    <row r="55" spans="1:4" x14ac:dyDescent="0.55000000000000004">
      <c r="A55">
        <v>11</v>
      </c>
      <c r="B55" t="str">
        <f>cities!AO1</f>
        <v>Gujranwala</v>
      </c>
      <c r="C55" s="12">
        <f>cities!AP3</f>
        <v>2008000</v>
      </c>
      <c r="D55" s="9">
        <f>C55+cities!AP25</f>
        <v>2413000</v>
      </c>
    </row>
    <row r="56" spans="1:4" x14ac:dyDescent="0.55000000000000004">
      <c r="A56">
        <v>12</v>
      </c>
      <c r="B56" t="str">
        <f>cities!AS1</f>
        <v>Kaulabad</v>
      </c>
      <c r="C56" s="1">
        <f>cities!AT3</f>
        <v>1808000</v>
      </c>
      <c r="D56" s="1">
        <f>C56+cities!AT25</f>
        <v>2476000</v>
      </c>
    </row>
    <row r="57" spans="1:4" x14ac:dyDescent="0.55000000000000004">
      <c r="A57">
        <v>13</v>
      </c>
      <c r="B57" t="str">
        <f>cities!AW1</f>
        <v>Hyderabad</v>
      </c>
      <c r="C57" s="1">
        <f>cities!AX3</f>
        <v>1558000</v>
      </c>
      <c r="D57" s="1">
        <f>cities!AX3+cities!AX25</f>
        <v>1783000</v>
      </c>
    </row>
    <row r="58" spans="1:4" x14ac:dyDescent="0.55000000000000004">
      <c r="A58">
        <v>14</v>
      </c>
      <c r="B58" t="str">
        <f>cities!BA1</f>
        <v>Quetta</v>
      </c>
      <c r="C58" s="1">
        <f>cities!BB3</f>
        <v>1301000</v>
      </c>
      <c r="D58" s="1">
        <f>C58+cities!BB25</f>
        <v>1392000</v>
      </c>
    </row>
    <row r="59" spans="1:4" x14ac:dyDescent="0.55000000000000004">
      <c r="A59">
        <v>15</v>
      </c>
      <c r="B59" t="str">
        <f>cities!BE1</f>
        <v>Kangra</v>
      </c>
      <c r="C59" s="1">
        <f>cities!BF3</f>
        <v>1021000</v>
      </c>
      <c r="D59" s="1">
        <f>C59+cities!BF25</f>
        <v>1201000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2023-10-17T04:23:52Z</dcterms:created>
  <dcterms:modified xsi:type="dcterms:W3CDTF">2024-12-06T04:30:09Z</dcterms:modified>
</cp:coreProperties>
</file>