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The Masque of Peace\Spreadsheets\"/>
    </mc:Choice>
  </mc:AlternateContent>
  <xr:revisionPtr revIDLastSave="0" documentId="13_ncr:1_{778C6BF6-C97E-41A6-92C1-1DC24746E449}" xr6:coauthVersionLast="47" xr6:coauthVersionMax="47" xr10:uidLastSave="{00000000-0000-0000-0000-000000000000}"/>
  <bookViews>
    <workbookView xWindow="-96" yWindow="-96" windowWidth="20928" windowHeight="12432" firstSheet="10" activeTab="13" xr2:uid="{94B94BC7-FBC8-4BAC-A974-CA3E4662C848}"/>
  </bookViews>
  <sheets>
    <sheet name="united states" sheetId="2" r:id="rId1"/>
    <sheet name="laurentia" sheetId="26" r:id="rId2"/>
    <sheet name="canada" sheetId="27" r:id="rId3"/>
    <sheet name="assiniboia" sheetId="29" r:id="rId4"/>
    <sheet name="columbia-alaska" sheetId="28" r:id="rId5"/>
    <sheet name="buenaventura" sheetId="4" r:id="rId6"/>
    <sheet name="mexico" sheetId="22" r:id="rId7"/>
    <sheet name="grao-para" sheetId="32" r:id="rId8"/>
    <sheet name="france" sheetId="1" r:id="rId9"/>
    <sheet name="germany" sheetId="19" r:id="rId10"/>
    <sheet name="batavian republic" sheetId="18" r:id="rId11"/>
    <sheet name="lithuania" sheetId="34" r:id="rId12"/>
    <sheet name="russia" sheetId="33" r:id="rId13"/>
    <sheet name="bengal" sheetId="35" r:id="rId14"/>
    <sheet name="china" sheetId="21" r:id="rId15"/>
    <sheet name="maoriland" sheetId="23" r:id="rId16"/>
    <sheet name="australia" sheetId="24" r:id="rId17"/>
    <sheet name="new holland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5" l="1"/>
  <c r="B8" i="35"/>
  <c r="H299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41" i="2"/>
  <c r="E340" i="2"/>
  <c r="E384" i="2" l="1"/>
  <c r="E338" i="2" s="1"/>
  <c r="H318" i="2"/>
  <c r="H319" i="2"/>
  <c r="D340" i="2"/>
  <c r="F340" i="2"/>
  <c r="G340" i="2"/>
  <c r="C340" i="2"/>
  <c r="B340" i="2"/>
  <c r="A338" i="2"/>
  <c r="A384" i="2" s="1"/>
  <c r="H337" i="2"/>
  <c r="H336" i="2"/>
  <c r="H335" i="2"/>
  <c r="A335" i="2"/>
  <c r="A381" i="2" s="1"/>
  <c r="H334" i="2"/>
  <c r="A334" i="2"/>
  <c r="A380" i="2" s="1"/>
  <c r="H333" i="2"/>
  <c r="H332" i="2"/>
  <c r="H331" i="2"/>
  <c r="A331" i="2"/>
  <c r="A377" i="2" s="1"/>
  <c r="H330" i="2"/>
  <c r="H329" i="2"/>
  <c r="H328" i="2"/>
  <c r="H327" i="2"/>
  <c r="A327" i="2"/>
  <c r="A373" i="2" s="1"/>
  <c r="H326" i="2"/>
  <c r="A326" i="2"/>
  <c r="A372" i="2" s="1"/>
  <c r="H325" i="2"/>
  <c r="H324" i="2"/>
  <c r="H323" i="2"/>
  <c r="A323" i="2"/>
  <c r="A369" i="2" s="1"/>
  <c r="H322" i="2"/>
  <c r="H321" i="2"/>
  <c r="H320" i="2"/>
  <c r="A318" i="2"/>
  <c r="A364" i="2" s="1"/>
  <c r="H317" i="2"/>
  <c r="A317" i="2"/>
  <c r="A363" i="2" s="1"/>
  <c r="H316" i="2"/>
  <c r="H315" i="2"/>
  <c r="H314" i="2"/>
  <c r="A314" i="2"/>
  <c r="A360" i="2" s="1"/>
  <c r="H313" i="2"/>
  <c r="H312" i="2"/>
  <c r="A312" i="2"/>
  <c r="A358" i="2" s="1"/>
  <c r="H311" i="2"/>
  <c r="H310" i="2"/>
  <c r="A310" i="2"/>
  <c r="A356" i="2" s="1"/>
  <c r="H309" i="2"/>
  <c r="A309" i="2"/>
  <c r="A355" i="2" s="1"/>
  <c r="H308" i="2"/>
  <c r="H307" i="2"/>
  <c r="H306" i="2"/>
  <c r="A306" i="2"/>
  <c r="A352" i="2" s="1"/>
  <c r="H305" i="2"/>
  <c r="H304" i="2"/>
  <c r="H303" i="2"/>
  <c r="H302" i="2"/>
  <c r="H301" i="2"/>
  <c r="A301" i="2"/>
  <c r="A347" i="2" s="1"/>
  <c r="H300" i="2"/>
  <c r="H298" i="2"/>
  <c r="H297" i="2"/>
  <c r="A297" i="2"/>
  <c r="A343" i="2" s="1"/>
  <c r="H296" i="2"/>
  <c r="H295" i="2"/>
  <c r="H294" i="2"/>
  <c r="H340" i="2" s="1"/>
  <c r="A294" i="2"/>
  <c r="A340" i="2" s="1"/>
  <c r="B12" i="33"/>
  <c r="B22" i="33"/>
  <c r="B31" i="33"/>
  <c r="E13" i="33"/>
  <c r="B18" i="33" s="1"/>
  <c r="B22" i="34"/>
  <c r="B21" i="34"/>
  <c r="B19" i="33"/>
  <c r="B247" i="2"/>
  <c r="C247" i="2"/>
  <c r="D247" i="2"/>
  <c r="E247" i="2"/>
  <c r="F247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02" i="2"/>
  <c r="G201" i="2"/>
  <c r="G247" i="2" s="1"/>
  <c r="A245" i="2"/>
  <c r="A291" i="2" s="1"/>
  <c r="A241" i="2"/>
  <c r="A287" i="2" s="1"/>
  <c r="A242" i="2"/>
  <c r="A288" i="2" s="1"/>
  <c r="A243" i="2"/>
  <c r="A289" i="2" s="1"/>
  <c r="A244" i="2"/>
  <c r="A290" i="2" s="1"/>
  <c r="A235" i="2"/>
  <c r="A281" i="2" s="1"/>
  <c r="A236" i="2"/>
  <c r="A282" i="2" s="1"/>
  <c r="A237" i="2"/>
  <c r="A283" i="2" s="1"/>
  <c r="A238" i="2"/>
  <c r="A284" i="2" s="1"/>
  <c r="A239" i="2"/>
  <c r="A285" i="2" s="1"/>
  <c r="A240" i="2"/>
  <c r="A286" i="2" s="1"/>
  <c r="A217" i="2"/>
  <c r="A263" i="2" s="1"/>
  <c r="A218" i="2"/>
  <c r="A264" i="2" s="1"/>
  <c r="A219" i="2"/>
  <c r="A265" i="2" s="1"/>
  <c r="A220" i="2"/>
  <c r="A266" i="2" s="1"/>
  <c r="A221" i="2"/>
  <c r="A267" i="2" s="1"/>
  <c r="A222" i="2"/>
  <c r="A268" i="2" s="1"/>
  <c r="A223" i="2"/>
  <c r="A269" i="2" s="1"/>
  <c r="A224" i="2"/>
  <c r="A270" i="2" s="1"/>
  <c r="A225" i="2"/>
  <c r="A271" i="2" s="1"/>
  <c r="A226" i="2"/>
  <c r="A272" i="2" s="1"/>
  <c r="A227" i="2"/>
  <c r="A273" i="2" s="1"/>
  <c r="A228" i="2"/>
  <c r="A274" i="2" s="1"/>
  <c r="A229" i="2"/>
  <c r="A275" i="2" s="1"/>
  <c r="A230" i="2"/>
  <c r="A276" i="2" s="1"/>
  <c r="A231" i="2"/>
  <c r="A277" i="2" s="1"/>
  <c r="A232" i="2"/>
  <c r="A278" i="2" s="1"/>
  <c r="A233" i="2"/>
  <c r="A279" i="2" s="1"/>
  <c r="A234" i="2"/>
  <c r="A280" i="2" s="1"/>
  <c r="A202" i="2"/>
  <c r="A248" i="2" s="1"/>
  <c r="A203" i="2"/>
  <c r="A249" i="2" s="1"/>
  <c r="A204" i="2"/>
  <c r="A250" i="2" s="1"/>
  <c r="A205" i="2"/>
  <c r="A251" i="2" s="1"/>
  <c r="A206" i="2"/>
  <c r="A252" i="2" s="1"/>
  <c r="A207" i="2"/>
  <c r="A253" i="2" s="1"/>
  <c r="A208" i="2"/>
  <c r="A254" i="2" s="1"/>
  <c r="A209" i="2"/>
  <c r="A255" i="2" s="1"/>
  <c r="A210" i="2"/>
  <c r="A256" i="2" s="1"/>
  <c r="A211" i="2"/>
  <c r="A304" i="2" s="1"/>
  <c r="A350" i="2" s="1"/>
  <c r="A212" i="2"/>
  <c r="A258" i="2" s="1"/>
  <c r="A213" i="2"/>
  <c r="A259" i="2" s="1"/>
  <c r="A214" i="2"/>
  <c r="A260" i="2" s="1"/>
  <c r="A215" i="2"/>
  <c r="A261" i="2" s="1"/>
  <c r="A216" i="2"/>
  <c r="A262" i="2" s="1"/>
  <c r="A201" i="2"/>
  <c r="A247" i="2" s="1"/>
  <c r="B6" i="32"/>
  <c r="D155" i="2"/>
  <c r="H341" i="2" s="1"/>
  <c r="B154" i="2"/>
  <c r="C154" i="2"/>
  <c r="D154" i="2"/>
  <c r="E154" i="2"/>
  <c r="F154" i="2"/>
  <c r="G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54" i="2"/>
  <c r="B155" i="2"/>
  <c r="B101" i="2"/>
  <c r="B102" i="2"/>
  <c r="B489" i="2"/>
  <c r="B493" i="2"/>
  <c r="C341" i="2" l="1"/>
  <c r="B341" i="2"/>
  <c r="F341" i="2"/>
  <c r="D341" i="2"/>
  <c r="A319" i="2"/>
  <c r="A365" i="2" s="1"/>
  <c r="A295" i="2"/>
  <c r="A341" i="2" s="1"/>
  <c r="A303" i="2"/>
  <c r="A349" i="2" s="1"/>
  <c r="A311" i="2"/>
  <c r="A357" i="2" s="1"/>
  <c r="A320" i="2"/>
  <c r="A366" i="2" s="1"/>
  <c r="A328" i="2"/>
  <c r="A374" i="2" s="1"/>
  <c r="A336" i="2"/>
  <c r="A382" i="2" s="1"/>
  <c r="A257" i="2"/>
  <c r="A302" i="2"/>
  <c r="A348" i="2" s="1"/>
  <c r="A296" i="2"/>
  <c r="A342" i="2" s="1"/>
  <c r="A321" i="2"/>
  <c r="A367" i="2" s="1"/>
  <c r="A329" i="2"/>
  <c r="A375" i="2" s="1"/>
  <c r="A337" i="2"/>
  <c r="A383" i="2" s="1"/>
  <c r="A305" i="2"/>
  <c r="A351" i="2" s="1"/>
  <c r="A322" i="2"/>
  <c r="A368" i="2" s="1"/>
  <c r="A298" i="2"/>
  <c r="A344" i="2" s="1"/>
  <c r="A313" i="2"/>
  <c r="A359" i="2" s="1"/>
  <c r="A330" i="2"/>
  <c r="A376" i="2" s="1"/>
  <c r="A299" i="2"/>
  <c r="A345" i="2" s="1"/>
  <c r="A307" i="2"/>
  <c r="A353" i="2" s="1"/>
  <c r="A315" i="2"/>
  <c r="A361" i="2" s="1"/>
  <c r="A324" i="2"/>
  <c r="A370" i="2" s="1"/>
  <c r="A332" i="2"/>
  <c r="A378" i="2" s="1"/>
  <c r="A300" i="2"/>
  <c r="A346" i="2" s="1"/>
  <c r="A308" i="2"/>
  <c r="A354" i="2" s="1"/>
  <c r="A316" i="2"/>
  <c r="A362" i="2" s="1"/>
  <c r="A325" i="2"/>
  <c r="A371" i="2" s="1"/>
  <c r="A333" i="2"/>
  <c r="A379" i="2" s="1"/>
  <c r="D357" i="2"/>
  <c r="G357" i="2"/>
  <c r="D371" i="2"/>
  <c r="G363" i="2"/>
  <c r="B373" i="2"/>
  <c r="G368" i="2"/>
  <c r="C373" i="2"/>
  <c r="F373" i="2"/>
  <c r="D352" i="2"/>
  <c r="B369" i="2"/>
  <c r="G373" i="2"/>
  <c r="F378" i="2"/>
  <c r="G341" i="2"/>
  <c r="B344" i="2"/>
  <c r="F371" i="2"/>
  <c r="B376" i="2"/>
  <c r="G380" i="2"/>
  <c r="C374" i="2"/>
  <c r="D374" i="2"/>
  <c r="F358" i="2"/>
  <c r="C372" i="2"/>
  <c r="F374" i="2"/>
  <c r="D370" i="2"/>
  <c r="C375" i="2"/>
  <c r="B382" i="2"/>
  <c r="C350" i="2"/>
  <c r="D366" i="2"/>
  <c r="B380" i="2"/>
  <c r="D382" i="2"/>
  <c r="B375" i="2"/>
  <c r="B32" i="33"/>
  <c r="F156" i="2"/>
  <c r="B11" i="27"/>
  <c r="B7" i="29"/>
  <c r="B6" i="29"/>
  <c r="B5" i="29"/>
  <c r="B6" i="28"/>
  <c r="B16" i="28"/>
  <c r="D14" i="28"/>
  <c r="B15" i="28" s="1"/>
  <c r="D13" i="27"/>
  <c r="B14" i="27" s="1"/>
  <c r="D5" i="27"/>
  <c r="D3" i="27"/>
  <c r="B5" i="26"/>
  <c r="B3" i="26"/>
  <c r="B4" i="24"/>
  <c r="B8" i="24" s="1"/>
  <c r="D3" i="24"/>
  <c r="B5" i="24"/>
  <c r="B5" i="25"/>
  <c r="C48" i="19"/>
  <c r="B48" i="19"/>
  <c r="F62" i="19"/>
  <c r="C63" i="19" s="1"/>
  <c r="F44" i="19"/>
  <c r="B47" i="19" s="1"/>
  <c r="B15" i="23"/>
  <c r="B19" i="23" s="1"/>
  <c r="B14" i="23"/>
  <c r="B8" i="22"/>
  <c r="B7" i="22"/>
  <c r="B3" i="22"/>
  <c r="B194" i="2"/>
  <c r="B19" i="21"/>
  <c r="B35" i="21"/>
  <c r="B27" i="21"/>
  <c r="E15" i="21"/>
  <c r="B16" i="21" s="1"/>
  <c r="B8" i="21"/>
  <c r="B4" i="21"/>
  <c r="F58" i="19"/>
  <c r="F57" i="19"/>
  <c r="F51" i="19"/>
  <c r="C54" i="19" s="1"/>
  <c r="C42" i="19"/>
  <c r="B42" i="19"/>
  <c r="B41" i="19"/>
  <c r="C41" i="19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09" i="2"/>
  <c r="E192" i="2"/>
  <c r="D196" i="2"/>
  <c r="H382" i="2" s="1"/>
  <c r="F382" i="2" s="1"/>
  <c r="E197" i="2"/>
  <c r="E176" i="2"/>
  <c r="F192" i="2"/>
  <c r="F187" i="2"/>
  <c r="C155" i="2"/>
  <c r="G248" i="2" s="1"/>
  <c r="E155" i="2"/>
  <c r="F155" i="2"/>
  <c r="C156" i="2"/>
  <c r="G249" i="2" s="1"/>
  <c r="D156" i="2"/>
  <c r="H342" i="2" s="1"/>
  <c r="G342" i="2" s="1"/>
  <c r="E156" i="2"/>
  <c r="C157" i="2"/>
  <c r="G250" i="2" s="1"/>
  <c r="D157" i="2"/>
  <c r="H343" i="2" s="1"/>
  <c r="G343" i="2" s="1"/>
  <c r="E157" i="2"/>
  <c r="F157" i="2"/>
  <c r="C158" i="2"/>
  <c r="G251" i="2" s="1"/>
  <c r="D158" i="2"/>
  <c r="H344" i="2" s="1"/>
  <c r="E158" i="2"/>
  <c r="F158" i="2"/>
  <c r="C159" i="2"/>
  <c r="G252" i="2" s="1"/>
  <c r="D159" i="2"/>
  <c r="H345" i="2" s="1"/>
  <c r="E159" i="2"/>
  <c r="F159" i="2"/>
  <c r="C160" i="2"/>
  <c r="G253" i="2" s="1"/>
  <c r="D160" i="2"/>
  <c r="H346" i="2" s="1"/>
  <c r="E160" i="2"/>
  <c r="F160" i="2"/>
  <c r="C161" i="2"/>
  <c r="G254" i="2" s="1"/>
  <c r="D161" i="2"/>
  <c r="H347" i="2" s="1"/>
  <c r="E161" i="2"/>
  <c r="F161" i="2"/>
  <c r="C162" i="2"/>
  <c r="G255" i="2" s="1"/>
  <c r="D162" i="2"/>
  <c r="H348" i="2" s="1"/>
  <c r="B348" i="2" s="1"/>
  <c r="E162" i="2"/>
  <c r="F162" i="2"/>
  <c r="C163" i="2"/>
  <c r="G256" i="2" s="1"/>
  <c r="D163" i="2"/>
  <c r="H349" i="2" s="1"/>
  <c r="E163" i="2"/>
  <c r="F163" i="2"/>
  <c r="C164" i="2"/>
  <c r="G257" i="2" s="1"/>
  <c r="D164" i="2"/>
  <c r="H350" i="2" s="1"/>
  <c r="E164" i="2"/>
  <c r="F164" i="2"/>
  <c r="C165" i="2"/>
  <c r="G258" i="2" s="1"/>
  <c r="D165" i="2"/>
  <c r="H351" i="2" s="1"/>
  <c r="E165" i="2"/>
  <c r="F165" i="2"/>
  <c r="C166" i="2"/>
  <c r="G259" i="2" s="1"/>
  <c r="D166" i="2"/>
  <c r="H352" i="2" s="1"/>
  <c r="C352" i="2" s="1"/>
  <c r="E166" i="2"/>
  <c r="F166" i="2"/>
  <c r="C167" i="2"/>
  <c r="G260" i="2" s="1"/>
  <c r="D167" i="2"/>
  <c r="H353" i="2" s="1"/>
  <c r="E167" i="2"/>
  <c r="F167" i="2"/>
  <c r="C168" i="2"/>
  <c r="G261" i="2" s="1"/>
  <c r="D168" i="2"/>
  <c r="H354" i="2" s="1"/>
  <c r="E168" i="2"/>
  <c r="F168" i="2"/>
  <c r="C169" i="2"/>
  <c r="G262" i="2" s="1"/>
  <c r="D169" i="2"/>
  <c r="H355" i="2" s="1"/>
  <c r="G355" i="2" s="1"/>
  <c r="E169" i="2"/>
  <c r="F169" i="2"/>
  <c r="C171" i="2"/>
  <c r="G264" i="2" s="1"/>
  <c r="D171" i="2"/>
  <c r="H357" i="2" s="1"/>
  <c r="F357" i="2" s="1"/>
  <c r="E171" i="2"/>
  <c r="F171" i="2"/>
  <c r="C172" i="2"/>
  <c r="G265" i="2" s="1"/>
  <c r="D172" i="2"/>
  <c r="H358" i="2" s="1"/>
  <c r="G358" i="2" s="1"/>
  <c r="E172" i="2"/>
  <c r="F172" i="2"/>
  <c r="C173" i="2"/>
  <c r="G266" i="2" s="1"/>
  <c r="D173" i="2"/>
  <c r="H359" i="2" s="1"/>
  <c r="E173" i="2"/>
  <c r="F173" i="2"/>
  <c r="C174" i="2"/>
  <c r="G267" i="2" s="1"/>
  <c r="D174" i="2"/>
  <c r="H360" i="2" s="1"/>
  <c r="E174" i="2"/>
  <c r="F174" i="2"/>
  <c r="C175" i="2"/>
  <c r="G268" i="2" s="1"/>
  <c r="D175" i="2"/>
  <c r="H361" i="2" s="1"/>
  <c r="E175" i="2"/>
  <c r="F175" i="2"/>
  <c r="C176" i="2"/>
  <c r="G269" i="2" s="1"/>
  <c r="D176" i="2"/>
  <c r="H362" i="2" s="1"/>
  <c r="G362" i="2" s="1"/>
  <c r="F176" i="2"/>
  <c r="C177" i="2"/>
  <c r="G270" i="2" s="1"/>
  <c r="D177" i="2"/>
  <c r="H363" i="2" s="1"/>
  <c r="D363" i="2" s="1"/>
  <c r="E177" i="2"/>
  <c r="F177" i="2"/>
  <c r="C178" i="2"/>
  <c r="G271" i="2" s="1"/>
  <c r="D178" i="2"/>
  <c r="H364" i="2" s="1"/>
  <c r="E178" i="2"/>
  <c r="F178" i="2"/>
  <c r="C179" i="2"/>
  <c r="G272" i="2" s="1"/>
  <c r="D179" i="2"/>
  <c r="H365" i="2" s="1"/>
  <c r="E179" i="2"/>
  <c r="F179" i="2"/>
  <c r="C180" i="2"/>
  <c r="G273" i="2" s="1"/>
  <c r="D180" i="2"/>
  <c r="H366" i="2" s="1"/>
  <c r="B366" i="2" s="1"/>
  <c r="E180" i="2"/>
  <c r="F180" i="2"/>
  <c r="C181" i="2"/>
  <c r="G274" i="2" s="1"/>
  <c r="D181" i="2"/>
  <c r="H367" i="2" s="1"/>
  <c r="E181" i="2"/>
  <c r="F181" i="2"/>
  <c r="C182" i="2"/>
  <c r="G275" i="2" s="1"/>
  <c r="D182" i="2"/>
  <c r="H368" i="2" s="1"/>
  <c r="E182" i="2"/>
  <c r="F182" i="2"/>
  <c r="C183" i="2"/>
  <c r="G276" i="2" s="1"/>
  <c r="D183" i="2"/>
  <c r="H369" i="2" s="1"/>
  <c r="E183" i="2"/>
  <c r="F183" i="2"/>
  <c r="C184" i="2"/>
  <c r="G277" i="2" s="1"/>
  <c r="D184" i="2"/>
  <c r="H370" i="2" s="1"/>
  <c r="B370" i="2" s="1"/>
  <c r="E184" i="2"/>
  <c r="F184" i="2"/>
  <c r="C185" i="2"/>
  <c r="G278" i="2" s="1"/>
  <c r="D185" i="2"/>
  <c r="H371" i="2" s="1"/>
  <c r="E185" i="2"/>
  <c r="F185" i="2"/>
  <c r="C186" i="2"/>
  <c r="G279" i="2" s="1"/>
  <c r="D186" i="2"/>
  <c r="H372" i="2" s="1"/>
  <c r="G372" i="2" s="1"/>
  <c r="E186" i="2"/>
  <c r="F186" i="2"/>
  <c r="C187" i="2"/>
  <c r="G280" i="2" s="1"/>
  <c r="D187" i="2"/>
  <c r="H373" i="2" s="1"/>
  <c r="D373" i="2" s="1"/>
  <c r="E187" i="2"/>
  <c r="C188" i="2"/>
  <c r="G281" i="2" s="1"/>
  <c r="D188" i="2"/>
  <c r="H374" i="2" s="1"/>
  <c r="G374" i="2" s="1"/>
  <c r="E188" i="2"/>
  <c r="F188" i="2"/>
  <c r="C189" i="2"/>
  <c r="G282" i="2" s="1"/>
  <c r="D189" i="2"/>
  <c r="H375" i="2" s="1"/>
  <c r="G375" i="2" s="1"/>
  <c r="E189" i="2"/>
  <c r="F189" i="2"/>
  <c r="C190" i="2"/>
  <c r="G283" i="2" s="1"/>
  <c r="D190" i="2"/>
  <c r="H376" i="2" s="1"/>
  <c r="E190" i="2"/>
  <c r="F190" i="2"/>
  <c r="C191" i="2"/>
  <c r="G284" i="2" s="1"/>
  <c r="D191" i="2"/>
  <c r="H377" i="2" s="1"/>
  <c r="E191" i="2"/>
  <c r="F191" i="2"/>
  <c r="C192" i="2"/>
  <c r="G285" i="2" s="1"/>
  <c r="D192" i="2"/>
  <c r="H378" i="2" s="1"/>
  <c r="C194" i="2"/>
  <c r="G287" i="2" s="1"/>
  <c r="D194" i="2"/>
  <c r="H380" i="2" s="1"/>
  <c r="E194" i="2"/>
  <c r="F194" i="2"/>
  <c r="C195" i="2"/>
  <c r="G288" i="2" s="1"/>
  <c r="D195" i="2"/>
  <c r="H381" i="2" s="1"/>
  <c r="C381" i="2" s="1"/>
  <c r="E195" i="2"/>
  <c r="F195" i="2"/>
  <c r="C196" i="2"/>
  <c r="G289" i="2" s="1"/>
  <c r="E196" i="2"/>
  <c r="F196" i="2"/>
  <c r="C197" i="2"/>
  <c r="G290" i="2" s="1"/>
  <c r="D197" i="2"/>
  <c r="H383" i="2" s="1"/>
  <c r="F197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5" i="2"/>
  <c r="B196" i="2"/>
  <c r="B197" i="2"/>
  <c r="C96" i="2"/>
  <c r="C93" i="2"/>
  <c r="C94" i="2"/>
  <c r="C91" i="2"/>
  <c r="B59" i="1"/>
  <c r="K18" i="4"/>
  <c r="E4" i="18"/>
  <c r="E3" i="18"/>
  <c r="B5" i="18" s="1"/>
  <c r="B6" i="18" s="1"/>
  <c r="G359" i="2" l="1"/>
  <c r="H384" i="2"/>
  <c r="C359" i="2"/>
  <c r="G360" i="2"/>
  <c r="F360" i="2"/>
  <c r="D360" i="2"/>
  <c r="C360" i="2"/>
  <c r="F347" i="2"/>
  <c r="G347" i="2"/>
  <c r="D347" i="2"/>
  <c r="B347" i="2"/>
  <c r="F342" i="2"/>
  <c r="D346" i="2"/>
  <c r="G346" i="2"/>
  <c r="B355" i="2"/>
  <c r="D355" i="2"/>
  <c r="C355" i="2"/>
  <c r="B360" i="2"/>
  <c r="F354" i="2"/>
  <c r="C354" i="2"/>
  <c r="G354" i="2"/>
  <c r="G367" i="2"/>
  <c r="F367" i="2"/>
  <c r="D367" i="2"/>
  <c r="C367" i="2"/>
  <c r="B367" i="2"/>
  <c r="B372" i="2"/>
  <c r="D354" i="2"/>
  <c r="D358" i="2"/>
  <c r="F346" i="2"/>
  <c r="F376" i="2"/>
  <c r="G376" i="2"/>
  <c r="C376" i="2"/>
  <c r="D376" i="2"/>
  <c r="F355" i="2"/>
  <c r="G345" i="2"/>
  <c r="C345" i="2"/>
  <c r="F345" i="2"/>
  <c r="D345" i="2"/>
  <c r="B345" i="2"/>
  <c r="F372" i="2"/>
  <c r="C346" i="2"/>
  <c r="F351" i="2"/>
  <c r="G351" i="2"/>
  <c r="D351" i="2"/>
  <c r="C351" i="2"/>
  <c r="B351" i="2"/>
  <c r="B368" i="2"/>
  <c r="F368" i="2"/>
  <c r="D368" i="2"/>
  <c r="C368" i="2"/>
  <c r="B343" i="2"/>
  <c r="D381" i="2"/>
  <c r="F381" i="2"/>
  <c r="G381" i="2"/>
  <c r="B381" i="2"/>
  <c r="F363" i="2"/>
  <c r="B363" i="2"/>
  <c r="F375" i="2"/>
  <c r="F353" i="2"/>
  <c r="D353" i="2"/>
  <c r="C353" i="2"/>
  <c r="B353" i="2"/>
  <c r="G353" i="2"/>
  <c r="F359" i="2"/>
  <c r="D342" i="2"/>
  <c r="G378" i="2"/>
  <c r="D378" i="2"/>
  <c r="F343" i="2"/>
  <c r="D372" i="2"/>
  <c r="C358" i="2"/>
  <c r="G382" i="2"/>
  <c r="B359" i="2"/>
  <c r="C342" i="2"/>
  <c r="C378" i="2"/>
  <c r="D343" i="2"/>
  <c r="G364" i="2"/>
  <c r="D364" i="2"/>
  <c r="F364" i="2"/>
  <c r="C364" i="2"/>
  <c r="B364" i="2"/>
  <c r="F350" i="2"/>
  <c r="G350" i="2"/>
  <c r="B350" i="2"/>
  <c r="G371" i="2"/>
  <c r="B371" i="2"/>
  <c r="C343" i="2"/>
  <c r="C371" i="2"/>
  <c r="C380" i="2"/>
  <c r="F380" i="2"/>
  <c r="D380" i="2"/>
  <c r="F349" i="2"/>
  <c r="C349" i="2"/>
  <c r="B349" i="2"/>
  <c r="G349" i="2"/>
  <c r="D349" i="2"/>
  <c r="F370" i="2"/>
  <c r="C370" i="2"/>
  <c r="G370" i="2"/>
  <c r="D350" i="2"/>
  <c r="G361" i="2"/>
  <c r="B361" i="2"/>
  <c r="F361" i="2"/>
  <c r="D361" i="2"/>
  <c r="C361" i="2"/>
  <c r="B357" i="2"/>
  <c r="C357" i="2"/>
  <c r="C382" i="2"/>
  <c r="C363" i="2"/>
  <c r="B374" i="2"/>
  <c r="B346" i="2"/>
  <c r="B383" i="2"/>
  <c r="F383" i="2"/>
  <c r="D383" i="2"/>
  <c r="C383" i="2"/>
  <c r="C369" i="2"/>
  <c r="F369" i="2"/>
  <c r="D369" i="2"/>
  <c r="G369" i="2"/>
  <c r="C365" i="2"/>
  <c r="D365" i="2"/>
  <c r="F365" i="2"/>
  <c r="B365" i="2"/>
  <c r="G365" i="2"/>
  <c r="D375" i="2"/>
  <c r="B354" i="2"/>
  <c r="B358" i="2"/>
  <c r="G383" i="2"/>
  <c r="F377" i="2"/>
  <c r="D377" i="2"/>
  <c r="B377" i="2"/>
  <c r="C377" i="2"/>
  <c r="G377" i="2"/>
  <c r="D359" i="2"/>
  <c r="C347" i="2"/>
  <c r="B342" i="2"/>
  <c r="B378" i="2"/>
  <c r="G344" i="2"/>
  <c r="F344" i="2"/>
  <c r="D344" i="2"/>
  <c r="C344" i="2"/>
  <c r="C366" i="2"/>
  <c r="F366" i="2"/>
  <c r="G366" i="2"/>
  <c r="F352" i="2"/>
  <c r="G352" i="2"/>
  <c r="B352" i="2"/>
  <c r="F348" i="2"/>
  <c r="C348" i="2"/>
  <c r="D348" i="2"/>
  <c r="G348" i="2"/>
  <c r="D362" i="2"/>
  <c r="B362" i="2"/>
  <c r="C362" i="2"/>
  <c r="F362" i="2"/>
  <c r="B275" i="2"/>
  <c r="C275" i="2"/>
  <c r="D275" i="2"/>
  <c r="E275" i="2"/>
  <c r="F275" i="2"/>
  <c r="E283" i="2"/>
  <c r="B283" i="2"/>
  <c r="C283" i="2"/>
  <c r="D283" i="2"/>
  <c r="F283" i="2"/>
  <c r="B271" i="2"/>
  <c r="D271" i="2"/>
  <c r="C271" i="2"/>
  <c r="E271" i="2"/>
  <c r="F271" i="2"/>
  <c r="B249" i="2"/>
  <c r="C249" i="2"/>
  <c r="D249" i="2"/>
  <c r="E249" i="2"/>
  <c r="F249" i="2"/>
  <c r="E279" i="2"/>
  <c r="F279" i="2"/>
  <c r="C279" i="2"/>
  <c r="D279" i="2"/>
  <c r="B279" i="2"/>
  <c r="B253" i="2"/>
  <c r="F253" i="2"/>
  <c r="E253" i="2"/>
  <c r="C253" i="2"/>
  <c r="D253" i="2"/>
  <c r="F250" i="2"/>
  <c r="E250" i="2"/>
  <c r="D250" i="2"/>
  <c r="B250" i="2"/>
  <c r="C250" i="2"/>
  <c r="B278" i="2"/>
  <c r="E278" i="2"/>
  <c r="C278" i="2"/>
  <c r="D278" i="2"/>
  <c r="F278" i="2"/>
  <c r="C248" i="2"/>
  <c r="F248" i="2"/>
  <c r="D248" i="2"/>
  <c r="E248" i="2"/>
  <c r="B248" i="2"/>
  <c r="B254" i="2"/>
  <c r="C254" i="2"/>
  <c r="D254" i="2"/>
  <c r="F254" i="2"/>
  <c r="E254" i="2"/>
  <c r="C261" i="2"/>
  <c r="B261" i="2"/>
  <c r="D261" i="2"/>
  <c r="E261" i="2"/>
  <c r="F261" i="2"/>
  <c r="F282" i="2"/>
  <c r="B282" i="2"/>
  <c r="E282" i="2"/>
  <c r="C282" i="2"/>
  <c r="D282" i="2"/>
  <c r="B262" i="2"/>
  <c r="C262" i="2"/>
  <c r="D262" i="2"/>
  <c r="E262" i="2"/>
  <c r="F262" i="2"/>
  <c r="C257" i="2"/>
  <c r="D257" i="2"/>
  <c r="E257" i="2"/>
  <c r="F257" i="2"/>
  <c r="B257" i="2"/>
  <c r="D260" i="2"/>
  <c r="B260" i="2"/>
  <c r="E260" i="2"/>
  <c r="F260" i="2"/>
  <c r="C260" i="2"/>
  <c r="D289" i="2"/>
  <c r="E289" i="2"/>
  <c r="F289" i="2"/>
  <c r="C289" i="2"/>
  <c r="B289" i="2"/>
  <c r="B288" i="2"/>
  <c r="C288" i="2"/>
  <c r="D288" i="2"/>
  <c r="E288" i="2"/>
  <c r="F288" i="2"/>
  <c r="B274" i="2"/>
  <c r="C274" i="2"/>
  <c r="D274" i="2"/>
  <c r="E274" i="2"/>
  <c r="F274" i="2"/>
  <c r="C252" i="2"/>
  <c r="B252" i="2"/>
  <c r="D252" i="2"/>
  <c r="E252" i="2"/>
  <c r="F252" i="2"/>
  <c r="B267" i="2"/>
  <c r="E267" i="2"/>
  <c r="C267" i="2"/>
  <c r="D267" i="2"/>
  <c r="F267" i="2"/>
  <c r="B265" i="2"/>
  <c r="C265" i="2"/>
  <c r="D265" i="2"/>
  <c r="E265" i="2"/>
  <c r="F265" i="2"/>
  <c r="C277" i="2"/>
  <c r="B277" i="2"/>
  <c r="D277" i="2"/>
  <c r="F277" i="2"/>
  <c r="E277" i="2"/>
  <c r="B268" i="2"/>
  <c r="C268" i="2"/>
  <c r="D268" i="2"/>
  <c r="E268" i="2"/>
  <c r="F268" i="2"/>
  <c r="B259" i="2"/>
  <c r="C259" i="2"/>
  <c r="D259" i="2"/>
  <c r="E259" i="2"/>
  <c r="F259" i="2"/>
  <c r="B255" i="2"/>
  <c r="C255" i="2"/>
  <c r="D255" i="2"/>
  <c r="E255" i="2"/>
  <c r="F255" i="2"/>
  <c r="B251" i="2"/>
  <c r="E251" i="2"/>
  <c r="C251" i="2"/>
  <c r="D251" i="2"/>
  <c r="F251" i="2"/>
  <c r="F266" i="2"/>
  <c r="E266" i="2"/>
  <c r="B266" i="2"/>
  <c r="C266" i="2"/>
  <c r="D266" i="2"/>
  <c r="B287" i="2"/>
  <c r="C287" i="2"/>
  <c r="D287" i="2"/>
  <c r="E287" i="2"/>
  <c r="F287" i="2"/>
  <c r="B269" i="2"/>
  <c r="C269" i="2"/>
  <c r="E269" i="2"/>
  <c r="D269" i="2"/>
  <c r="F269" i="2"/>
  <c r="F256" i="2"/>
  <c r="C256" i="2"/>
  <c r="B256" i="2"/>
  <c r="D256" i="2"/>
  <c r="E256" i="2"/>
  <c r="C273" i="2"/>
  <c r="D273" i="2"/>
  <c r="E273" i="2"/>
  <c r="F273" i="2"/>
  <c r="B273" i="2"/>
  <c r="B281" i="2"/>
  <c r="C281" i="2"/>
  <c r="D281" i="2"/>
  <c r="E281" i="2"/>
  <c r="F281" i="2"/>
  <c r="B264" i="2"/>
  <c r="D264" i="2"/>
  <c r="C264" i="2"/>
  <c r="E264" i="2"/>
  <c r="F264" i="2"/>
  <c r="B290" i="2"/>
  <c r="C290" i="2"/>
  <c r="D290" i="2"/>
  <c r="F290" i="2"/>
  <c r="E290" i="2"/>
  <c r="D280" i="2"/>
  <c r="B280" i="2"/>
  <c r="C280" i="2"/>
  <c r="E280" i="2"/>
  <c r="F280" i="2"/>
  <c r="D276" i="2"/>
  <c r="E276" i="2"/>
  <c r="F276" i="2"/>
  <c r="C276" i="2"/>
  <c r="B276" i="2"/>
  <c r="C272" i="2"/>
  <c r="F272" i="2"/>
  <c r="B272" i="2"/>
  <c r="D272" i="2"/>
  <c r="E272" i="2"/>
  <c r="B258" i="2"/>
  <c r="C258" i="2"/>
  <c r="E258" i="2"/>
  <c r="D258" i="2"/>
  <c r="F258" i="2"/>
  <c r="B270" i="2"/>
  <c r="F270" i="2"/>
  <c r="C270" i="2"/>
  <c r="D270" i="2"/>
  <c r="E270" i="2"/>
  <c r="B285" i="2"/>
  <c r="E285" i="2"/>
  <c r="F285" i="2"/>
  <c r="C285" i="2"/>
  <c r="D285" i="2"/>
  <c r="C284" i="2"/>
  <c r="B284" i="2"/>
  <c r="D284" i="2"/>
  <c r="E284" i="2"/>
  <c r="F284" i="2"/>
  <c r="G181" i="2"/>
  <c r="G165" i="2"/>
  <c r="G163" i="2"/>
  <c r="G197" i="2"/>
  <c r="G182" i="2"/>
  <c r="G180" i="2"/>
  <c r="G169" i="2"/>
  <c r="G187" i="2"/>
  <c r="G164" i="2"/>
  <c r="G179" i="2"/>
  <c r="G162" i="2"/>
  <c r="G196" i="2"/>
  <c r="G178" i="2"/>
  <c r="G161" i="2"/>
  <c r="G194" i="2"/>
  <c r="G176" i="2"/>
  <c r="G175" i="2"/>
  <c r="G158" i="2"/>
  <c r="G160" i="2"/>
  <c r="G192" i="2"/>
  <c r="G159" i="2"/>
  <c r="G155" i="2"/>
  <c r="G191" i="2"/>
  <c r="G190" i="2"/>
  <c r="G174" i="2"/>
  <c r="G157" i="2"/>
  <c r="G195" i="2"/>
  <c r="G156" i="2"/>
  <c r="G188" i="2"/>
  <c r="G172" i="2"/>
  <c r="G171" i="2"/>
  <c r="G177" i="2"/>
  <c r="G189" i="2"/>
  <c r="G185" i="2"/>
  <c r="G173" i="2"/>
  <c r="G186" i="2"/>
  <c r="G168" i="2"/>
  <c r="G184" i="2"/>
  <c r="G167" i="2"/>
  <c r="G183" i="2"/>
  <c r="G166" i="2"/>
  <c r="B10" i="27"/>
  <c r="B9" i="27"/>
  <c r="B15" i="27"/>
  <c r="B63" i="19"/>
  <c r="C47" i="19"/>
  <c r="B54" i="19"/>
  <c r="B36" i="21"/>
  <c r="C59" i="19"/>
  <c r="B59" i="19"/>
  <c r="C79" i="2"/>
  <c r="C23" i="4"/>
  <c r="K24" i="4"/>
  <c r="K23" i="4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B103" i="2" l="1"/>
  <c r="C64" i="19"/>
  <c r="B64" i="19"/>
  <c r="C95" i="2"/>
  <c r="F170" i="2"/>
  <c r="B170" i="2"/>
  <c r="E170" i="2"/>
  <c r="C170" i="2"/>
  <c r="G263" i="2" s="1"/>
  <c r="D170" i="2"/>
  <c r="H356" i="2" s="1"/>
  <c r="C92" i="2"/>
  <c r="C193" i="2"/>
  <c r="G286" i="2" s="1"/>
  <c r="D193" i="2"/>
  <c r="H379" i="2" s="1"/>
  <c r="E193" i="2"/>
  <c r="F193" i="2"/>
  <c r="B193" i="2"/>
  <c r="C60" i="1"/>
  <c r="C61" i="1"/>
  <c r="C62" i="1"/>
  <c r="C58" i="1"/>
  <c r="C59" i="1"/>
  <c r="C29" i="4"/>
  <c r="C84" i="2"/>
  <c r="C101" i="2" s="1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B379" i="2" l="1"/>
  <c r="G379" i="2"/>
  <c r="C379" i="2"/>
  <c r="F379" i="2"/>
  <c r="D379" i="2"/>
  <c r="G356" i="2"/>
  <c r="G384" i="2" s="1"/>
  <c r="G338" i="2" s="1"/>
  <c r="F356" i="2"/>
  <c r="F384" i="2" s="1"/>
  <c r="C356" i="2"/>
  <c r="D356" i="2"/>
  <c r="D384" i="2" s="1"/>
  <c r="B356" i="2"/>
  <c r="G291" i="2"/>
  <c r="B286" i="2"/>
  <c r="C286" i="2"/>
  <c r="E286" i="2"/>
  <c r="F286" i="2"/>
  <c r="D286" i="2"/>
  <c r="E263" i="2"/>
  <c r="F263" i="2"/>
  <c r="C263" i="2"/>
  <c r="D263" i="2"/>
  <c r="D291" i="2" s="1"/>
  <c r="B263" i="2"/>
  <c r="G193" i="2"/>
  <c r="G170" i="2"/>
  <c r="B104" i="2"/>
  <c r="B105" i="2" s="1"/>
  <c r="C105" i="2" s="1"/>
  <c r="D490" i="2"/>
  <c r="C102" i="2"/>
  <c r="C103" i="2"/>
  <c r="C490" i="2"/>
  <c r="B490" i="2"/>
  <c r="C97" i="2"/>
  <c r="E198" i="2"/>
  <c r="D198" i="2"/>
  <c r="C198" i="2"/>
  <c r="B198" i="2"/>
  <c r="F198" i="2"/>
  <c r="C29" i="2"/>
  <c r="D9" i="28" s="1"/>
  <c r="B10" i="28" s="1"/>
  <c r="B17" i="28" s="1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84" i="2" l="1"/>
  <c r="C338" i="2" s="1"/>
  <c r="B384" i="2"/>
  <c r="B338" i="2" s="1"/>
  <c r="D245" i="2"/>
  <c r="F291" i="2"/>
  <c r="F245" i="2" s="1"/>
  <c r="E291" i="2"/>
  <c r="E245" i="2" s="1"/>
  <c r="D338" i="2"/>
  <c r="F338" i="2"/>
  <c r="C291" i="2"/>
  <c r="C245" i="2" s="1"/>
  <c r="B291" i="2"/>
  <c r="B245" i="2" s="1"/>
  <c r="C104" i="2"/>
  <c r="G198" i="2"/>
  <c r="B152" i="2" s="1"/>
  <c r="E490" i="2"/>
  <c r="E489" i="2" s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H338" i="2" l="1"/>
  <c r="G245" i="2"/>
  <c r="G152" i="2"/>
  <c r="C152" i="2"/>
  <c r="E152" i="2"/>
  <c r="F152" i="2"/>
  <c r="D152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<sst xmlns="http://schemas.openxmlformats.org/spreadsheetml/2006/main" count="781" uniqueCount="565">
  <si>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</si>
  <si>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</si>
  <si>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</si>
  <si>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</si>
  <si>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</si>
  <si>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</si>
  <si>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</si>
  <si>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</si>
  <si>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</si>
  <si>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</si>
  <si>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</si>
  <si>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</si>
  <si>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</si>
  <si>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</si>
  <si>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</si>
  <si>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</si>
  <si>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</si>
  <si>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</si>
  <si>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</si>
  <si>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</si>
  <si>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</si>
  <si>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</si>
  <si>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</si>
  <si>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</si>
  <si>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</si>
  <si>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</si>
  <si>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</si>
  <si>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</si>
  <si>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</si>
  <si>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</si>
  <si>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</si>
  <si>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</si>
  <si>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</si>
  <si>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</si>
  <si>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</si>
  <si>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</si>
  <si>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</si>
  <si>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</si>
  <si>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</si>
  <si>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</si>
  <si>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</si>
  <si>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</si>
  <si>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</si>
  <si>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</si>
  <si>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</si>
  <si>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</si>
  <si>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</si>
  <si>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</si>
  <si>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</si>
  <si>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</si>
  <si>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</si>
  <si>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</si>
  <si>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</si>
  <si>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</si>
  <si>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</si>
  <si>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</si>
  <si>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</si>
  <si>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</si>
  <si>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</si>
  <si>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</si>
  <si>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</si>
  <si>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</si>
  <si>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</si>
  <si>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</si>
  <si>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</si>
  <si>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</si>
  <si>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</si>
  <si>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</si>
  <si>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</si>
  <si>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</si>
  <si>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</si>
  <si>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</si>
  <si>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</si>
  <si>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</si>
  <si>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</si>
  <si>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</si>
  <si>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</si>
  <si>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</si>
  <si>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</si>
  <si>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</si>
  <si>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</si>
  <si>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</si>
  <si>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</si>
  <si>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</si>
  <si>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</si>
  <si>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</si>
  <si>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</si>
  <si>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</si>
  <si>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</si>
  <si>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</si>
  <si>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</si>
  <si>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</si>
  <si>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</si>
  <si>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</si>
  <si>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</si>
  <si>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</si>
  <si>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</si>
  <si>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</si>
  <si>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</si>
  <si>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</si>
  <si>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</si>
  <si>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</si>
  <si>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</si>
  <si>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</si>
  <si>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</si>
  <si>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</si>
  <si>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</si>
  <si>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</si>
  <si>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</si>
  <si>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</si>
  <si>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</si>
  <si>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</si>
  <si>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</si>
  <si>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</si>
  <si>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</si>
  <si>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</si>
  <si>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</si>
  <si>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</si>
  <si>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</si>
  <si>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</si>
  <si>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</si>
  <si>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</si>
  <si>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</si>
  <si>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</si>
  <si>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</si>
  <si>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</si>
  <si>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</si>
  <si>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</si>
  <si>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</si>
  <si>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</si>
  <si>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</si>
  <si>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</si>
  <si>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</si>
  <si>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</si>
  <si>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</si>
  <si>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</si>
  <si>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</si>
  <si>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</si>
  <si>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</si>
  <si>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</si>
  <si>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</si>
  <si>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</si>
  <si>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</si>
  <si>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</si>
  <si>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</si>
  <si>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</si>
  <si>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</si>
  <si>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</si>
  <si>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</si>
  <si>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</si>
  <si>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</si>
  <si>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</si>
  <si>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</si>
  <si>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</si>
  <si>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</si>
  <si>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</si>
  <si>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</si>
  <si>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</si>
  <si>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</si>
  <si>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</si>
  <si>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</si>
  <si>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</si>
  <si>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</si>
  <si>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</si>
  <si>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</si>
  <si>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</si>
  <si>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</si>
  <si>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</si>
  <si>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</si>
  <si>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</si>
  <si>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</si>
  <si>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</si>
  <si>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</si>
  <si>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</si>
  <si>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</si>
  <si>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</si>
  <si>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</si>
  <si>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</si>
  <si>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</si>
  <si>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</si>
  <si>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</si>
  <si>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</si>
  <si>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</si>
  <si>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</si>
  <si>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</si>
  <si>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</si>
  <si>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</si>
  <si>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</si>
  <si>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</si>
  <si>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</si>
  <si>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</si>
  <si>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</si>
  <si>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</si>
  <si>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</si>
  <si>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</si>
  <si>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Chattanooga</t>
  </si>
  <si>
    <t>Topequa</t>
  </si>
  <si>
    <t>Savannah</t>
  </si>
  <si>
    <t>Covington</t>
  </si>
  <si>
    <t>Alleghania</t>
  </si>
  <si>
    <t>Rochester</t>
  </si>
  <si>
    <t>Lexington</t>
  </si>
  <si>
    <t>Juniper</t>
  </si>
  <si>
    <t>Wheeling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</si>
  <si>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</si>
  <si>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</si>
  <si>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</si>
  <si>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</si>
  <si>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</si>
  <si>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</si>
  <si>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</si>
  <si>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</si>
  <si>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</si>
  <si>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</si>
  <si>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</si>
  <si>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</si>
  <si>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</si>
  <si>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</si>
  <si>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</si>
  <si>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</si>
  <si>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</si>
  <si>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</si>
  <si>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</si>
  <si>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</si>
  <si>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</si>
  <si>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</si>
  <si>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</si>
  <si>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</si>
  <si>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Appalachicola</t>
  </si>
  <si>
    <t>Augusta</t>
  </si>
  <si>
    <t>Orleans, Arkansaw, Cimarron, Nibrasca, Kances, Pembina, Tahosa, Minasoa, Washingtonia, Cheyenne, Olympia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</si>
  <si>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</si>
  <si>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</si>
  <si>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</si>
  <si>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</si>
  <si>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</si>
  <si>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</si>
  <si>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</si>
  <si>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</si>
  <si>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</si>
  <si>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</si>
  <si>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</si>
  <si>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</si>
  <si>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</si>
  <si>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</si>
  <si>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</si>
  <si>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</si>
  <si>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</si>
  <si>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</si>
  <si>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</si>
  <si>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</si>
  <si>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</si>
  <si>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</si>
  <si>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</si>
  <si>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</si>
  <si>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</si>
  <si>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</si>
  <si>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</si>
  <si>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</si>
  <si>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</si>
  <si>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</si>
  <si>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</si>
  <si>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</si>
  <si>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</si>
  <si>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</si>
  <si>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</si>
  <si>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</si>
  <si>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</si>
  <si>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</si>
  <si>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</si>
  <si>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</si>
  <si>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</si>
  <si>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</si>
  <si>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</si>
  <si>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</si>
  <si>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</si>
  <si>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</si>
  <si>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</si>
  <si>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</si>
  <si>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</si>
  <si>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</si>
  <si>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</si>
  <si>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</si>
  <si>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</si>
  <si>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</si>
  <si>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</si>
  <si>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Mecklenburg-Schwerin</t>
  </si>
  <si>
    <t>Mecklenburg-Strelitz</t>
  </si>
  <si>
    <t>TTL Prussia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</si>
  <si>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</si>
  <si>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</si>
  <si>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</si>
  <si>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</si>
  <si>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</si>
  <si>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</si>
  <si>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</si>
  <si>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</si>
  <si>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</si>
  <si>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</si>
  <si>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</si>
  <si>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</si>
  <si>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</si>
  <si>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</si>
  <si>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</si>
  <si>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</si>
  <si>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</si>
  <si>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</si>
  <si>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</si>
  <si>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</si>
  <si>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</si>
  <si>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</si>
  <si>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</si>
  <si>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</si>
  <si>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</si>
  <si>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</si>
  <si>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</si>
  <si>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</si>
  <si>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</si>
  <si>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</si>
  <si>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</si>
  <si>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</si>
  <si>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</si>
  <si>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</si>
  <si>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</si>
  <si>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OTL Mexico</t>
  </si>
  <si>
    <t>(-)Northern Mexico</t>
  </si>
  <si>
    <t>Mexico</t>
  </si>
  <si>
    <t>Yucatan State</t>
  </si>
  <si>
    <t>Campeche</t>
  </si>
  <si>
    <t>Quintana Roo</t>
  </si>
  <si>
    <t>(-)Yucatan</t>
  </si>
  <si>
    <t xml:space="preserve">North Island </t>
  </si>
  <si>
    <t xml:space="preserve">Great Barrier Island </t>
  </si>
  <si>
    <t xml:space="preserve">Waiheke Island </t>
  </si>
  <si>
    <t xml:space="preserve">Makatana Island </t>
  </si>
  <si>
    <t xml:space="preserve">Little Barrier Island </t>
  </si>
  <si>
    <t xml:space="preserve">Rangitoto Island </t>
  </si>
  <si>
    <t xml:space="preserve">Kapiti Island </t>
  </si>
  <si>
    <t xml:space="preserve">Kawau Island </t>
  </si>
  <si>
    <t xml:space="preserve">Ponui Island </t>
  </si>
  <si>
    <t xml:space="preserve">Great Mercury Island </t>
  </si>
  <si>
    <t xml:space="preserve">Motutapu Island </t>
  </si>
  <si>
    <t xml:space="preserve">Mayor Island </t>
  </si>
  <si>
    <t xml:space="preserve">Motiti Island </t>
  </si>
  <si>
    <t>Small islands</t>
  </si>
  <si>
    <t>French Switzerland</t>
  </si>
  <si>
    <t>Ticino</t>
  </si>
  <si>
    <t>Grisons</t>
  </si>
  <si>
    <t>Gorizia and Gradisca</t>
  </si>
  <si>
    <t>Free City of Trieste</t>
  </si>
  <si>
    <t>Istria</t>
  </si>
  <si>
    <t>Slovenia</t>
  </si>
  <si>
    <t>Schleswig</t>
  </si>
  <si>
    <t>Pomerania</t>
  </si>
  <si>
    <t>Western Australia</t>
  </si>
  <si>
    <t>Heard and Macdonald Islands</t>
  </si>
  <si>
    <t>Kerguelen Islands</t>
  </si>
  <si>
    <t>OTL Australia</t>
  </si>
  <si>
    <t>New Holland</t>
  </si>
  <si>
    <t>OTL New Zealand</t>
  </si>
  <si>
    <t>Christmas Island</t>
  </si>
  <si>
    <t>Cocos Island</t>
  </si>
  <si>
    <t>Ashmore and Cartier Islands</t>
  </si>
  <si>
    <t>Maoriland</t>
  </si>
  <si>
    <t>New Munster</t>
  </si>
  <si>
    <t>Canada</t>
  </si>
  <si>
    <t>Laurentia</t>
  </si>
  <si>
    <t>Quebec</t>
  </si>
  <si>
    <t>Ungava</t>
  </si>
  <si>
    <t>Labrador</t>
  </si>
  <si>
    <t>Nova Scotia</t>
  </si>
  <si>
    <t>New Brunswick</t>
  </si>
  <si>
    <t>Prince Edward Island</t>
  </si>
  <si>
    <t>Eastern bits</t>
  </si>
  <si>
    <t>Yukon</t>
  </si>
  <si>
    <t>British Columbia</t>
  </si>
  <si>
    <t>Northern Rockies</t>
  </si>
  <si>
    <t>Peace River region</t>
  </si>
  <si>
    <t>Western bits</t>
  </si>
  <si>
    <t>Newfoundland</t>
  </si>
  <si>
    <t>Greenland</t>
  </si>
  <si>
    <t>Erik the Red's Land</t>
  </si>
  <si>
    <t>Columbia-Alaska</t>
  </si>
  <si>
    <t>Washington State</t>
  </si>
  <si>
    <t>Idaho</t>
  </si>
  <si>
    <t>Montana</t>
  </si>
  <si>
    <t>Montana east</t>
  </si>
  <si>
    <t>Montana west of divide</t>
  </si>
  <si>
    <t>Wyoming northwest</t>
  </si>
  <si>
    <t>Northern bit</t>
  </si>
  <si>
    <t>Alaska</t>
  </si>
  <si>
    <t>Wash</t>
  </si>
  <si>
    <t>Manitoba</t>
  </si>
  <si>
    <t>Saskatchewan</t>
  </si>
  <si>
    <t>Alberta</t>
  </si>
  <si>
    <t>Assiniboia</t>
  </si>
  <si>
    <t>Peace River Valley</t>
  </si>
  <si>
    <t>Kenora</t>
  </si>
  <si>
    <t>New Haven</t>
  </si>
  <si>
    <t>Segovia[2]</t>
  </si>
  <si>
    <t>Norfolk[3]</t>
  </si>
  <si>
    <t>Persitia[4]</t>
  </si>
  <si>
    <t>Camden</t>
  </si>
  <si>
    <t>West Memphis</t>
  </si>
  <si>
    <t>Perrysburg</t>
  </si>
  <si>
    <t>Fairfax</t>
  </si>
  <si>
    <t>Bladensburg</t>
  </si>
  <si>
    <t>Jeffersonville</t>
  </si>
  <si>
    <t>St. Marys</t>
  </si>
  <si>
    <t>Mandeville</t>
  </si>
  <si>
    <t>Washington[14]</t>
  </si>
  <si>
    <t>Coatesbourg[15]</t>
  </si>
  <si>
    <t>6,948,000[16]</t>
  </si>
  <si>
    <t>3,991,000[17]</t>
  </si>
  <si>
    <t>Clinton[18]</t>
  </si>
  <si>
    <t>Monticello[19]</t>
  </si>
  <si>
    <t>St. Anthony[20]</t>
  </si>
  <si>
    <t>10,415,000[23]</t>
  </si>
  <si>
    <t>6,948,000[16-1]</t>
  </si>
  <si>
    <t>15,038,000[5]</t>
  </si>
  <si>
    <t>9,083,000[6]</t>
  </si>
  <si>
    <t>Portsmouth</t>
  </si>
  <si>
    <t>3,562,000[24]</t>
  </si>
  <si>
    <t>Boston[25]</t>
  </si>
  <si>
    <t>5,012,000[26]</t>
  </si>
  <si>
    <t>Twickenham[27]</t>
  </si>
  <si>
    <t>Providence</t>
  </si>
  <si>
    <t>Other fed cities</t>
  </si>
  <si>
    <t>Other cities</t>
  </si>
  <si>
    <t>Rural population</t>
  </si>
  <si>
    <t>Proportion</t>
  </si>
  <si>
    <t>Steubenville</t>
  </si>
  <si>
    <t>Portland</t>
  </si>
  <si>
    <t>Knoxville</t>
  </si>
  <si>
    <t>Greensboro</t>
  </si>
  <si>
    <t>Milan</t>
  </si>
  <si>
    <t>Burlington</t>
  </si>
  <si>
    <t>Raleigh</t>
  </si>
  <si>
    <t>Fondulac[28]</t>
  </si>
  <si>
    <t>7,278,000[29]</t>
  </si>
  <si>
    <t>2,473,000[30]</t>
  </si>
  <si>
    <t>Dorr[31]</t>
  </si>
  <si>
    <t>Albany</t>
  </si>
  <si>
    <t>Syracuse</t>
  </si>
  <si>
    <t>9,083,000[6-1]</t>
  </si>
  <si>
    <t>7,278,000[29-1]</t>
  </si>
  <si>
    <t>Nashville</t>
  </si>
  <si>
    <t>Ann Arbor</t>
  </si>
  <si>
    <t>Green Bay</t>
  </si>
  <si>
    <t>Sowashee[32]</t>
  </si>
  <si>
    <t>Tipton[33]</t>
  </si>
  <si>
    <t>Espirito Santo[34]</t>
  </si>
  <si>
    <t>3,447,000[35]</t>
  </si>
  <si>
    <t>Harrisburg</t>
  </si>
  <si>
    <t>Harpers Ferry</t>
  </si>
  <si>
    <t>Vermillionville[7]</t>
  </si>
  <si>
    <t>6,042,000[21]</t>
  </si>
  <si>
    <t>Iron Gate</t>
  </si>
  <si>
    <t>Lowndes[36]</t>
  </si>
  <si>
    <t>Galinee[37]</t>
  </si>
  <si>
    <t>1,997,000[38]</t>
  </si>
  <si>
    <t>Geecheeville[39]</t>
  </si>
  <si>
    <t>1,241,000[40]</t>
  </si>
  <si>
    <t>Peoria</t>
  </si>
  <si>
    <t>Concord[8]</t>
  </si>
  <si>
    <t>Lancaster</t>
  </si>
  <si>
    <t>Columbia</t>
  </si>
  <si>
    <t>Jersey City[9]</t>
  </si>
  <si>
    <t>6,743,000[11]</t>
  </si>
  <si>
    <t>Lille[12]</t>
  </si>
  <si>
    <t>Miami[13]</t>
  </si>
  <si>
    <t>22,785,000[10]</t>
  </si>
  <si>
    <t>22,785,000[10-1]</t>
  </si>
  <si>
    <t>Cleveland</t>
  </si>
  <si>
    <t>Cedar Rapids</t>
  </si>
  <si>
    <t>Worcester</t>
  </si>
  <si>
    <t>Vogels Ferry[41]</t>
  </si>
  <si>
    <t>Fredericksburg</t>
  </si>
  <si>
    <t>Trenton</t>
  </si>
  <si>
    <t>7,521,000[22]</t>
  </si>
  <si>
    <t>7,521,000[22-1]</t>
  </si>
  <si>
    <t>7,521,000[22-2]</t>
  </si>
  <si>
    <t>Allentown</t>
  </si>
  <si>
    <t>Region</t>
  </si>
  <si>
    <t>Interior</t>
  </si>
  <si>
    <t>East of Mississippi</t>
  </si>
  <si>
    <t>West of Mississippi</t>
  </si>
  <si>
    <t>100 biggest</t>
  </si>
  <si>
    <t>100 biggest city lims</t>
  </si>
  <si>
    <t>Grao-Para</t>
  </si>
  <si>
    <t>Para</t>
  </si>
  <si>
    <t>Amazonas</t>
  </si>
  <si>
    <t>Acre</t>
  </si>
  <si>
    <t>Pando department</t>
  </si>
  <si>
    <t>Whole population</t>
  </si>
  <si>
    <t>Colored people</t>
  </si>
  <si>
    <t>Black</t>
  </si>
  <si>
    <t>Mulatto</t>
  </si>
  <si>
    <t>Moreno</t>
  </si>
  <si>
    <t>African-American</t>
  </si>
  <si>
    <t>OTL Russia</t>
  </si>
  <si>
    <t>Ukraine</t>
  </si>
  <si>
    <t>Belarus</t>
  </si>
  <si>
    <t>China-annexed lands</t>
  </si>
  <si>
    <t>Minsk governorate</t>
  </si>
  <si>
    <t>Vilna governorate</t>
  </si>
  <si>
    <t>Grodno governorate</t>
  </si>
  <si>
    <t>Mogilev governorate</t>
  </si>
  <si>
    <t>Podolia governorate</t>
  </si>
  <si>
    <t>Vitebsk governorate</t>
  </si>
  <si>
    <t>Volhynia governorate</t>
  </si>
  <si>
    <t>Berezhany Raion</t>
  </si>
  <si>
    <t>Borshchiv Raion</t>
  </si>
  <si>
    <t>Chortkiv Raion</t>
  </si>
  <si>
    <t>Husiatyn Raion</t>
  </si>
  <si>
    <t>Kosova Raion</t>
  </si>
  <si>
    <t>Monastyryska Raion</t>
  </si>
  <si>
    <t>Pidhaitsi Raion</t>
  </si>
  <si>
    <t>Pidvolochysk Raion</t>
  </si>
  <si>
    <t>Terebovlia Raion</t>
  </si>
  <si>
    <t>Ternopil Raion</t>
  </si>
  <si>
    <t>Zalishchyky Raion</t>
  </si>
  <si>
    <t>Zbarazh Raion</t>
  </si>
  <si>
    <t>Zboriv Raion</t>
  </si>
  <si>
    <t>Ternopil region</t>
  </si>
  <si>
    <t>Lithuania</t>
  </si>
  <si>
    <t>Zakarpattia</t>
  </si>
  <si>
    <t>Ivano-Franzisk</t>
  </si>
  <si>
    <t>Lviv Oblast</t>
  </si>
  <si>
    <t>Southwest losses</t>
  </si>
  <si>
    <t>Crimea</t>
  </si>
  <si>
    <t>Circassia</t>
  </si>
  <si>
    <t>Karachay-Cherkessia</t>
  </si>
  <si>
    <t>Kabardino-Balkari</t>
  </si>
  <si>
    <t>Ingushetia</t>
  </si>
  <si>
    <t>North Ossetia</t>
  </si>
  <si>
    <t>Chechynia</t>
  </si>
  <si>
    <t>Dagestan</t>
  </si>
  <si>
    <t>Mountain Caucasus</t>
  </si>
  <si>
    <t>Vyborg</t>
  </si>
  <si>
    <t>Republic of Karelia</t>
  </si>
  <si>
    <t>Swedish-annexed areas</t>
  </si>
  <si>
    <t>Chernivtsi Oblast</t>
  </si>
  <si>
    <t>North Kazakhstan Region</t>
  </si>
  <si>
    <t>Akmola Region</t>
  </si>
  <si>
    <t>Astana</t>
  </si>
  <si>
    <t>Kostanay Region</t>
  </si>
  <si>
    <t>Pavlodar Region</t>
  </si>
  <si>
    <t>West Kazakhstan Region</t>
  </si>
  <si>
    <t>Northern Kazakhstan</t>
  </si>
  <si>
    <t>Shalkar Region</t>
  </si>
  <si>
    <t>Bayganin Region</t>
  </si>
  <si>
    <t>Asian people</t>
  </si>
  <si>
    <t>Chinese</t>
  </si>
  <si>
    <t>Japanese</t>
  </si>
  <si>
    <t>Vietnamese</t>
  </si>
  <si>
    <t>Korean</t>
  </si>
  <si>
    <t>Hunsher</t>
  </si>
  <si>
    <t>Bengal</t>
  </si>
  <si>
    <t>Bangladesh</t>
  </si>
  <si>
    <t>West Bengal</t>
  </si>
  <si>
    <t>Rakhine</t>
  </si>
  <si>
    <t>Darjeeling district</t>
  </si>
  <si>
    <t>Kalimpong district</t>
  </si>
  <si>
    <t>Gorkha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</si>
</sst>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0" fontId="0" fillId="0" borderId="0" xfId="2" applyNumberFormat="1" applyFont="1"/>
    <xf numFmtId="10" fontId="0" fillId="0" borderId="1" xfId="2" applyNumberFormat="1" applyFont="1" applyBorder="1"/>
    <xf numFmtId="164" fontId="2" fillId="0" borderId="2" xfId="0" applyNumberFormat="1" applyFont="1" applyBorder="1"/>
    <xf numFmtId="10" fontId="2" fillId="0" borderId="2" xfId="2" applyNumberFormat="1" applyFont="1" applyBorder="1"/>
    <xf numFmtId="4" fontId="0" fillId="0" borderId="2" xfId="0" applyNumberFormat="1" applyBorder="1"/>
    <xf numFmtId="0" fontId="0" fillId="0" borderId="0" xfId="0" applyAlignment="1">
      <alignment horizontal="center"/>
    </xf>
    <xf numFmtId="3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B5D13"/>
      <color rgb="FFC9F1FF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493"/>
  <sheetViews>
    <sheetView topLeftCell="A145" zoomScaleNormal="100" workbookViewId="0">
      <selection activeCell="H157" sqref="H15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4" width="11.83984375" bestFit="1" customWidth="1"/>
    <col min="5" max="5" width="11.578125" customWidth="1"/>
    <col min="6" max="6" width="10.68359375" bestFit="1" customWidth="1"/>
    <col min="7" max="7" width="13.26171875" customWidth="1"/>
    <col min="8" max="8" width="11.68359375" bestFit="1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681.63892445792624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448599.15014164307</v>
      </c>
    </row>
    <row r="37" spans="1:11" x14ac:dyDescent="0.55000000000000004">
      <c r="A37" t="s">
        <v>117</v>
      </c>
      <c r="B37" s="15">
        <f>B36+C37</f>
        <v>450599.15014164307</v>
      </c>
      <c r="C37">
        <v>2000</v>
      </c>
    </row>
    <row r="39" spans="1:11" x14ac:dyDescent="0.55000000000000004">
      <c r="A39" t="s">
        <v>124</v>
      </c>
      <c r="E39" t="s">
        <v>116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3.3710671658446576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3</v>
      </c>
      <c r="K41" s="1"/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31.367125294304405</v>
      </c>
      <c r="F42" s="15">
        <f t="shared" si="1"/>
        <v>31</v>
      </c>
      <c r="G42">
        <f t="shared" ref="G42:G83" si="3">SQRT(F42*(F42+1))</f>
        <v>31.496031496047245</v>
      </c>
      <c r="H42">
        <f t="shared" si="2"/>
        <v>31</v>
      </c>
      <c r="K42" s="33"/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21.609006579216214</v>
      </c>
      <c r="F43" s="23">
        <f t="shared" si="1"/>
        <v>21</v>
      </c>
      <c r="G43" s="20">
        <f t="shared" si="3"/>
        <v>21.494185260204677</v>
      </c>
      <c r="H43" s="20">
        <f t="shared" si="2"/>
        <v>22</v>
      </c>
      <c r="K43" s="33"/>
    </row>
    <row r="44" spans="1:11" x14ac:dyDescent="0.55000000000000004">
      <c r="A44">
        <v>4</v>
      </c>
      <c r="B44" t="s">
        <v>80</v>
      </c>
      <c r="C44" s="1">
        <v>12511000</v>
      </c>
      <c r="D44" s="1"/>
      <c r="E44" s="12">
        <f t="shared" si="0"/>
        <v>27.765254319869985</v>
      </c>
      <c r="F44" s="15">
        <f t="shared" si="1"/>
        <v>27</v>
      </c>
      <c r="G44">
        <f t="shared" si="3"/>
        <v>27.495454169735041</v>
      </c>
      <c r="H44">
        <f t="shared" si="2"/>
        <v>28</v>
      </c>
      <c r="K44" s="1"/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7.4256686878974483</v>
      </c>
      <c r="F45" s="23">
        <f t="shared" si="1"/>
        <v>7</v>
      </c>
      <c r="G45" s="20">
        <f t="shared" si="3"/>
        <v>7.4833147735478827</v>
      </c>
      <c r="H45" s="20">
        <f t="shared" si="2"/>
        <v>7</v>
      </c>
      <c r="K45" s="33"/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19.269898749854615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33"/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10.601440323396925</v>
      </c>
      <c r="F47" s="23">
        <f t="shared" si="1"/>
        <v>10</v>
      </c>
      <c r="G47" s="20">
        <f t="shared" si="3"/>
        <v>10.488088481701515</v>
      </c>
      <c r="H47" s="20">
        <f t="shared" si="2"/>
        <v>11</v>
      </c>
      <c r="K47" s="33"/>
    </row>
    <row r="48" spans="1:11" x14ac:dyDescent="0.55000000000000004">
      <c r="A48">
        <v>8</v>
      </c>
      <c r="B48" t="s">
        <v>84</v>
      </c>
      <c r="C48" s="1">
        <v>10018000</v>
      </c>
      <c r="D48" s="1"/>
      <c r="E48" s="12">
        <f t="shared" si="0"/>
        <v>22.232620715886622</v>
      </c>
      <c r="F48" s="15">
        <f t="shared" si="1"/>
        <v>22</v>
      </c>
      <c r="G48">
        <f t="shared" si="3"/>
        <v>22.494443758403985</v>
      </c>
      <c r="H48">
        <f t="shared" si="2"/>
        <v>22</v>
      </c>
      <c r="K48" s="1"/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3.8704023286590408</v>
      </c>
      <c r="F49" s="23">
        <f t="shared" si="1"/>
        <v>3</v>
      </c>
      <c r="G49" s="20">
        <f t="shared" si="3"/>
        <v>3.4641016151377544</v>
      </c>
      <c r="H49" s="20">
        <f t="shared" si="2"/>
        <v>4</v>
      </c>
      <c r="K49" s="33"/>
    </row>
    <row r="50" spans="1:11" x14ac:dyDescent="0.55000000000000004">
      <c r="A50">
        <v>10</v>
      </c>
      <c r="B50" t="s">
        <v>86</v>
      </c>
      <c r="C50" s="1">
        <v>24641000</v>
      </c>
      <c r="D50" s="1"/>
      <c r="E50" s="12">
        <f t="shared" si="0"/>
        <v>54.684967764040948</v>
      </c>
      <c r="F50" s="15">
        <f t="shared" si="1"/>
        <v>54</v>
      </c>
      <c r="G50">
        <f t="shared" si="3"/>
        <v>54.497706373754852</v>
      </c>
      <c r="H50">
        <f t="shared" si="2"/>
        <v>55</v>
      </c>
      <c r="K50" s="33"/>
    </row>
    <row r="51" spans="1:11" x14ac:dyDescent="0.55000000000000004">
      <c r="A51" s="20">
        <v>11</v>
      </c>
      <c r="B51" s="20" t="s">
        <v>87</v>
      </c>
      <c r="C51" s="21">
        <v>32739000</v>
      </c>
      <c r="D51" s="21"/>
      <c r="E51" s="22">
        <f t="shared" si="0"/>
        <v>72.656595090578165</v>
      </c>
      <c r="F51" s="23">
        <f t="shared" si="1"/>
        <v>72</v>
      </c>
      <c r="G51" s="20">
        <f t="shared" si="3"/>
        <v>72.498275841567434</v>
      </c>
      <c r="H51" s="20">
        <f t="shared" si="2"/>
        <v>73</v>
      </c>
      <c r="K51" s="33"/>
    </row>
    <row r="52" spans="1:11" x14ac:dyDescent="0.55000000000000004">
      <c r="A52">
        <v>12</v>
      </c>
      <c r="B52" t="s">
        <v>88</v>
      </c>
      <c r="C52" s="1">
        <v>16511000</v>
      </c>
      <c r="D52" s="1"/>
      <c r="E52" s="12">
        <f t="shared" si="0"/>
        <v>36.642323881014576</v>
      </c>
      <c r="F52" s="15">
        <f t="shared" si="1"/>
        <v>36</v>
      </c>
      <c r="G52">
        <f t="shared" si="3"/>
        <v>36.496575181789318</v>
      </c>
      <c r="H52">
        <f t="shared" si="2"/>
        <v>37</v>
      </c>
      <c r="K52" s="1"/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2.4367555945341897</v>
      </c>
      <c r="F53" s="23">
        <f t="shared" si="1"/>
        <v>2</v>
      </c>
      <c r="G53" s="20">
        <f t="shared" si="3"/>
        <v>2.4494897427831779</v>
      </c>
      <c r="H53" s="20">
        <f t="shared" si="2"/>
        <v>2</v>
      </c>
      <c r="K53" s="33"/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2.7674264356868257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20.907718083885793</v>
      </c>
      <c r="F55" s="23">
        <f t="shared" si="1"/>
        <v>20</v>
      </c>
      <c r="G55" s="20">
        <f t="shared" si="3"/>
        <v>20.493901531919196</v>
      </c>
      <c r="H55" s="20">
        <f t="shared" si="2"/>
        <v>21</v>
      </c>
      <c r="K55" s="33"/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23.257922250198821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33"/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45.397333735693422</v>
      </c>
      <c r="F57" s="23">
        <f t="shared" si="1"/>
        <v>45</v>
      </c>
      <c r="G57" s="20">
        <f t="shared" si="3"/>
        <v>45.4972526643093</v>
      </c>
      <c r="H57" s="20">
        <f t="shared" si="2"/>
        <v>45</v>
      </c>
      <c r="I57" s="1"/>
      <c r="K57" s="33"/>
    </row>
    <row r="58" spans="1:11" x14ac:dyDescent="0.55000000000000004">
      <c r="A58">
        <v>18</v>
      </c>
      <c r="B58" t="s">
        <v>94</v>
      </c>
      <c r="C58" s="1">
        <v>9602000</v>
      </c>
      <c r="D58" s="1"/>
      <c r="E58" s="12">
        <f t="shared" si="0"/>
        <v>21.309405481527584</v>
      </c>
      <c r="F58" s="15">
        <f t="shared" si="1"/>
        <v>21</v>
      </c>
      <c r="G58">
        <f t="shared" si="3"/>
        <v>21.494185260204677</v>
      </c>
      <c r="H58">
        <f t="shared" si="2"/>
        <v>21</v>
      </c>
      <c r="K58" s="1"/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11.988482442325767</v>
      </c>
      <c r="F59" s="23">
        <f t="shared" si="1"/>
        <v>11</v>
      </c>
      <c r="G59" s="20">
        <f t="shared" si="3"/>
        <v>11.489125293076057</v>
      </c>
      <c r="H59" s="20">
        <f t="shared" si="2"/>
        <v>12</v>
      </c>
      <c r="K59" s="33"/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15.09767605611666</v>
      </c>
      <c r="F60" s="15">
        <f t="shared" si="1"/>
        <v>15</v>
      </c>
      <c r="G60">
        <f t="shared" si="3"/>
        <v>15.491933384829668</v>
      </c>
      <c r="H60">
        <f t="shared" si="2"/>
        <v>15</v>
      </c>
      <c r="K60" s="33"/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3.3311203528195068</v>
      </c>
      <c r="F61" s="23">
        <f t="shared" si="1"/>
        <v>3</v>
      </c>
      <c r="G61" s="20">
        <f t="shared" si="3"/>
        <v>3.4641016151377544</v>
      </c>
      <c r="H61" s="20">
        <f t="shared" si="2"/>
        <v>3</v>
      </c>
      <c r="K61" s="33"/>
    </row>
    <row r="62" spans="1:11" x14ac:dyDescent="0.55000000000000004">
      <c r="A62">
        <v>22</v>
      </c>
      <c r="B62" t="s">
        <v>98</v>
      </c>
      <c r="C62" s="1">
        <v>12613000</v>
      </c>
      <c r="D62" s="1"/>
      <c r="E62" s="12">
        <f t="shared" si="0"/>
        <v>27.991619593679175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33"/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16.380412607702052</v>
      </c>
      <c r="F63" s="23">
        <f t="shared" si="1"/>
        <v>16</v>
      </c>
      <c r="G63" s="20">
        <f t="shared" si="3"/>
        <v>16.492422502470642</v>
      </c>
      <c r="H63" s="20">
        <f t="shared" si="2"/>
        <v>16</v>
      </c>
      <c r="K63" s="33"/>
    </row>
    <row r="64" spans="1:11" x14ac:dyDescent="0.55000000000000004">
      <c r="A64">
        <v>24</v>
      </c>
      <c r="B64" t="s">
        <v>100</v>
      </c>
      <c r="C64" s="1">
        <v>20703000</v>
      </c>
      <c r="D64" s="1"/>
      <c r="E64" s="12">
        <f t="shared" si="0"/>
        <v>45.945492781094103</v>
      </c>
      <c r="F64" s="15">
        <f t="shared" si="1"/>
        <v>45</v>
      </c>
      <c r="G64">
        <f t="shared" si="3"/>
        <v>45.4972526643093</v>
      </c>
      <c r="H64">
        <f t="shared" si="2"/>
        <v>46</v>
      </c>
      <c r="K64" s="34"/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15.299629388632699</v>
      </c>
      <c r="F65" s="23">
        <f t="shared" si="1"/>
        <v>15</v>
      </c>
      <c r="G65" s="20">
        <f t="shared" si="3"/>
        <v>15.491933384829668</v>
      </c>
      <c r="H65" s="20">
        <f t="shared" si="2"/>
        <v>15</v>
      </c>
      <c r="K65" s="1"/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6.715503123005881</v>
      </c>
      <c r="F66" s="15">
        <f t="shared" si="1"/>
        <v>6</v>
      </c>
      <c r="G66">
        <f t="shared" si="3"/>
        <v>6.4807406984078604</v>
      </c>
      <c r="H66">
        <f t="shared" si="2"/>
        <v>7</v>
      </c>
      <c r="K66" s="33"/>
    </row>
    <row r="67" spans="1:11" x14ac:dyDescent="0.55000000000000004">
      <c r="A67" s="20">
        <v>27</v>
      </c>
      <c r="B67" s="20" t="s">
        <v>103</v>
      </c>
      <c r="C67" s="21">
        <v>9562000</v>
      </c>
      <c r="D67" s="21"/>
      <c r="E67" s="22">
        <f t="shared" si="0"/>
        <v>21.22063478591614</v>
      </c>
      <c r="F67" s="23">
        <f t="shared" si="1"/>
        <v>21</v>
      </c>
      <c r="G67" s="20">
        <f t="shared" si="3"/>
        <v>21.494185260204677</v>
      </c>
      <c r="H67" s="20">
        <f t="shared" si="2"/>
        <v>21</v>
      </c>
      <c r="K67" s="33"/>
    </row>
    <row r="68" spans="1:11" x14ac:dyDescent="0.55000000000000004">
      <c r="A68">
        <v>28</v>
      </c>
      <c r="B68" t="s">
        <v>202</v>
      </c>
      <c r="C68" s="1">
        <v>3943000</v>
      </c>
      <c r="D68" s="1"/>
      <c r="E68" s="12">
        <f t="shared" si="0"/>
        <v>8.7505713198982775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33"/>
    </row>
    <row r="69" spans="1:11" x14ac:dyDescent="0.55000000000000004">
      <c r="A69" s="20">
        <v>29</v>
      </c>
      <c r="B69" s="20" t="s">
        <v>104</v>
      </c>
      <c r="C69" s="21">
        <v>6637000</v>
      </c>
      <c r="D69" s="21"/>
      <c r="E69" s="22">
        <f t="shared" si="0"/>
        <v>14.729277669329159</v>
      </c>
      <c r="F69" s="23">
        <f t="shared" si="1"/>
        <v>14</v>
      </c>
      <c r="G69" s="20">
        <f t="shared" si="3"/>
        <v>14.491376746189438</v>
      </c>
      <c r="H69" s="20">
        <f t="shared" si="2"/>
        <v>15</v>
      </c>
      <c r="K69" s="33"/>
    </row>
    <row r="70" spans="1:11" x14ac:dyDescent="0.55000000000000004">
      <c r="A70">
        <v>30</v>
      </c>
      <c r="B70" t="s">
        <v>225</v>
      </c>
      <c r="C70" s="1">
        <v>1634000</v>
      </c>
      <c r="D70" s="1"/>
      <c r="E70" s="12">
        <f t="shared" si="0"/>
        <v>3.6262829157275642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/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17.356890259427956</v>
      </c>
      <c r="F71" s="23">
        <f t="shared" si="1"/>
        <v>17</v>
      </c>
      <c r="G71" s="20">
        <f t="shared" si="3"/>
        <v>17.4928556845359</v>
      </c>
      <c r="H71" s="20">
        <f t="shared" si="2"/>
        <v>17</v>
      </c>
      <c r="K71" s="33"/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1.9352011643295204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10.901041421085555</v>
      </c>
      <c r="F73" s="23">
        <f t="shared" si="1"/>
        <v>10</v>
      </c>
      <c r="G73" s="20">
        <f t="shared" si="3"/>
        <v>10.488088481701515</v>
      </c>
      <c r="H73" s="20">
        <f t="shared" si="2"/>
        <v>11</v>
      </c>
      <c r="K73" s="1"/>
    </row>
    <row r="74" spans="1:11" x14ac:dyDescent="0.55000000000000004">
      <c r="A74">
        <v>34</v>
      </c>
      <c r="B74" t="s">
        <v>199</v>
      </c>
      <c r="C74" s="1">
        <v>1883000</v>
      </c>
      <c r="D74" s="1"/>
      <c r="E74" s="12">
        <f t="shared" si="0"/>
        <v>4.1788804959088148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K74" s="1"/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7.6032100791203403</v>
      </c>
      <c r="F75" s="23">
        <f t="shared" si="1"/>
        <v>7</v>
      </c>
      <c r="G75" s="20">
        <f t="shared" si="3"/>
        <v>7.4833147735478827</v>
      </c>
      <c r="H75" s="20">
        <f t="shared" si="2"/>
        <v>8</v>
      </c>
      <c r="K75" s="33"/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18.428796408936165</v>
      </c>
      <c r="F76" s="15">
        <f t="shared" si="1"/>
        <v>18</v>
      </c>
      <c r="G76">
        <f t="shared" si="3"/>
        <v>18.493242008906929</v>
      </c>
      <c r="H76">
        <f t="shared" si="2"/>
        <v>18</v>
      </c>
      <c r="K76" s="1"/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6.8819481772773425</v>
      </c>
      <c r="F77" s="23">
        <f t="shared" si="1"/>
        <v>6</v>
      </c>
      <c r="G77" s="20">
        <f t="shared" si="3"/>
        <v>6.4807406984078604</v>
      </c>
      <c r="H77" s="20">
        <f t="shared" si="2"/>
        <v>7</v>
      </c>
      <c r="I77" s="1"/>
      <c r="K77" s="1"/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2.3701775728256052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7.838452422490672</v>
      </c>
      <c r="F79" s="23">
        <f t="shared" si="1"/>
        <v>7</v>
      </c>
      <c r="G79" s="20">
        <f t="shared" si="3"/>
        <v>7.4833147735478827</v>
      </c>
      <c r="H79" s="20">
        <f t="shared" si="2"/>
        <v>8</v>
      </c>
      <c r="K79" s="33"/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2.2880646793850179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3.1535789615966152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0.85441794526016668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0.42609933893494023</v>
      </c>
      <c r="F83" s="23">
        <f t="shared" si="1"/>
        <v>0</v>
      </c>
      <c r="G83" s="20">
        <f t="shared" si="3"/>
        <v>0</v>
      </c>
      <c r="H83" s="20">
        <f t="shared" si="2"/>
        <v>1</v>
      </c>
    </row>
    <row r="84" spans="1:13" ht="14.7" thickBot="1" x14ac:dyDescent="0.6">
      <c r="A84" s="4"/>
      <c r="B84" s="4" t="s">
        <v>22</v>
      </c>
      <c r="C84" s="7">
        <f>SUM(C41:C83)</f>
        <v>316711000</v>
      </c>
      <c r="D84" s="7"/>
      <c r="E84" s="7">
        <f>SUM(E41:E83)</f>
        <v>702.86639444491584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73.781421099454576</v>
      </c>
      <c r="C86" s="12">
        <f>$C$84/C32</f>
        <v>68.593816662558069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213</v>
      </c>
      <c r="B90" t="s">
        <v>124</v>
      </c>
      <c r="C90" t="s">
        <v>63</v>
      </c>
    </row>
    <row r="91" spans="1:13" x14ac:dyDescent="0.55000000000000004">
      <c r="A91" t="s">
        <v>214</v>
      </c>
      <c r="B91" t="s">
        <v>220</v>
      </c>
      <c r="C91" s="1">
        <f>C46+C49+C53+C54+C72+C45+C51</f>
        <v>49729000</v>
      </c>
    </row>
    <row r="92" spans="1:13" x14ac:dyDescent="0.55000000000000004">
      <c r="A92" t="s">
        <v>215</v>
      </c>
      <c r="B92" t="s">
        <v>221</v>
      </c>
      <c r="C92" s="1">
        <f>C42+C43+C41+C47+C79+C50</f>
        <v>58340000</v>
      </c>
    </row>
    <row r="93" spans="1:13" x14ac:dyDescent="0.55000000000000004">
      <c r="A93" t="s">
        <v>216</v>
      </c>
      <c r="B93" t="s">
        <v>223</v>
      </c>
      <c r="C93" s="1">
        <f>C57+C58+C63+C74+C65+C69</f>
        <v>52853000</v>
      </c>
      <c r="J93" s="1"/>
    </row>
    <row r="94" spans="1:13" x14ac:dyDescent="0.55000000000000004">
      <c r="A94" t="s">
        <v>217</v>
      </c>
      <c r="B94" t="s">
        <v>222</v>
      </c>
      <c r="C94" s="1">
        <f>C52+C48+C75+C44+C77+C67+C61+C59</f>
        <v>62032000</v>
      </c>
    </row>
    <row r="95" spans="1:13" x14ac:dyDescent="0.55000000000000004">
      <c r="A95" t="s">
        <v>218</v>
      </c>
      <c r="B95" t="s">
        <v>224</v>
      </c>
      <c r="C95" s="1">
        <f>C56+C55+C60+C64+C68</f>
        <v>51350000</v>
      </c>
      <c r="J95" s="15"/>
    </row>
    <row r="96" spans="1:13" x14ac:dyDescent="0.55000000000000004">
      <c r="A96" s="3" t="s">
        <v>219</v>
      </c>
      <c r="B96" s="3" t="s">
        <v>230</v>
      </c>
      <c r="C96" s="6">
        <f>C66+C62+C76+C71+C70+C81+C78+C83+C82+C80+C73</f>
        <v>42407000</v>
      </c>
    </row>
    <row r="97" spans="1:7" x14ac:dyDescent="0.55000000000000004">
      <c r="C97" s="1">
        <f>SUM(C91:C96)</f>
        <v>316711000</v>
      </c>
    </row>
    <row r="100" spans="1:7" x14ac:dyDescent="0.55000000000000004">
      <c r="A100" t="s">
        <v>483</v>
      </c>
      <c r="B100" t="s">
        <v>63</v>
      </c>
    </row>
    <row r="101" spans="1:7" x14ac:dyDescent="0.55000000000000004">
      <c r="A101" t="s">
        <v>38</v>
      </c>
      <c r="B101" s="1">
        <f>C73</f>
        <v>4912000</v>
      </c>
      <c r="C101" s="35">
        <f>B101/C$84</f>
        <v>1.5509407630300179E-2</v>
      </c>
    </row>
    <row r="102" spans="1:7" x14ac:dyDescent="0.55000000000000004">
      <c r="A102" t="s">
        <v>484</v>
      </c>
      <c r="B102" s="1">
        <f>C83+C82+C80</f>
        <v>1608000</v>
      </c>
      <c r="C102" s="35">
        <f>B102/C$84</f>
        <v>5.0771839310917522E-3</v>
      </c>
    </row>
    <row r="103" spans="1:7" x14ac:dyDescent="0.55000000000000004">
      <c r="A103" t="s">
        <v>485</v>
      </c>
      <c r="B103" s="1">
        <f>SUM(C41:C61)+C63+C65+C67+C69+C72+C74+C75+C77+C79+C81</f>
        <v>251079000</v>
      </c>
      <c r="C103" s="35">
        <f t="shared" ref="C103:C104" si="4">B103/C$84</f>
        <v>0.79277006482250378</v>
      </c>
    </row>
    <row r="104" spans="1:7" x14ac:dyDescent="0.55000000000000004">
      <c r="A104" s="3" t="s">
        <v>486</v>
      </c>
      <c r="B104" s="19">
        <f>C84-(B101+B103+B102)</f>
        <v>59112000</v>
      </c>
      <c r="C104" s="36">
        <f t="shared" si="4"/>
        <v>0.18664334361610427</v>
      </c>
    </row>
    <row r="105" spans="1:7" ht="14.7" thickBot="1" x14ac:dyDescent="0.6">
      <c r="A105" s="4" t="s">
        <v>22</v>
      </c>
      <c r="B105" s="37">
        <f>SUM(B101:B104)</f>
        <v>316711000</v>
      </c>
      <c r="C105" s="38">
        <f>B105/C84</f>
        <v>1</v>
      </c>
    </row>
    <row r="106" spans="1:7" ht="14.7" thickTop="1" x14ac:dyDescent="0.55000000000000004"/>
    <row r="107" spans="1:7" x14ac:dyDescent="0.55000000000000004">
      <c r="A107" s="40" t="s">
        <v>494</v>
      </c>
      <c r="B107" s="40"/>
      <c r="C107" s="40"/>
      <c r="D107" s="40"/>
      <c r="E107" s="40"/>
      <c r="F107" s="40"/>
      <c r="G107" s="40"/>
    </row>
    <row r="108" spans="1:7" x14ac:dyDescent="0.55000000000000004">
      <c r="A108" t="s">
        <v>126</v>
      </c>
      <c r="B108" t="s">
        <v>231</v>
      </c>
      <c r="C108" s="1" t="s">
        <v>232</v>
      </c>
      <c r="D108" t="s">
        <v>233</v>
      </c>
      <c r="E108" t="s">
        <v>234</v>
      </c>
      <c r="F108" t="s">
        <v>65</v>
      </c>
      <c r="G108" t="s">
        <v>22</v>
      </c>
    </row>
    <row r="109" spans="1:7" x14ac:dyDescent="0.55000000000000004">
      <c r="A109" t="s">
        <v>77</v>
      </c>
      <c r="B109" s="25">
        <v>0.82150000000000001</v>
      </c>
      <c r="C109" s="25">
        <v>0.14899999999999999</v>
      </c>
      <c r="D109" s="25">
        <v>2.5999999999999999E-2</v>
      </c>
      <c r="E109" s="25">
        <v>5.0000000000000001E-4</v>
      </c>
      <c r="F109" s="25">
        <v>3.0000000000000001E-3</v>
      </c>
      <c r="G109" s="25">
        <f t="shared" ref="G109:G151" si="5">SUM(B109:F109)</f>
        <v>1</v>
      </c>
    </row>
    <row r="110" spans="1:7" x14ac:dyDescent="0.55000000000000004">
      <c r="A110" t="s">
        <v>78</v>
      </c>
      <c r="B110" s="25">
        <v>0.85429999999999995</v>
      </c>
      <c r="C110" s="25">
        <v>8.4000000000000005E-2</v>
      </c>
      <c r="D110" s="25">
        <v>5.6000000000000001E-2</v>
      </c>
      <c r="E110" s="25">
        <v>6.9999999999999999E-4</v>
      </c>
      <c r="F110" s="25">
        <v>5.0000000000000001E-3</v>
      </c>
      <c r="G110" s="25">
        <f t="shared" si="5"/>
        <v>1</v>
      </c>
    </row>
    <row r="111" spans="1:7" x14ac:dyDescent="0.55000000000000004">
      <c r="A111" t="s">
        <v>79</v>
      </c>
      <c r="B111" s="25">
        <v>0.872</v>
      </c>
      <c r="C111" s="25">
        <v>6.3E-2</v>
      </c>
      <c r="D111" s="25">
        <v>6.0999999999999999E-2</v>
      </c>
      <c r="E111" s="25">
        <v>1E-3</v>
      </c>
      <c r="F111" s="25">
        <v>3.0000000000000001E-3</v>
      </c>
      <c r="G111" s="25">
        <f t="shared" si="5"/>
        <v>1</v>
      </c>
    </row>
    <row r="112" spans="1:7" x14ac:dyDescent="0.55000000000000004">
      <c r="A112" t="s">
        <v>80</v>
      </c>
      <c r="B112" s="25">
        <v>0.375</v>
      </c>
      <c r="C112" s="25">
        <v>0.51400000000000001</v>
      </c>
      <c r="D112" s="25">
        <v>9.6000000000000002E-2</v>
      </c>
      <c r="E112" s="25">
        <v>8.0000000000000002E-3</v>
      </c>
      <c r="F112" s="25">
        <v>7.0000000000000001E-3</v>
      </c>
      <c r="G112" s="25">
        <f t="shared" si="5"/>
        <v>1</v>
      </c>
    </row>
    <row r="113" spans="1:7" x14ac:dyDescent="0.55000000000000004">
      <c r="A113" t="s">
        <v>81</v>
      </c>
      <c r="B113" s="25">
        <v>0.873</v>
      </c>
      <c r="C113" s="25">
        <v>3.9E-2</v>
      </c>
      <c r="D113" s="25">
        <v>8.3000000000000004E-2</v>
      </c>
      <c r="E113" s="25">
        <v>1E-3</v>
      </c>
      <c r="F113" s="25">
        <v>4.0000000000000001E-3</v>
      </c>
      <c r="G113" s="25">
        <f t="shared" si="5"/>
        <v>1</v>
      </c>
    </row>
    <row r="114" spans="1:7" x14ac:dyDescent="0.55000000000000004">
      <c r="A114" t="s">
        <v>82</v>
      </c>
      <c r="B114" s="25">
        <v>0.82699999999999996</v>
      </c>
      <c r="C114" s="25">
        <v>6.6000000000000003E-2</v>
      </c>
      <c r="D114" s="25">
        <v>9.0999999999999998E-2</v>
      </c>
      <c r="E114" s="25">
        <v>2E-3</v>
      </c>
      <c r="F114" s="25">
        <v>1.4E-2</v>
      </c>
      <c r="G114" s="25">
        <f t="shared" si="5"/>
        <v>1</v>
      </c>
    </row>
    <row r="115" spans="1:7" x14ac:dyDescent="0.55000000000000004">
      <c r="A115" t="s">
        <v>83</v>
      </c>
      <c r="B115" s="25">
        <v>0.68700000000000006</v>
      </c>
      <c r="C115" s="25">
        <v>0.27700000000000002</v>
      </c>
      <c r="D115" s="25">
        <v>3.2000000000000001E-2</v>
      </c>
      <c r="E115" s="25">
        <v>1E-3</v>
      </c>
      <c r="F115" s="25">
        <v>3.0000000000000001E-3</v>
      </c>
      <c r="G115" s="25">
        <f t="shared" si="5"/>
        <v>1</v>
      </c>
    </row>
    <row r="116" spans="1:7" x14ac:dyDescent="0.55000000000000004">
      <c r="A116" t="s">
        <v>84</v>
      </c>
      <c r="B116" s="25">
        <v>0.24</v>
      </c>
      <c r="C116" s="25">
        <v>0.63300000000000001</v>
      </c>
      <c r="D116" s="25">
        <v>0.115</v>
      </c>
      <c r="E116" s="25">
        <v>1E-3</v>
      </c>
      <c r="F116" s="25">
        <v>1.0999999999999999E-2</v>
      </c>
      <c r="G116" s="25">
        <f t="shared" si="5"/>
        <v>1</v>
      </c>
    </row>
    <row r="117" spans="1:7" x14ac:dyDescent="0.55000000000000004">
      <c r="A117" t="s">
        <v>85</v>
      </c>
      <c r="B117" s="25">
        <v>0.89400000000000002</v>
      </c>
      <c r="C117" s="25">
        <v>3.7999999999999999E-2</v>
      </c>
      <c r="D117" s="25">
        <v>6.3E-2</v>
      </c>
      <c r="E117" s="25">
        <v>1E-3</v>
      </c>
      <c r="F117" s="25">
        <v>4.0000000000000001E-3</v>
      </c>
      <c r="G117" s="25">
        <f t="shared" si="5"/>
        <v>1</v>
      </c>
    </row>
    <row r="118" spans="1:7" x14ac:dyDescent="0.55000000000000004">
      <c r="A118" t="s">
        <v>86</v>
      </c>
      <c r="B118" s="25">
        <v>0.504</v>
      </c>
      <c r="C118" s="25">
        <v>0.436</v>
      </c>
      <c r="D118" s="25">
        <v>4.7E-2</v>
      </c>
      <c r="E118" s="25">
        <v>4.0000000000000001E-3</v>
      </c>
      <c r="F118" s="25">
        <v>8.9999999999999993E-3</v>
      </c>
      <c r="G118" s="25">
        <f t="shared" si="5"/>
        <v>1</v>
      </c>
    </row>
    <row r="119" spans="1:7" x14ac:dyDescent="0.55000000000000004">
      <c r="A119" t="s">
        <v>87</v>
      </c>
      <c r="B119" s="25">
        <v>0.78200000000000003</v>
      </c>
      <c r="C119" s="25">
        <v>0.11899999999999999</v>
      </c>
      <c r="D119" s="25">
        <v>7.9000000000000001E-2</v>
      </c>
      <c r="E119" s="25">
        <v>3.0000000000000001E-3</v>
      </c>
      <c r="F119" s="25">
        <v>1.7000000000000001E-2</v>
      </c>
      <c r="G119" s="25">
        <f t="shared" si="5"/>
        <v>1</v>
      </c>
    </row>
    <row r="120" spans="1:7" x14ac:dyDescent="0.55000000000000004">
      <c r="A120" t="s">
        <v>88</v>
      </c>
      <c r="B120" s="25">
        <v>0.498</v>
      </c>
      <c r="C120" s="25">
        <v>0.42399999999999999</v>
      </c>
      <c r="D120" s="25">
        <v>5.5E-2</v>
      </c>
      <c r="E120" s="25">
        <v>1.4E-2</v>
      </c>
      <c r="F120" s="25">
        <v>8.9999999999999993E-3</v>
      </c>
      <c r="G120" s="25">
        <f t="shared" si="5"/>
        <v>1</v>
      </c>
    </row>
    <row r="121" spans="1:7" x14ac:dyDescent="0.55000000000000004">
      <c r="A121" t="s">
        <v>89</v>
      </c>
      <c r="B121" s="25">
        <v>0.83799999999999997</v>
      </c>
      <c r="C121" s="25">
        <v>3.6999999999999998E-2</v>
      </c>
      <c r="D121" s="25">
        <v>0.112</v>
      </c>
      <c r="E121" s="25">
        <v>4.0000000000000001E-3</v>
      </c>
      <c r="F121" s="25">
        <v>8.9999999999999993E-3</v>
      </c>
      <c r="G121" s="25">
        <f t="shared" si="5"/>
        <v>1</v>
      </c>
    </row>
    <row r="122" spans="1:7" x14ac:dyDescent="0.55000000000000004">
      <c r="A122" t="s">
        <v>90</v>
      </c>
      <c r="B122" s="25">
        <v>0.96299999999999997</v>
      </c>
      <c r="C122" s="25">
        <v>7.0000000000000001E-3</v>
      </c>
      <c r="D122" s="25">
        <v>2.4E-2</v>
      </c>
      <c r="E122" s="25">
        <v>2E-3</v>
      </c>
      <c r="F122" s="25">
        <v>4.0000000000000001E-3</v>
      </c>
      <c r="G122" s="25">
        <f t="shared" si="5"/>
        <v>1</v>
      </c>
    </row>
    <row r="123" spans="1:7" x14ac:dyDescent="0.55000000000000004">
      <c r="A123" t="s">
        <v>91</v>
      </c>
      <c r="B123" s="25">
        <v>0.71</v>
      </c>
      <c r="C123" s="25">
        <v>0.223</v>
      </c>
      <c r="D123" s="25">
        <v>5.7000000000000002E-2</v>
      </c>
      <c r="E123" s="25">
        <v>4.0000000000000001E-3</v>
      </c>
      <c r="F123" s="25">
        <v>6.0000000000000001E-3</v>
      </c>
      <c r="G123" s="25">
        <f t="shared" si="5"/>
        <v>1</v>
      </c>
    </row>
    <row r="124" spans="1:7" x14ac:dyDescent="0.55000000000000004">
      <c r="A124" t="s">
        <v>92</v>
      </c>
      <c r="B124" s="25">
        <v>0.57599999999999996</v>
      </c>
      <c r="C124" s="25">
        <v>0.30299999999999999</v>
      </c>
      <c r="D124" s="25">
        <v>0.10299999999999999</v>
      </c>
      <c r="E124" s="25">
        <v>2E-3</v>
      </c>
      <c r="F124" s="25">
        <v>1.6E-2</v>
      </c>
      <c r="G124" s="25">
        <f t="shared" si="5"/>
        <v>1</v>
      </c>
    </row>
    <row r="125" spans="1:7" x14ac:dyDescent="0.55000000000000004">
      <c r="A125" t="s">
        <v>93</v>
      </c>
      <c r="B125" s="25">
        <v>0.81100000000000005</v>
      </c>
      <c r="C125" s="25">
        <v>7.1999999999999995E-2</v>
      </c>
      <c r="D125" s="25">
        <v>9.9000000000000005E-2</v>
      </c>
      <c r="E125" s="25">
        <v>2E-3</v>
      </c>
      <c r="F125" s="25">
        <v>1.6E-2</v>
      </c>
      <c r="G125" s="25">
        <f t="shared" si="5"/>
        <v>1</v>
      </c>
    </row>
    <row r="126" spans="1:7" x14ac:dyDescent="0.55000000000000004">
      <c r="A126" t="s">
        <v>94</v>
      </c>
      <c r="B126" s="25">
        <v>0.86899999999999999</v>
      </c>
      <c r="C126" s="25">
        <v>6.0999999999999999E-2</v>
      </c>
      <c r="D126" s="25">
        <v>5.3999999999999999E-2</v>
      </c>
      <c r="E126" s="25">
        <v>3.0000000000000001E-3</v>
      </c>
      <c r="F126" s="25">
        <v>1.2999999999999999E-2</v>
      </c>
      <c r="G126" s="25">
        <f t="shared" si="5"/>
        <v>1</v>
      </c>
    </row>
    <row r="127" spans="1:7" x14ac:dyDescent="0.55000000000000004">
      <c r="A127" t="s">
        <v>95</v>
      </c>
      <c r="B127" s="25">
        <v>0.38600000000000001</v>
      </c>
      <c r="C127" s="25">
        <v>0.443</v>
      </c>
      <c r="D127" s="25">
        <v>0.14099999999999999</v>
      </c>
      <c r="E127" s="25">
        <v>4.0000000000000001E-3</v>
      </c>
      <c r="F127" s="25">
        <v>2.5999999999999999E-2</v>
      </c>
      <c r="G127" s="25">
        <f t="shared" si="5"/>
        <v>1</v>
      </c>
    </row>
    <row r="128" spans="1:7" x14ac:dyDescent="0.55000000000000004">
      <c r="A128" t="s">
        <v>96</v>
      </c>
      <c r="B128" s="25">
        <v>0.79400000000000004</v>
      </c>
      <c r="C128" s="25">
        <v>0.14599999999999999</v>
      </c>
      <c r="D128" s="25">
        <v>4.4999999999999998E-2</v>
      </c>
      <c r="E128" s="25">
        <v>1E-3</v>
      </c>
      <c r="F128" s="25">
        <v>1.4E-2</v>
      </c>
      <c r="G128" s="25">
        <f t="shared" si="5"/>
        <v>1</v>
      </c>
    </row>
    <row r="129" spans="1:7" x14ac:dyDescent="0.55000000000000004">
      <c r="A129" t="s">
        <v>97</v>
      </c>
      <c r="B129" s="25">
        <v>0.312</v>
      </c>
      <c r="C129" s="25">
        <v>0.58099999999999996</v>
      </c>
      <c r="D129" s="25">
        <v>9.2999999999999999E-2</v>
      </c>
      <c r="E129" s="25">
        <v>2E-3</v>
      </c>
      <c r="F129" s="25">
        <v>1.2E-2</v>
      </c>
      <c r="G129" s="25">
        <f t="shared" si="5"/>
        <v>1</v>
      </c>
    </row>
    <row r="130" spans="1:7" x14ac:dyDescent="0.55000000000000004">
      <c r="A130" t="s">
        <v>98</v>
      </c>
      <c r="B130" s="25">
        <v>0.23499999999999999</v>
      </c>
      <c r="C130" s="25">
        <v>0.55800000000000005</v>
      </c>
      <c r="D130" s="25">
        <v>0.161</v>
      </c>
      <c r="E130" s="25">
        <v>4.0000000000000001E-3</v>
      </c>
      <c r="F130" s="25">
        <v>4.2000000000000003E-2</v>
      </c>
      <c r="G130" s="25">
        <f t="shared" si="5"/>
        <v>1</v>
      </c>
    </row>
    <row r="131" spans="1:7" x14ac:dyDescent="0.55000000000000004">
      <c r="A131" t="s">
        <v>99</v>
      </c>
      <c r="B131" s="25">
        <v>0.84899999999999998</v>
      </c>
      <c r="C131" s="25">
        <v>4.2000000000000003E-2</v>
      </c>
      <c r="D131" s="25">
        <v>7.9000000000000001E-2</v>
      </c>
      <c r="E131" s="25">
        <v>8.9999999999999993E-3</v>
      </c>
      <c r="F131" s="25">
        <v>2.1000000000000001E-2</v>
      </c>
      <c r="G131" s="25">
        <f t="shared" si="5"/>
        <v>1</v>
      </c>
    </row>
    <row r="132" spans="1:7" x14ac:dyDescent="0.55000000000000004">
      <c r="A132" t="s">
        <v>100</v>
      </c>
      <c r="B132" s="25">
        <v>0.56299999999999994</v>
      </c>
      <c r="C132" s="25">
        <v>0.26400000000000001</v>
      </c>
      <c r="D132" s="25">
        <v>0.14299999999999999</v>
      </c>
      <c r="E132" s="25">
        <v>4.0000000000000001E-3</v>
      </c>
      <c r="F132" s="25">
        <v>2.5999999999999999E-2</v>
      </c>
      <c r="G132" s="25">
        <f t="shared" si="5"/>
        <v>1</v>
      </c>
    </row>
    <row r="133" spans="1:7" x14ac:dyDescent="0.55000000000000004">
      <c r="A133" t="s">
        <v>101</v>
      </c>
      <c r="B133" s="25">
        <v>0.86299999999999999</v>
      </c>
      <c r="C133" s="25">
        <v>4.9000000000000002E-2</v>
      </c>
      <c r="D133" s="25">
        <v>6.7000000000000004E-2</v>
      </c>
      <c r="E133" s="25">
        <v>7.0000000000000001E-3</v>
      </c>
      <c r="F133" s="25">
        <v>1.4E-2</v>
      </c>
      <c r="G133" s="25">
        <f t="shared" si="5"/>
        <v>1</v>
      </c>
    </row>
    <row r="134" spans="1:7" x14ac:dyDescent="0.55000000000000004">
      <c r="A134" t="s">
        <v>102</v>
      </c>
      <c r="B134" s="25">
        <v>0.496</v>
      </c>
      <c r="C134" s="25">
        <v>0.34300000000000003</v>
      </c>
      <c r="D134" s="25">
        <v>0.154</v>
      </c>
      <c r="E134" s="25">
        <v>1E-3</v>
      </c>
      <c r="F134" s="25">
        <v>6.0000000000000001E-3</v>
      </c>
      <c r="G134" s="25">
        <f t="shared" si="5"/>
        <v>1</v>
      </c>
    </row>
    <row r="135" spans="1:7" x14ac:dyDescent="0.55000000000000004">
      <c r="A135" t="s">
        <v>103</v>
      </c>
      <c r="B135" s="25">
        <v>0.63600000000000001</v>
      </c>
      <c r="C135" s="25">
        <v>0.24199999999999999</v>
      </c>
      <c r="D135" s="25">
        <v>8.6999999999999994E-2</v>
      </c>
      <c r="E135" s="25">
        <v>3.0000000000000001E-3</v>
      </c>
      <c r="F135" s="25">
        <v>3.2000000000000001E-2</v>
      </c>
      <c r="G135" s="25">
        <f t="shared" si="5"/>
        <v>1</v>
      </c>
    </row>
    <row r="136" spans="1:7" x14ac:dyDescent="0.55000000000000004">
      <c r="A136" t="s">
        <v>202</v>
      </c>
      <c r="B136" s="25">
        <v>0.85699999999999998</v>
      </c>
      <c r="C136" s="25">
        <v>7.1999999999999995E-2</v>
      </c>
      <c r="D136" s="25">
        <v>5.7000000000000002E-2</v>
      </c>
      <c r="E136" s="25">
        <v>3.0000000000000001E-3</v>
      </c>
      <c r="F136" s="25">
        <v>1.0999999999999999E-2</v>
      </c>
      <c r="G136" s="25">
        <f t="shared" si="5"/>
        <v>1</v>
      </c>
    </row>
    <row r="137" spans="1:7" x14ac:dyDescent="0.55000000000000004">
      <c r="A137" t="s">
        <v>104</v>
      </c>
      <c r="B137" s="25">
        <v>0.83499999999999996</v>
      </c>
      <c r="C137" s="25">
        <v>6.4000000000000001E-2</v>
      </c>
      <c r="D137" s="25">
        <v>8.7999999999999995E-2</v>
      </c>
      <c r="E137" s="25">
        <v>4.0000000000000001E-3</v>
      </c>
      <c r="F137" s="25">
        <v>8.9999999999999993E-3</v>
      </c>
      <c r="G137" s="25">
        <f t="shared" si="5"/>
        <v>1</v>
      </c>
    </row>
    <row r="138" spans="1:7" x14ac:dyDescent="0.55000000000000004">
      <c r="A138" t="s">
        <v>225</v>
      </c>
      <c r="B138" s="25">
        <v>0.873</v>
      </c>
      <c r="C138" s="25">
        <v>7.4999999999999997E-2</v>
      </c>
      <c r="D138" s="25">
        <v>0.02</v>
      </c>
      <c r="E138" s="25">
        <v>1.2999999999999999E-2</v>
      </c>
      <c r="F138" s="25">
        <v>1.9E-2</v>
      </c>
      <c r="G138" s="25">
        <f t="shared" si="5"/>
        <v>1</v>
      </c>
    </row>
    <row r="139" spans="1:7" x14ac:dyDescent="0.55000000000000004">
      <c r="A139" t="s">
        <v>189</v>
      </c>
      <c r="B139" s="25">
        <v>0.78100000000000003</v>
      </c>
      <c r="C139" s="25">
        <v>0.124</v>
      </c>
      <c r="D139" s="25">
        <v>7.6999999999999999E-2</v>
      </c>
      <c r="E139" s="25">
        <v>2E-3</v>
      </c>
      <c r="F139" s="25">
        <v>1.6E-2</v>
      </c>
      <c r="G139" s="25">
        <f t="shared" si="5"/>
        <v>1</v>
      </c>
    </row>
    <row r="140" spans="1:7" x14ac:dyDescent="0.55000000000000004">
      <c r="A140" t="s">
        <v>235</v>
      </c>
      <c r="B140" s="25">
        <v>0.94299999999999995</v>
      </c>
      <c r="C140" s="25">
        <v>4.0000000000000001E-3</v>
      </c>
      <c r="D140" s="25">
        <v>0.01</v>
      </c>
      <c r="E140" s="25">
        <v>3.4000000000000002E-2</v>
      </c>
      <c r="F140" s="25">
        <v>8.9999999999999993E-3</v>
      </c>
      <c r="G140" s="25">
        <f t="shared" si="5"/>
        <v>1</v>
      </c>
    </row>
    <row r="141" spans="1:7" x14ac:dyDescent="0.55000000000000004">
      <c r="A141" t="s">
        <v>38</v>
      </c>
      <c r="B141" s="25">
        <v>0.499</v>
      </c>
      <c r="C141" s="25">
        <v>2.1000000000000001E-2</v>
      </c>
      <c r="D141" s="25">
        <v>0.434</v>
      </c>
      <c r="E141" s="25">
        <v>4.0000000000000001E-3</v>
      </c>
      <c r="F141" s="25">
        <v>4.2000000000000003E-2</v>
      </c>
      <c r="G141" s="25">
        <f t="shared" si="5"/>
        <v>1</v>
      </c>
    </row>
    <row r="142" spans="1:7" x14ac:dyDescent="0.55000000000000004">
      <c r="A142" t="s">
        <v>199</v>
      </c>
      <c r="B142" s="25">
        <v>0.93</v>
      </c>
      <c r="C142" s="25">
        <v>4.4999999999999998E-2</v>
      </c>
      <c r="D142" s="25">
        <v>1.7999999999999999E-2</v>
      </c>
      <c r="E142" s="25">
        <v>1E-3</v>
      </c>
      <c r="F142" s="25">
        <v>6.0000000000000001E-3</v>
      </c>
      <c r="G142" s="25">
        <f t="shared" si="5"/>
        <v>1</v>
      </c>
    </row>
    <row r="143" spans="1:7" x14ac:dyDescent="0.55000000000000004">
      <c r="A143" t="s">
        <v>107</v>
      </c>
      <c r="B143" s="25">
        <v>0.86499999999999999</v>
      </c>
      <c r="C143" s="25">
        <v>5.8000000000000003E-2</v>
      </c>
      <c r="D143" s="25">
        <v>3.9E-2</v>
      </c>
      <c r="E143" s="25">
        <v>3.2000000000000001E-2</v>
      </c>
      <c r="F143" s="25">
        <v>6.0000000000000001E-3</v>
      </c>
      <c r="G143" s="25">
        <f t="shared" si="5"/>
        <v>1</v>
      </c>
    </row>
    <row r="144" spans="1:7" x14ac:dyDescent="0.55000000000000004">
      <c r="A144" t="s">
        <v>114</v>
      </c>
      <c r="B144" s="25">
        <v>0.71799999999999997</v>
      </c>
      <c r="C144" s="25">
        <v>0.157</v>
      </c>
      <c r="D144" s="25">
        <v>9.1999999999999998E-2</v>
      </c>
      <c r="E144" s="25">
        <v>1.9E-2</v>
      </c>
      <c r="F144" s="25">
        <v>1.4E-2</v>
      </c>
      <c r="G144" s="25">
        <f t="shared" si="5"/>
        <v>1</v>
      </c>
    </row>
    <row r="145" spans="1:7" x14ac:dyDescent="0.55000000000000004">
      <c r="A145" t="s">
        <v>236</v>
      </c>
      <c r="B145" s="25">
        <v>0.93300000000000005</v>
      </c>
      <c r="C145" s="25">
        <v>8.9999999999999993E-3</v>
      </c>
      <c r="D145" s="25">
        <v>5.0999999999999997E-2</v>
      </c>
      <c r="E145" s="25">
        <v>1E-3</v>
      </c>
      <c r="F145" s="25">
        <v>6.0000000000000001E-3</v>
      </c>
      <c r="G145" s="25">
        <f t="shared" si="5"/>
        <v>1</v>
      </c>
    </row>
    <row r="146" spans="1:7" x14ac:dyDescent="0.55000000000000004">
      <c r="A146" t="s">
        <v>115</v>
      </c>
      <c r="B146" s="25">
        <v>0.49199999999999999</v>
      </c>
      <c r="C146" s="25">
        <v>0.434</v>
      </c>
      <c r="D146" s="25">
        <v>4.2000000000000003E-2</v>
      </c>
      <c r="E146" s="25">
        <v>8.0000000000000002E-3</v>
      </c>
      <c r="F146" s="25">
        <v>2.4E-2</v>
      </c>
      <c r="G146" s="25">
        <f t="shared" si="5"/>
        <v>1</v>
      </c>
    </row>
    <row r="147" spans="1:7" x14ac:dyDescent="0.55000000000000004">
      <c r="A147" t="s">
        <v>148</v>
      </c>
      <c r="B147" s="25">
        <v>0.52300000000000002</v>
      </c>
      <c r="C147" s="25">
        <v>0.374</v>
      </c>
      <c r="D147" s="25">
        <v>8.3000000000000004E-2</v>
      </c>
      <c r="E147" s="25">
        <v>2E-3</v>
      </c>
      <c r="F147" s="25">
        <v>1.7999999999999999E-2</v>
      </c>
      <c r="G147" s="25">
        <f t="shared" si="5"/>
        <v>1</v>
      </c>
    </row>
    <row r="148" spans="1:7" x14ac:dyDescent="0.55000000000000004">
      <c r="A148" t="s">
        <v>110</v>
      </c>
      <c r="B148" s="25">
        <v>0.70899999999999996</v>
      </c>
      <c r="C148" s="25">
        <v>3.2000000000000001E-2</v>
      </c>
      <c r="D148" s="25">
        <v>0.224</v>
      </c>
      <c r="E148" s="25">
        <v>2.1999999999999999E-2</v>
      </c>
      <c r="F148" s="25">
        <v>1.2999999999999999E-2</v>
      </c>
      <c r="G148" s="25">
        <f t="shared" si="5"/>
        <v>1</v>
      </c>
    </row>
    <row r="149" spans="1:7" x14ac:dyDescent="0.55000000000000004">
      <c r="A149" t="s">
        <v>112</v>
      </c>
      <c r="B149" s="25">
        <v>0.25900000000000001</v>
      </c>
      <c r="C149" s="25">
        <v>3.4000000000000002E-2</v>
      </c>
      <c r="D149" s="25">
        <v>1.4E-2</v>
      </c>
      <c r="E149" s="25">
        <v>0.68899999999999995</v>
      </c>
      <c r="F149" s="25">
        <v>4.0000000000000001E-3</v>
      </c>
      <c r="G149" s="25">
        <f t="shared" si="5"/>
        <v>1</v>
      </c>
    </row>
    <row r="150" spans="1:7" x14ac:dyDescent="0.55000000000000004">
      <c r="A150" t="s">
        <v>111</v>
      </c>
      <c r="B150" s="25">
        <v>0.67900000000000005</v>
      </c>
      <c r="C150" s="25">
        <v>2.1000000000000001E-2</v>
      </c>
      <c r="D150" s="25">
        <v>0.153</v>
      </c>
      <c r="E150" s="25">
        <v>0.13600000000000001</v>
      </c>
      <c r="F150" s="25">
        <v>1.0999999999999999E-2</v>
      </c>
      <c r="G150" s="25">
        <f t="shared" si="5"/>
        <v>1</v>
      </c>
    </row>
    <row r="151" spans="1:7" x14ac:dyDescent="0.55000000000000004">
      <c r="A151" s="3" t="s">
        <v>113</v>
      </c>
      <c r="B151" s="26">
        <v>0.61799999999999999</v>
      </c>
      <c r="C151" s="26">
        <v>1.7999999999999999E-2</v>
      </c>
      <c r="D151" s="26">
        <v>0.114</v>
      </c>
      <c r="E151" s="26">
        <v>0.23599999999999999</v>
      </c>
      <c r="F151" s="26">
        <v>1.4E-2</v>
      </c>
      <c r="G151" s="25">
        <f t="shared" si="5"/>
        <v>1</v>
      </c>
    </row>
    <row r="152" spans="1:7" ht="14.7" thickBot="1" x14ac:dyDescent="0.6">
      <c r="A152" s="28" t="s">
        <v>22</v>
      </c>
      <c r="B152" s="29">
        <f t="shared" ref="B152:G152" si="6">B198/$G198</f>
        <v>0.66117076672423747</v>
      </c>
      <c r="C152" s="29">
        <f t="shared" si="6"/>
        <v>0.22758381616047438</v>
      </c>
      <c r="D152" s="29">
        <f t="shared" si="6"/>
        <v>8.8280239713808481E-2</v>
      </c>
      <c r="E152" s="29">
        <f t="shared" si="6"/>
        <v>8.0324595609246284E-3</v>
      </c>
      <c r="F152" s="29">
        <f t="shared" si="6"/>
        <v>1.4932717840554954E-2</v>
      </c>
      <c r="G152" s="29">
        <f t="shared" si="6"/>
        <v>1</v>
      </c>
    </row>
    <row r="153" spans="1:7" ht="14.7" thickTop="1" x14ac:dyDescent="0.55000000000000004"/>
    <row r="154" spans="1:7" x14ac:dyDescent="0.55000000000000004">
      <c r="A154" t="str">
        <f t="shared" ref="A154:G154" si="7">A108</f>
        <v>State</v>
      </c>
      <c r="B154" t="str">
        <f t="shared" si="7"/>
        <v>White</v>
      </c>
      <c r="C154" t="str">
        <f t="shared" si="7"/>
        <v>Colored</v>
      </c>
      <c r="D154" t="str">
        <f t="shared" si="7"/>
        <v>Asian</v>
      </c>
      <c r="E154" t="str">
        <f t="shared" si="7"/>
        <v>Indigenous</v>
      </c>
      <c r="F154" t="str">
        <f t="shared" si="7"/>
        <v>Other</v>
      </c>
      <c r="G154" t="str">
        <f t="shared" si="7"/>
        <v>Total</v>
      </c>
    </row>
    <row r="155" spans="1:7" x14ac:dyDescent="0.55000000000000004">
      <c r="A155" t="str">
        <f t="shared" ref="A155:A198" si="8">A109</f>
        <v>Delaware</v>
      </c>
      <c r="B155" s="11">
        <f t="shared" ref="B155:F164" si="9">B109*$C41</f>
        <v>1247858.5</v>
      </c>
      <c r="C155" s="11">
        <f t="shared" si="9"/>
        <v>226331</v>
      </c>
      <c r="D155" s="11">
        <f t="shared" si="9"/>
        <v>39494</v>
      </c>
      <c r="E155" s="11">
        <f t="shared" si="9"/>
        <v>759.5</v>
      </c>
      <c r="F155" s="11">
        <f t="shared" si="9"/>
        <v>4557</v>
      </c>
      <c r="G155" s="15">
        <f>SUM(B155:F155)</f>
        <v>1519000</v>
      </c>
    </row>
    <row r="156" spans="1:7" x14ac:dyDescent="0.55000000000000004">
      <c r="A156" t="str">
        <f t="shared" si="8"/>
        <v>Pennsylvania</v>
      </c>
      <c r="B156" s="11">
        <f t="shared" si="9"/>
        <v>12074676.199999999</v>
      </c>
      <c r="C156" s="11">
        <f t="shared" si="9"/>
        <v>1187256</v>
      </c>
      <c r="D156" s="11">
        <f t="shared" si="9"/>
        <v>791504</v>
      </c>
      <c r="E156" s="11">
        <f t="shared" si="9"/>
        <v>9893.7999999999993</v>
      </c>
      <c r="F156" s="11">
        <f t="shared" si="9"/>
        <v>70670</v>
      </c>
      <c r="G156" s="15">
        <f t="shared" ref="G156:G197" si="10">SUM(B156:F156)</f>
        <v>14134000</v>
      </c>
    </row>
    <row r="157" spans="1:7" x14ac:dyDescent="0.55000000000000004">
      <c r="A157" t="str">
        <f t="shared" si="8"/>
        <v>New Jersey</v>
      </c>
      <c r="B157" s="11">
        <f t="shared" si="9"/>
        <v>8490664</v>
      </c>
      <c r="C157" s="11">
        <f t="shared" si="9"/>
        <v>613431</v>
      </c>
      <c r="D157" s="11">
        <f t="shared" si="9"/>
        <v>593957</v>
      </c>
      <c r="E157" s="11">
        <f t="shared" si="9"/>
        <v>9737</v>
      </c>
      <c r="F157" s="11">
        <f t="shared" si="9"/>
        <v>29211</v>
      </c>
      <c r="G157" s="15">
        <f t="shared" si="10"/>
        <v>9737000</v>
      </c>
    </row>
    <row r="158" spans="1:7" x14ac:dyDescent="0.55000000000000004">
      <c r="A158" t="str">
        <f t="shared" si="8"/>
        <v>Georgia</v>
      </c>
      <c r="B158" s="11">
        <f t="shared" si="9"/>
        <v>4691625</v>
      </c>
      <c r="C158" s="11">
        <f t="shared" si="9"/>
        <v>6430654</v>
      </c>
      <c r="D158" s="11">
        <f t="shared" si="9"/>
        <v>1201056</v>
      </c>
      <c r="E158" s="11">
        <f t="shared" si="9"/>
        <v>100088</v>
      </c>
      <c r="F158" s="11">
        <f t="shared" si="9"/>
        <v>87577</v>
      </c>
      <c r="G158" s="15">
        <f t="shared" si="10"/>
        <v>12511000</v>
      </c>
    </row>
    <row r="159" spans="1:7" x14ac:dyDescent="0.55000000000000004">
      <c r="A159" t="str">
        <f t="shared" si="8"/>
        <v>Connecticut</v>
      </c>
      <c r="B159" s="11">
        <f t="shared" si="9"/>
        <v>2921058</v>
      </c>
      <c r="C159" s="11">
        <f t="shared" si="9"/>
        <v>130494</v>
      </c>
      <c r="D159" s="11">
        <f t="shared" si="9"/>
        <v>277718</v>
      </c>
      <c r="E159" s="11">
        <f t="shared" si="9"/>
        <v>3346</v>
      </c>
      <c r="F159" s="11">
        <f t="shared" si="9"/>
        <v>13384</v>
      </c>
      <c r="G159" s="15">
        <f t="shared" si="10"/>
        <v>3346000</v>
      </c>
    </row>
    <row r="160" spans="1:7" x14ac:dyDescent="0.55000000000000004">
      <c r="A160" t="str">
        <f t="shared" si="8"/>
        <v>Massachusetts</v>
      </c>
      <c r="B160" s="11">
        <f t="shared" si="9"/>
        <v>7180841</v>
      </c>
      <c r="C160" s="11">
        <f t="shared" si="9"/>
        <v>573078</v>
      </c>
      <c r="D160" s="11">
        <f t="shared" si="9"/>
        <v>790153</v>
      </c>
      <c r="E160" s="11">
        <f t="shared" si="9"/>
        <v>17366</v>
      </c>
      <c r="F160" s="11">
        <f t="shared" si="9"/>
        <v>121562</v>
      </c>
      <c r="G160" s="15">
        <f t="shared" si="10"/>
        <v>8683000</v>
      </c>
    </row>
    <row r="161" spans="1:7" x14ac:dyDescent="0.55000000000000004">
      <c r="A161" t="str">
        <f t="shared" si="8"/>
        <v>Maryland</v>
      </c>
      <c r="B161" s="11">
        <f t="shared" si="9"/>
        <v>3281799.0000000005</v>
      </c>
      <c r="C161" s="11">
        <f t="shared" si="9"/>
        <v>1323229</v>
      </c>
      <c r="D161" s="11">
        <f t="shared" si="9"/>
        <v>152864</v>
      </c>
      <c r="E161" s="11">
        <f t="shared" si="9"/>
        <v>4777</v>
      </c>
      <c r="F161" s="11">
        <f t="shared" si="9"/>
        <v>14331</v>
      </c>
      <c r="G161" s="15">
        <f t="shared" si="10"/>
        <v>4777000</v>
      </c>
    </row>
    <row r="162" spans="1:7" x14ac:dyDescent="0.55000000000000004">
      <c r="A162" t="str">
        <f t="shared" si="8"/>
        <v>South Carolina</v>
      </c>
      <c r="B162" s="11">
        <f t="shared" si="9"/>
        <v>2404320</v>
      </c>
      <c r="C162" s="11">
        <f t="shared" si="9"/>
        <v>6341394</v>
      </c>
      <c r="D162" s="11">
        <f t="shared" si="9"/>
        <v>1152070</v>
      </c>
      <c r="E162" s="11">
        <f t="shared" si="9"/>
        <v>10018</v>
      </c>
      <c r="F162" s="11">
        <f t="shared" si="9"/>
        <v>110198</v>
      </c>
      <c r="G162" s="15">
        <f t="shared" si="10"/>
        <v>10018000</v>
      </c>
    </row>
    <row r="163" spans="1:7" x14ac:dyDescent="0.55000000000000004">
      <c r="A163" t="str">
        <f t="shared" si="8"/>
        <v>New Hampshire</v>
      </c>
      <c r="B163" s="11">
        <f t="shared" si="9"/>
        <v>1559136</v>
      </c>
      <c r="C163" s="11">
        <f t="shared" si="9"/>
        <v>66272</v>
      </c>
      <c r="D163" s="11">
        <f t="shared" si="9"/>
        <v>109872</v>
      </c>
      <c r="E163" s="11">
        <f t="shared" si="9"/>
        <v>1744</v>
      </c>
      <c r="F163" s="11">
        <f t="shared" si="9"/>
        <v>6976</v>
      </c>
      <c r="G163" s="15">
        <f t="shared" si="10"/>
        <v>1744000</v>
      </c>
    </row>
    <row r="164" spans="1:7" x14ac:dyDescent="0.55000000000000004">
      <c r="A164" t="str">
        <f t="shared" si="8"/>
        <v>Virginia</v>
      </c>
      <c r="B164" s="11">
        <f t="shared" si="9"/>
        <v>12419064</v>
      </c>
      <c r="C164" s="11">
        <f t="shared" si="9"/>
        <v>10743476</v>
      </c>
      <c r="D164" s="11">
        <f t="shared" si="9"/>
        <v>1158127</v>
      </c>
      <c r="E164" s="11">
        <f t="shared" si="9"/>
        <v>98564</v>
      </c>
      <c r="F164" s="11">
        <f t="shared" si="9"/>
        <v>221768.99999999997</v>
      </c>
      <c r="G164" s="15">
        <f t="shared" si="10"/>
        <v>24641000</v>
      </c>
    </row>
    <row r="165" spans="1:7" x14ac:dyDescent="0.55000000000000004">
      <c r="A165" t="str">
        <f t="shared" si="8"/>
        <v>New York</v>
      </c>
      <c r="B165" s="11">
        <f t="shared" ref="B165:F174" si="11">B119*$C51</f>
        <v>25601898</v>
      </c>
      <c r="C165" s="11">
        <f t="shared" si="11"/>
        <v>3895941</v>
      </c>
      <c r="D165" s="11">
        <f t="shared" si="11"/>
        <v>2586381</v>
      </c>
      <c r="E165" s="11">
        <f t="shared" si="11"/>
        <v>98217</v>
      </c>
      <c r="F165" s="11">
        <f t="shared" si="11"/>
        <v>556563</v>
      </c>
      <c r="G165" s="15">
        <f t="shared" si="10"/>
        <v>32739000</v>
      </c>
    </row>
    <row r="166" spans="1:7" x14ac:dyDescent="0.55000000000000004">
      <c r="A166" t="str">
        <f t="shared" si="8"/>
        <v>North Carolina</v>
      </c>
      <c r="B166" s="11">
        <f t="shared" si="11"/>
        <v>8222478</v>
      </c>
      <c r="C166" s="11">
        <f t="shared" si="11"/>
        <v>7000664</v>
      </c>
      <c r="D166" s="11">
        <f t="shared" si="11"/>
        <v>908105</v>
      </c>
      <c r="E166" s="11">
        <f t="shared" si="11"/>
        <v>231154</v>
      </c>
      <c r="F166" s="11">
        <f t="shared" si="11"/>
        <v>148599</v>
      </c>
      <c r="G166" s="15">
        <f t="shared" si="10"/>
        <v>16511000</v>
      </c>
    </row>
    <row r="167" spans="1:7" x14ac:dyDescent="0.55000000000000004">
      <c r="A167" t="str">
        <f t="shared" si="8"/>
        <v>Rhode Island</v>
      </c>
      <c r="B167" s="11">
        <f t="shared" si="11"/>
        <v>920124</v>
      </c>
      <c r="C167" s="11">
        <f t="shared" si="11"/>
        <v>40626</v>
      </c>
      <c r="D167" s="11">
        <f t="shared" si="11"/>
        <v>122976</v>
      </c>
      <c r="E167" s="11">
        <f t="shared" si="11"/>
        <v>4392</v>
      </c>
      <c r="F167" s="11">
        <f t="shared" si="11"/>
        <v>9882</v>
      </c>
      <c r="G167" s="15">
        <f t="shared" si="10"/>
        <v>1098000</v>
      </c>
    </row>
    <row r="168" spans="1:7" x14ac:dyDescent="0.55000000000000004">
      <c r="A168" t="str">
        <f t="shared" si="8"/>
        <v>Vermont</v>
      </c>
      <c r="B168" s="11">
        <f t="shared" si="11"/>
        <v>1200861</v>
      </c>
      <c r="C168" s="11">
        <f t="shared" si="11"/>
        <v>8729</v>
      </c>
      <c r="D168" s="11">
        <f t="shared" si="11"/>
        <v>29928</v>
      </c>
      <c r="E168" s="11">
        <f t="shared" si="11"/>
        <v>2494</v>
      </c>
      <c r="F168" s="11">
        <f t="shared" si="11"/>
        <v>4988</v>
      </c>
      <c r="G168" s="15">
        <f t="shared" si="10"/>
        <v>1247000</v>
      </c>
    </row>
    <row r="169" spans="1:7" x14ac:dyDescent="0.55000000000000004">
      <c r="A169" t="str">
        <f t="shared" si="8"/>
        <v>Kentucky</v>
      </c>
      <c r="B169" s="11">
        <f t="shared" si="11"/>
        <v>6688910</v>
      </c>
      <c r="C169" s="11">
        <f t="shared" si="11"/>
        <v>2100883</v>
      </c>
      <c r="D169" s="11">
        <f t="shared" si="11"/>
        <v>536997</v>
      </c>
      <c r="E169" s="11">
        <f t="shared" si="11"/>
        <v>37684</v>
      </c>
      <c r="F169" s="11">
        <f t="shared" si="11"/>
        <v>56526</v>
      </c>
      <c r="G169" s="15">
        <f t="shared" si="10"/>
        <v>9421000</v>
      </c>
    </row>
    <row r="170" spans="1:7" x14ac:dyDescent="0.55000000000000004">
      <c r="A170" t="str">
        <f t="shared" si="8"/>
        <v>Tennessee</v>
      </c>
      <c r="B170" s="11">
        <f t="shared" si="11"/>
        <v>6036480</v>
      </c>
      <c r="C170" s="11">
        <f t="shared" si="11"/>
        <v>3175440</v>
      </c>
      <c r="D170" s="11">
        <f t="shared" si="11"/>
        <v>1079440</v>
      </c>
      <c r="E170" s="11">
        <f t="shared" si="11"/>
        <v>20960</v>
      </c>
      <c r="F170" s="11">
        <f t="shared" si="11"/>
        <v>167680</v>
      </c>
      <c r="G170" s="15">
        <f t="shared" si="10"/>
        <v>10480000</v>
      </c>
    </row>
    <row r="171" spans="1:7" x14ac:dyDescent="0.55000000000000004">
      <c r="A171" t="str">
        <f t="shared" si="8"/>
        <v>Ohio</v>
      </c>
      <c r="B171" s="11">
        <f t="shared" si="11"/>
        <v>16589816.000000002</v>
      </c>
      <c r="C171" s="11">
        <f t="shared" si="11"/>
        <v>1472832</v>
      </c>
      <c r="D171" s="11">
        <f t="shared" si="11"/>
        <v>2025144</v>
      </c>
      <c r="E171" s="11">
        <f t="shared" si="11"/>
        <v>40912</v>
      </c>
      <c r="F171" s="11">
        <f t="shared" si="11"/>
        <v>327296</v>
      </c>
      <c r="G171" s="15">
        <f t="shared" si="10"/>
        <v>20456000</v>
      </c>
    </row>
    <row r="172" spans="1:7" x14ac:dyDescent="0.55000000000000004">
      <c r="A172" t="str">
        <f t="shared" si="8"/>
        <v>Indiana</v>
      </c>
      <c r="B172" s="11">
        <f t="shared" si="11"/>
        <v>8344138</v>
      </c>
      <c r="C172" s="11">
        <f t="shared" si="11"/>
        <v>585722</v>
      </c>
      <c r="D172" s="11">
        <f t="shared" si="11"/>
        <v>518508</v>
      </c>
      <c r="E172" s="11">
        <f t="shared" si="11"/>
        <v>28806</v>
      </c>
      <c r="F172" s="11">
        <f t="shared" si="11"/>
        <v>124826</v>
      </c>
      <c r="G172" s="15">
        <f t="shared" si="10"/>
        <v>9602000</v>
      </c>
    </row>
    <row r="173" spans="1:7" x14ac:dyDescent="0.55000000000000004">
      <c r="A173" t="str">
        <f t="shared" si="8"/>
        <v>Yazoo</v>
      </c>
      <c r="B173" s="11">
        <f t="shared" si="11"/>
        <v>2085172</v>
      </c>
      <c r="C173" s="11">
        <f t="shared" si="11"/>
        <v>2393086</v>
      </c>
      <c r="D173" s="11">
        <f t="shared" si="11"/>
        <v>761681.99999999988</v>
      </c>
      <c r="E173" s="11">
        <f t="shared" si="11"/>
        <v>21608</v>
      </c>
      <c r="F173" s="11">
        <f t="shared" si="11"/>
        <v>140452</v>
      </c>
      <c r="G173" s="15">
        <f t="shared" si="10"/>
        <v>5402000</v>
      </c>
    </row>
    <row r="174" spans="1:7" x14ac:dyDescent="0.55000000000000004">
      <c r="A174" t="str">
        <f t="shared" si="8"/>
        <v>Illinois</v>
      </c>
      <c r="B174" s="11">
        <f t="shared" si="11"/>
        <v>5401582</v>
      </c>
      <c r="C174" s="11">
        <f t="shared" si="11"/>
        <v>993237.99999999988</v>
      </c>
      <c r="D174" s="11">
        <f t="shared" si="11"/>
        <v>306135</v>
      </c>
      <c r="E174" s="11">
        <f t="shared" si="11"/>
        <v>6803</v>
      </c>
      <c r="F174" s="11">
        <f t="shared" si="11"/>
        <v>95242</v>
      </c>
      <c r="G174" s="15">
        <f t="shared" si="10"/>
        <v>6803000</v>
      </c>
    </row>
    <row r="175" spans="1:7" x14ac:dyDescent="0.55000000000000004">
      <c r="A175" t="str">
        <f t="shared" si="8"/>
        <v>Mississippi</v>
      </c>
      <c r="B175" s="11">
        <f t="shared" ref="B175:F184" si="12">B129*$C61</f>
        <v>468312</v>
      </c>
      <c r="C175" s="11">
        <f t="shared" si="12"/>
        <v>872080.99999999988</v>
      </c>
      <c r="D175" s="11">
        <f t="shared" si="12"/>
        <v>139593</v>
      </c>
      <c r="E175" s="11">
        <f t="shared" si="12"/>
        <v>3002</v>
      </c>
      <c r="F175" s="11">
        <f t="shared" si="12"/>
        <v>18012</v>
      </c>
      <c r="G175" s="15">
        <f t="shared" si="10"/>
        <v>1501000</v>
      </c>
    </row>
    <row r="176" spans="1:7" x14ac:dyDescent="0.55000000000000004">
      <c r="A176" t="str">
        <f t="shared" si="8"/>
        <v>Orleans</v>
      </c>
      <c r="B176" s="11">
        <f t="shared" si="12"/>
        <v>2964055</v>
      </c>
      <c r="C176" s="11">
        <f t="shared" si="12"/>
        <v>7038054.0000000009</v>
      </c>
      <c r="D176" s="11">
        <f t="shared" si="12"/>
        <v>2030693</v>
      </c>
      <c r="E176" s="11">
        <f t="shared" si="12"/>
        <v>50452</v>
      </c>
      <c r="F176" s="11">
        <f t="shared" si="12"/>
        <v>529746</v>
      </c>
      <c r="G176" s="15">
        <f t="shared" si="10"/>
        <v>12613000</v>
      </c>
    </row>
    <row r="177" spans="1:7" x14ac:dyDescent="0.55000000000000004">
      <c r="A177" t="str">
        <f t="shared" si="8"/>
        <v>Michigan</v>
      </c>
      <c r="B177" s="11">
        <f t="shared" si="12"/>
        <v>6266469</v>
      </c>
      <c r="C177" s="11">
        <f t="shared" si="12"/>
        <v>310002</v>
      </c>
      <c r="D177" s="11">
        <f t="shared" si="12"/>
        <v>583099</v>
      </c>
      <c r="E177" s="11">
        <f t="shared" si="12"/>
        <v>66429</v>
      </c>
      <c r="F177" s="11">
        <f t="shared" si="12"/>
        <v>155001</v>
      </c>
      <c r="G177" s="15">
        <f t="shared" si="10"/>
        <v>7381000</v>
      </c>
    </row>
    <row r="178" spans="1:7" x14ac:dyDescent="0.55000000000000004">
      <c r="A178" t="str">
        <f t="shared" si="8"/>
        <v>Missouri</v>
      </c>
      <c r="B178" s="11">
        <f t="shared" si="12"/>
        <v>11655788.999999998</v>
      </c>
      <c r="C178" s="11">
        <f t="shared" si="12"/>
        <v>5465592</v>
      </c>
      <c r="D178" s="11">
        <f t="shared" si="12"/>
        <v>2960528.9999999995</v>
      </c>
      <c r="E178" s="11">
        <f t="shared" si="12"/>
        <v>82812</v>
      </c>
      <c r="F178" s="11">
        <f t="shared" si="12"/>
        <v>538278</v>
      </c>
      <c r="G178" s="15">
        <f t="shared" si="10"/>
        <v>20703000</v>
      </c>
    </row>
    <row r="179" spans="1:7" x14ac:dyDescent="0.55000000000000004">
      <c r="A179" t="str">
        <f t="shared" si="8"/>
        <v>Wisconsan</v>
      </c>
      <c r="B179" s="11">
        <f t="shared" si="12"/>
        <v>5949522</v>
      </c>
      <c r="C179" s="11">
        <f t="shared" si="12"/>
        <v>337806</v>
      </c>
      <c r="D179" s="11">
        <f t="shared" si="12"/>
        <v>461898</v>
      </c>
      <c r="E179" s="11">
        <f t="shared" si="12"/>
        <v>48258</v>
      </c>
      <c r="F179" s="11">
        <f t="shared" si="12"/>
        <v>96516</v>
      </c>
      <c r="G179" s="15">
        <f t="shared" si="10"/>
        <v>6894000</v>
      </c>
    </row>
    <row r="180" spans="1:7" x14ac:dyDescent="0.55000000000000004">
      <c r="A180" t="str">
        <f t="shared" si="8"/>
        <v>Arkansaw</v>
      </c>
      <c r="B180" s="11">
        <f t="shared" si="12"/>
        <v>1500896</v>
      </c>
      <c r="C180" s="11">
        <f t="shared" si="12"/>
        <v>1037918.0000000001</v>
      </c>
      <c r="D180" s="11">
        <f t="shared" si="12"/>
        <v>466004</v>
      </c>
      <c r="E180" s="11">
        <f t="shared" si="12"/>
        <v>3026</v>
      </c>
      <c r="F180" s="11">
        <f t="shared" si="12"/>
        <v>18156</v>
      </c>
      <c r="G180" s="15">
        <f t="shared" si="10"/>
        <v>3026000</v>
      </c>
    </row>
    <row r="181" spans="1:7" x14ac:dyDescent="0.55000000000000004">
      <c r="A181" t="str">
        <f t="shared" si="8"/>
        <v>West Florida</v>
      </c>
      <c r="B181" s="11">
        <f t="shared" si="12"/>
        <v>6081432</v>
      </c>
      <c r="C181" s="11">
        <f t="shared" si="12"/>
        <v>2314004</v>
      </c>
      <c r="D181" s="11">
        <f t="shared" si="12"/>
        <v>831894</v>
      </c>
      <c r="E181" s="11">
        <f t="shared" si="12"/>
        <v>28686</v>
      </c>
      <c r="F181" s="11">
        <f t="shared" si="12"/>
        <v>305984</v>
      </c>
      <c r="G181" s="15">
        <f t="shared" si="10"/>
        <v>9562000</v>
      </c>
    </row>
    <row r="182" spans="1:7" x14ac:dyDescent="0.55000000000000004">
      <c r="A182" t="str">
        <f t="shared" si="8"/>
        <v>Juniper</v>
      </c>
      <c r="B182" s="11">
        <f t="shared" si="12"/>
        <v>3379151</v>
      </c>
      <c r="C182" s="11">
        <f t="shared" si="12"/>
        <v>283896</v>
      </c>
      <c r="D182" s="11">
        <f t="shared" si="12"/>
        <v>224751</v>
      </c>
      <c r="E182" s="11">
        <f t="shared" si="12"/>
        <v>11829</v>
      </c>
      <c r="F182" s="11">
        <f t="shared" si="12"/>
        <v>43373</v>
      </c>
      <c r="G182" s="15">
        <f t="shared" si="10"/>
        <v>3943000</v>
      </c>
    </row>
    <row r="183" spans="1:7" x14ac:dyDescent="0.55000000000000004">
      <c r="A183" t="str">
        <f t="shared" si="8"/>
        <v>Ontonagon</v>
      </c>
      <c r="B183" s="11">
        <f t="shared" si="12"/>
        <v>5541895</v>
      </c>
      <c r="C183" s="11">
        <f t="shared" si="12"/>
        <v>424768</v>
      </c>
      <c r="D183" s="11">
        <f t="shared" si="12"/>
        <v>584056</v>
      </c>
      <c r="E183" s="11">
        <f t="shared" si="12"/>
        <v>26548</v>
      </c>
      <c r="F183" s="11">
        <f t="shared" si="12"/>
        <v>59732.999999999993</v>
      </c>
      <c r="G183" s="15">
        <f t="shared" si="10"/>
        <v>6637000</v>
      </c>
    </row>
    <row r="184" spans="1:7" x14ac:dyDescent="0.55000000000000004">
      <c r="A184" t="str">
        <f t="shared" si="8"/>
        <v>Nibrasca</v>
      </c>
      <c r="B184" s="11">
        <f t="shared" si="12"/>
        <v>1426482</v>
      </c>
      <c r="C184" s="11">
        <f t="shared" si="12"/>
        <v>122550</v>
      </c>
      <c r="D184" s="11">
        <f t="shared" si="12"/>
        <v>32680</v>
      </c>
      <c r="E184" s="11">
        <f t="shared" si="12"/>
        <v>21242</v>
      </c>
      <c r="F184" s="11">
        <f t="shared" si="12"/>
        <v>31046</v>
      </c>
      <c r="G184" s="15">
        <f t="shared" si="10"/>
        <v>1634000</v>
      </c>
    </row>
    <row r="185" spans="1:7" x14ac:dyDescent="0.55000000000000004">
      <c r="A185" t="str">
        <f t="shared" si="8"/>
        <v>Kances</v>
      </c>
      <c r="B185" s="11">
        <f t="shared" ref="B185:F194" si="13">B139*$C71</f>
        <v>6108201</v>
      </c>
      <c r="C185" s="11">
        <f t="shared" si="13"/>
        <v>969804</v>
      </c>
      <c r="D185" s="11">
        <f t="shared" si="13"/>
        <v>602217</v>
      </c>
      <c r="E185" s="11">
        <f t="shared" si="13"/>
        <v>15642</v>
      </c>
      <c r="F185" s="11">
        <f t="shared" si="13"/>
        <v>125136</v>
      </c>
      <c r="G185" s="15">
        <f t="shared" si="10"/>
        <v>7821000</v>
      </c>
    </row>
    <row r="186" spans="1:7" x14ac:dyDescent="0.55000000000000004">
      <c r="A186" t="str">
        <f t="shared" si="8"/>
        <v>Maine</v>
      </c>
      <c r="B186" s="11">
        <f t="shared" si="13"/>
        <v>822296</v>
      </c>
      <c r="C186" s="11">
        <f t="shared" si="13"/>
        <v>3488</v>
      </c>
      <c r="D186" s="11">
        <f t="shared" si="13"/>
        <v>8720</v>
      </c>
      <c r="E186" s="11">
        <f t="shared" si="13"/>
        <v>29648.000000000004</v>
      </c>
      <c r="F186" s="11">
        <f t="shared" si="13"/>
        <v>7847.9999999999991</v>
      </c>
      <c r="G186" s="15">
        <f t="shared" si="10"/>
        <v>872000</v>
      </c>
    </row>
    <row r="187" spans="1:7" x14ac:dyDescent="0.55000000000000004">
      <c r="A187" t="str">
        <f t="shared" si="8"/>
        <v>Olympia</v>
      </c>
      <c r="B187" s="11">
        <f t="shared" si="13"/>
        <v>2451088</v>
      </c>
      <c r="C187" s="11">
        <f t="shared" si="13"/>
        <v>103152</v>
      </c>
      <c r="D187" s="11">
        <f t="shared" si="13"/>
        <v>2131808</v>
      </c>
      <c r="E187" s="11">
        <f t="shared" si="13"/>
        <v>19648</v>
      </c>
      <c r="F187" s="11">
        <f t="shared" si="13"/>
        <v>206304</v>
      </c>
      <c r="G187" s="15">
        <f t="shared" si="10"/>
        <v>4912000</v>
      </c>
    </row>
    <row r="188" spans="1:7" x14ac:dyDescent="0.55000000000000004">
      <c r="A188" t="str">
        <f t="shared" si="8"/>
        <v>Alleghania</v>
      </c>
      <c r="B188" s="11">
        <f t="shared" si="13"/>
        <v>1751190</v>
      </c>
      <c r="C188" s="11">
        <f t="shared" si="13"/>
        <v>84735</v>
      </c>
      <c r="D188" s="11">
        <f t="shared" si="13"/>
        <v>33894</v>
      </c>
      <c r="E188" s="11">
        <f t="shared" si="13"/>
        <v>1883</v>
      </c>
      <c r="F188" s="11">
        <f t="shared" si="13"/>
        <v>11298</v>
      </c>
      <c r="G188" s="15">
        <f t="shared" si="10"/>
        <v>1883000</v>
      </c>
    </row>
    <row r="189" spans="1:7" x14ac:dyDescent="0.55000000000000004">
      <c r="A189" t="str">
        <f t="shared" si="8"/>
        <v>Franklin</v>
      </c>
      <c r="B189" s="11">
        <f t="shared" si="13"/>
        <v>2963490</v>
      </c>
      <c r="C189" s="11">
        <f t="shared" si="13"/>
        <v>198708</v>
      </c>
      <c r="D189" s="11">
        <f t="shared" si="13"/>
        <v>133614</v>
      </c>
      <c r="E189" s="11">
        <f t="shared" si="13"/>
        <v>109632</v>
      </c>
      <c r="F189" s="11">
        <f t="shared" si="13"/>
        <v>20556</v>
      </c>
      <c r="G189" s="15">
        <f t="shared" si="10"/>
        <v>3426000</v>
      </c>
    </row>
    <row r="190" spans="1:7" x14ac:dyDescent="0.55000000000000004">
      <c r="A190" t="str">
        <f t="shared" si="8"/>
        <v>Cimarron</v>
      </c>
      <c r="B190" s="11">
        <f t="shared" si="13"/>
        <v>5962272</v>
      </c>
      <c r="C190" s="11">
        <f t="shared" si="13"/>
        <v>1303728</v>
      </c>
      <c r="D190" s="11">
        <f t="shared" si="13"/>
        <v>763968</v>
      </c>
      <c r="E190" s="11">
        <f t="shared" si="13"/>
        <v>157776</v>
      </c>
      <c r="F190" s="11">
        <f t="shared" si="13"/>
        <v>116256</v>
      </c>
      <c r="G190" s="15">
        <f t="shared" si="10"/>
        <v>8304000</v>
      </c>
    </row>
    <row r="191" spans="1:7" x14ac:dyDescent="0.55000000000000004">
      <c r="A191" t="str">
        <f t="shared" si="8"/>
        <v>Pembina</v>
      </c>
      <c r="B191" s="11">
        <f t="shared" si="13"/>
        <v>2893233</v>
      </c>
      <c r="C191" s="11">
        <f t="shared" si="13"/>
        <v>27908.999999999996</v>
      </c>
      <c r="D191" s="11">
        <f t="shared" si="13"/>
        <v>158151</v>
      </c>
      <c r="E191" s="11">
        <f t="shared" si="13"/>
        <v>3101</v>
      </c>
      <c r="F191" s="11">
        <f t="shared" si="13"/>
        <v>18606</v>
      </c>
      <c r="G191" s="15">
        <f t="shared" si="10"/>
        <v>3101000</v>
      </c>
    </row>
    <row r="192" spans="1:7" x14ac:dyDescent="0.55000000000000004">
      <c r="A192" t="str">
        <f t="shared" si="8"/>
        <v>East Florida</v>
      </c>
      <c r="B192" s="11">
        <f t="shared" si="13"/>
        <v>525456</v>
      </c>
      <c r="C192" s="11">
        <f t="shared" si="13"/>
        <v>463512</v>
      </c>
      <c r="D192" s="11">
        <f t="shared" si="13"/>
        <v>44856</v>
      </c>
      <c r="E192" s="11">
        <f t="shared" si="13"/>
        <v>8544</v>
      </c>
      <c r="F192" s="11">
        <f t="shared" si="13"/>
        <v>25632</v>
      </c>
      <c r="G192" s="15">
        <f t="shared" si="10"/>
        <v>1068000</v>
      </c>
    </row>
    <row r="193" spans="1:7" x14ac:dyDescent="0.55000000000000004">
      <c r="A193" t="str">
        <f t="shared" si="8"/>
        <v>Anacostia</v>
      </c>
      <c r="B193" s="11">
        <f t="shared" si="13"/>
        <v>1847236</v>
      </c>
      <c r="C193" s="11">
        <f t="shared" si="13"/>
        <v>1320968</v>
      </c>
      <c r="D193" s="11">
        <f t="shared" si="13"/>
        <v>293156</v>
      </c>
      <c r="E193" s="11">
        <f t="shared" si="13"/>
        <v>7064</v>
      </c>
      <c r="F193" s="11">
        <f t="shared" si="13"/>
        <v>63575.999999999993</v>
      </c>
      <c r="G193" s="15">
        <f t="shared" si="10"/>
        <v>3532000</v>
      </c>
    </row>
    <row r="194" spans="1:7" x14ac:dyDescent="0.55000000000000004">
      <c r="A194" t="str">
        <f t="shared" si="8"/>
        <v>Tahosa</v>
      </c>
      <c r="B194" s="11">
        <f t="shared" si="13"/>
        <v>730979</v>
      </c>
      <c r="C194" s="11">
        <f t="shared" si="13"/>
        <v>32992</v>
      </c>
      <c r="D194" s="11">
        <f t="shared" si="13"/>
        <v>230944</v>
      </c>
      <c r="E194" s="11">
        <f t="shared" si="13"/>
        <v>22682</v>
      </c>
      <c r="F194" s="11">
        <f t="shared" si="13"/>
        <v>13403</v>
      </c>
      <c r="G194" s="15">
        <f t="shared" si="10"/>
        <v>1031000</v>
      </c>
    </row>
    <row r="195" spans="1:7" x14ac:dyDescent="0.55000000000000004">
      <c r="A195" t="str">
        <f t="shared" si="8"/>
        <v>Minasota</v>
      </c>
      <c r="B195" s="11">
        <f t="shared" ref="B195:F197" si="14">B149*$C81</f>
        <v>368039</v>
      </c>
      <c r="C195" s="11">
        <f t="shared" si="14"/>
        <v>48314</v>
      </c>
      <c r="D195" s="11">
        <f t="shared" si="14"/>
        <v>19894</v>
      </c>
      <c r="E195" s="11">
        <f t="shared" si="14"/>
        <v>979068.99999999988</v>
      </c>
      <c r="F195" s="11">
        <f t="shared" si="14"/>
        <v>5684</v>
      </c>
      <c r="G195" s="15">
        <f t="shared" si="10"/>
        <v>1421000</v>
      </c>
    </row>
    <row r="196" spans="1:7" x14ac:dyDescent="0.55000000000000004">
      <c r="A196" t="str">
        <f t="shared" si="8"/>
        <v>Washingtonia</v>
      </c>
      <c r="B196" s="11">
        <f t="shared" si="14"/>
        <v>261415.00000000003</v>
      </c>
      <c r="C196" s="11">
        <f t="shared" si="14"/>
        <v>8085.0000000000009</v>
      </c>
      <c r="D196" s="11">
        <f t="shared" si="14"/>
        <v>58905</v>
      </c>
      <c r="E196" s="11">
        <f t="shared" si="14"/>
        <v>52360.000000000007</v>
      </c>
      <c r="F196" s="11">
        <f t="shared" si="14"/>
        <v>4235</v>
      </c>
      <c r="G196" s="15">
        <f t="shared" si="10"/>
        <v>385000.00000000006</v>
      </c>
    </row>
    <row r="197" spans="1:7" x14ac:dyDescent="0.55000000000000004">
      <c r="A197" s="3" t="str">
        <f t="shared" si="8"/>
        <v>Cheyenne</v>
      </c>
      <c r="B197" s="10">
        <f t="shared" si="14"/>
        <v>118656</v>
      </c>
      <c r="C197" s="10">
        <f t="shared" si="14"/>
        <v>3455.9999999999995</v>
      </c>
      <c r="D197" s="10">
        <f t="shared" si="14"/>
        <v>21888</v>
      </c>
      <c r="E197" s="10">
        <f t="shared" si="14"/>
        <v>45312</v>
      </c>
      <c r="F197" s="10">
        <f t="shared" si="14"/>
        <v>2688</v>
      </c>
      <c r="G197" s="19">
        <f t="shared" si="10"/>
        <v>192000</v>
      </c>
    </row>
    <row r="198" spans="1:7" ht="14.7" thickBot="1" x14ac:dyDescent="0.6">
      <c r="A198" s="28" t="str">
        <f t="shared" si="8"/>
        <v>Total</v>
      </c>
      <c r="B198" s="27">
        <f>SUM(B155:B197)</f>
        <v>209400054.69999999</v>
      </c>
      <c r="C198" s="27">
        <f>SUM(C155:C197)</f>
        <v>72078298</v>
      </c>
      <c r="D198" s="27">
        <f>SUM(D155:D197)</f>
        <v>27959323</v>
      </c>
      <c r="E198" s="27">
        <f>SUM(E155:E197)</f>
        <v>2543968.2999999998</v>
      </c>
      <c r="F198" s="27">
        <f>SUM(F155:F197)</f>
        <v>4729356</v>
      </c>
      <c r="G198" s="27">
        <f>SUM(B198:F198)</f>
        <v>316711000</v>
      </c>
    </row>
    <row r="199" spans="1:7" ht="14.7" thickTop="1" x14ac:dyDescent="0.55000000000000004">
      <c r="B199" s="15"/>
      <c r="C199" s="15"/>
      <c r="D199" s="15"/>
      <c r="E199" s="15"/>
      <c r="F199" s="15"/>
      <c r="G199" s="15"/>
    </row>
    <row r="200" spans="1:7" x14ac:dyDescent="0.55000000000000004">
      <c r="A200" s="40" t="s">
        <v>495</v>
      </c>
      <c r="B200" s="40"/>
      <c r="C200" s="40"/>
      <c r="D200" s="40"/>
      <c r="E200" s="40"/>
      <c r="F200" s="40"/>
      <c r="G200" s="40"/>
    </row>
    <row r="201" spans="1:7" x14ac:dyDescent="0.55000000000000004">
      <c r="A201" t="str">
        <f t="shared" ref="A201:A245" si="15">A108</f>
        <v>State</v>
      </c>
      <c r="B201" t="s">
        <v>496</v>
      </c>
      <c r="C201" t="s">
        <v>497</v>
      </c>
      <c r="D201" t="s">
        <v>498</v>
      </c>
      <c r="E201" t="s">
        <v>499</v>
      </c>
      <c r="F201" t="s">
        <v>65</v>
      </c>
      <c r="G201" t="str">
        <f>G108</f>
        <v>Total</v>
      </c>
    </row>
    <row r="202" spans="1:7" x14ac:dyDescent="0.55000000000000004">
      <c r="A202" t="str">
        <f t="shared" si="15"/>
        <v>Delaware</v>
      </c>
      <c r="B202" s="25">
        <v>0.57099999999999995</v>
      </c>
      <c r="C202" s="25">
        <v>0.22900000000000001</v>
      </c>
      <c r="D202" s="25">
        <v>1.2999999999999999E-2</v>
      </c>
      <c r="E202" s="25">
        <v>0.16800000000000001</v>
      </c>
      <c r="F202" s="25">
        <v>1.9E-2</v>
      </c>
      <c r="G202" s="25">
        <f>SUM(B202:F202)</f>
        <v>1</v>
      </c>
    </row>
    <row r="203" spans="1:7" x14ac:dyDescent="0.55000000000000004">
      <c r="A203" t="str">
        <f t="shared" si="15"/>
        <v>Pennsylvania</v>
      </c>
      <c r="B203" s="25">
        <v>0.52600000000000002</v>
      </c>
      <c r="C203" s="25">
        <v>0.25800000000000001</v>
      </c>
      <c r="D203" s="25">
        <v>1.4E-2</v>
      </c>
      <c r="E203" s="25">
        <v>0.19400000000000001</v>
      </c>
      <c r="F203" s="25">
        <v>8.0000000000000002E-3</v>
      </c>
      <c r="G203" s="25">
        <f t="shared" ref="G203:G245" si="16">SUM(B203:F203)</f>
        <v>1</v>
      </c>
    </row>
    <row r="204" spans="1:7" x14ac:dyDescent="0.55000000000000004">
      <c r="A204" t="str">
        <f t="shared" si="15"/>
        <v>New Jersey</v>
      </c>
      <c r="B204" s="25">
        <v>0.48099999999999998</v>
      </c>
      <c r="C204" s="25">
        <v>0.22900000000000001</v>
      </c>
      <c r="D204" s="25">
        <v>3.2000000000000001E-2</v>
      </c>
      <c r="E204" s="25">
        <v>0.24</v>
      </c>
      <c r="F204" s="25">
        <v>1.7999999999999999E-2</v>
      </c>
      <c r="G204" s="25">
        <f t="shared" si="16"/>
        <v>1</v>
      </c>
    </row>
    <row r="205" spans="1:7" x14ac:dyDescent="0.55000000000000004">
      <c r="A205" t="str">
        <f t="shared" si="15"/>
        <v>Georgia</v>
      </c>
      <c r="B205" s="25">
        <v>0.66200000000000003</v>
      </c>
      <c r="C205" s="25">
        <v>0.109</v>
      </c>
      <c r="D205" s="25">
        <v>7.9000000000000001E-2</v>
      </c>
      <c r="E205" s="25">
        <v>0.13900000000000001</v>
      </c>
      <c r="F205" s="25">
        <v>1.0999999999999999E-2</v>
      </c>
      <c r="G205" s="25">
        <f t="shared" si="16"/>
        <v>1</v>
      </c>
    </row>
    <row r="206" spans="1:7" x14ac:dyDescent="0.55000000000000004">
      <c r="A206" t="str">
        <f t="shared" si="15"/>
        <v>Connecticut</v>
      </c>
      <c r="B206" s="25">
        <v>0.54200000000000004</v>
      </c>
      <c r="C206" s="25">
        <v>0.214</v>
      </c>
      <c r="D206" s="25">
        <v>3.2000000000000001E-2</v>
      </c>
      <c r="E206" s="25">
        <v>0.20100000000000001</v>
      </c>
      <c r="F206" s="25">
        <v>1.0999999999999999E-2</v>
      </c>
      <c r="G206" s="25">
        <f t="shared" si="16"/>
        <v>1</v>
      </c>
    </row>
    <row r="207" spans="1:7" x14ac:dyDescent="0.55000000000000004">
      <c r="A207" t="str">
        <f t="shared" si="15"/>
        <v>Massachusetts</v>
      </c>
      <c r="B207" s="25">
        <v>0.17499999999999999</v>
      </c>
      <c r="C207" s="25">
        <v>0.249</v>
      </c>
      <c r="D207" s="25">
        <v>0.32900000000000001</v>
      </c>
      <c r="E207" s="25">
        <v>0.23400000000000001</v>
      </c>
      <c r="F207" s="25">
        <v>1.2999999999999999E-2</v>
      </c>
      <c r="G207" s="25">
        <f t="shared" si="16"/>
        <v>1</v>
      </c>
    </row>
    <row r="208" spans="1:7" x14ac:dyDescent="0.55000000000000004">
      <c r="A208" t="str">
        <f t="shared" si="15"/>
        <v>Maryland</v>
      </c>
      <c r="B208" s="25">
        <v>0.621</v>
      </c>
      <c r="C208" s="25">
        <v>0.19600000000000001</v>
      </c>
      <c r="D208" s="25">
        <v>1.4E-2</v>
      </c>
      <c r="E208" s="25">
        <v>0.159</v>
      </c>
      <c r="F208" s="25">
        <v>0.01</v>
      </c>
      <c r="G208" s="25">
        <f t="shared" si="16"/>
        <v>1</v>
      </c>
    </row>
    <row r="209" spans="1:7" x14ac:dyDescent="0.55000000000000004">
      <c r="A209" t="str">
        <f t="shared" si="15"/>
        <v>South Carolina</v>
      </c>
      <c r="B209" s="25">
        <v>0.72199999999999998</v>
      </c>
      <c r="C209" s="25">
        <v>0.115</v>
      </c>
      <c r="D209" s="25">
        <v>4.7E-2</v>
      </c>
      <c r="E209" s="25">
        <v>0.10199999999999999</v>
      </c>
      <c r="F209" s="25">
        <v>1.4E-2</v>
      </c>
      <c r="G209" s="25">
        <f>SUM(B209:F209)</f>
        <v>1</v>
      </c>
    </row>
    <row r="210" spans="1:7" x14ac:dyDescent="0.55000000000000004">
      <c r="A210" t="str">
        <f t="shared" si="15"/>
        <v>New Hampshire</v>
      </c>
      <c r="B210" s="25">
        <v>0.36399999999999999</v>
      </c>
      <c r="C210" s="25">
        <v>0.35599999999999998</v>
      </c>
      <c r="D210" s="25">
        <v>2.8000000000000001E-2</v>
      </c>
      <c r="E210" s="25">
        <v>0.24</v>
      </c>
      <c r="F210" s="25">
        <v>1.2E-2</v>
      </c>
      <c r="G210" s="25">
        <f t="shared" si="16"/>
        <v>1</v>
      </c>
    </row>
    <row r="211" spans="1:7" x14ac:dyDescent="0.55000000000000004">
      <c r="A211" t="str">
        <f t="shared" si="15"/>
        <v>Virginia</v>
      </c>
      <c r="B211" s="25">
        <v>0.48699999999999999</v>
      </c>
      <c r="C211" s="25">
        <v>0.252</v>
      </c>
      <c r="D211" s="25">
        <v>6.0999999999999999E-2</v>
      </c>
      <c r="E211" s="25">
        <v>0.193</v>
      </c>
      <c r="F211" s="25">
        <v>7.0000000000000001E-3</v>
      </c>
      <c r="G211" s="25">
        <f t="shared" si="16"/>
        <v>1</v>
      </c>
    </row>
    <row r="212" spans="1:7" x14ac:dyDescent="0.55000000000000004">
      <c r="A212" t="str">
        <f t="shared" si="15"/>
        <v>New York</v>
      </c>
      <c r="B212" s="25">
        <v>0.34300000000000003</v>
      </c>
      <c r="C212" s="25">
        <v>0.17399999999999999</v>
      </c>
      <c r="D212" s="25">
        <v>8.2000000000000003E-2</v>
      </c>
      <c r="E212" s="25">
        <v>0.39300000000000002</v>
      </c>
      <c r="F212" s="25">
        <v>8.0000000000000002E-3</v>
      </c>
      <c r="G212" s="25">
        <f t="shared" si="16"/>
        <v>1</v>
      </c>
    </row>
    <row r="213" spans="1:7" x14ac:dyDescent="0.55000000000000004">
      <c r="A213" t="str">
        <f t="shared" si="15"/>
        <v>North Carolina</v>
      </c>
      <c r="B213" s="25">
        <v>0.66600000000000004</v>
      </c>
      <c r="C213" s="25">
        <v>0.17699999999999999</v>
      </c>
      <c r="D213" s="25">
        <v>6.4000000000000001E-2</v>
      </c>
      <c r="E213" s="25">
        <v>8.2000000000000003E-2</v>
      </c>
      <c r="F213" s="25">
        <v>1.0999999999999999E-2</v>
      </c>
      <c r="G213" s="25">
        <f t="shared" si="16"/>
        <v>1</v>
      </c>
    </row>
    <row r="214" spans="1:7" x14ac:dyDescent="0.55000000000000004">
      <c r="A214" t="str">
        <f t="shared" si="15"/>
        <v>Rhode Island</v>
      </c>
      <c r="B214" s="25">
        <v>0.34799999999999998</v>
      </c>
      <c r="C214" s="25">
        <v>0.46800000000000003</v>
      </c>
      <c r="D214" s="25">
        <v>6.9000000000000006E-2</v>
      </c>
      <c r="E214" s="25">
        <v>0.104</v>
      </c>
      <c r="F214" s="25">
        <v>1.0999999999999999E-2</v>
      </c>
      <c r="G214" s="25">
        <f t="shared" si="16"/>
        <v>1</v>
      </c>
    </row>
    <row r="215" spans="1:7" x14ac:dyDescent="0.55000000000000004">
      <c r="A215" t="str">
        <f t="shared" si="15"/>
        <v>Vermont</v>
      </c>
      <c r="B215" s="25">
        <v>0.36899999999999999</v>
      </c>
      <c r="C215" s="25">
        <v>0.54300000000000004</v>
      </c>
      <c r="D215" s="25">
        <v>1.4E-2</v>
      </c>
      <c r="E215" s="25">
        <v>5.6000000000000001E-2</v>
      </c>
      <c r="F215" s="25">
        <v>1.7999999999999999E-2</v>
      </c>
      <c r="G215" s="25">
        <f t="shared" si="16"/>
        <v>1</v>
      </c>
    </row>
    <row r="216" spans="1:7" x14ac:dyDescent="0.55000000000000004">
      <c r="A216" t="str">
        <f t="shared" si="15"/>
        <v>Kentucky</v>
      </c>
      <c r="B216" s="25">
        <v>0.57399999999999995</v>
      </c>
      <c r="C216" s="25">
        <v>0.22500000000000001</v>
      </c>
      <c r="D216" s="25">
        <v>1.0999999999999999E-2</v>
      </c>
      <c r="E216" s="25">
        <v>0.182</v>
      </c>
      <c r="F216" s="25">
        <v>8.0000000000000002E-3</v>
      </c>
      <c r="G216" s="25">
        <f t="shared" si="16"/>
        <v>1</v>
      </c>
    </row>
    <row r="217" spans="1:7" x14ac:dyDescent="0.55000000000000004">
      <c r="A217" t="str">
        <f t="shared" si="15"/>
        <v>Tennessee</v>
      </c>
      <c r="B217" s="25">
        <v>0.51400000000000001</v>
      </c>
      <c r="C217" s="25">
        <v>0.20399999999999999</v>
      </c>
      <c r="D217" s="25">
        <v>3.9E-2</v>
      </c>
      <c r="E217" s="25">
        <v>0.23400000000000001</v>
      </c>
      <c r="F217" s="25">
        <v>8.9999999999999993E-3</v>
      </c>
      <c r="G217" s="25">
        <f t="shared" si="16"/>
        <v>1</v>
      </c>
    </row>
    <row r="218" spans="1:7" x14ac:dyDescent="0.55000000000000004">
      <c r="A218" t="str">
        <f t="shared" si="15"/>
        <v>Ohio</v>
      </c>
      <c r="B218" s="25">
        <v>0.44700000000000001</v>
      </c>
      <c r="C218" s="25">
        <v>0.35599999999999998</v>
      </c>
      <c r="D218" s="25">
        <v>3.4000000000000002E-2</v>
      </c>
      <c r="E218" s="25">
        <v>0.14199999999999999</v>
      </c>
      <c r="F218" s="25">
        <v>2.1000000000000001E-2</v>
      </c>
      <c r="G218" s="25">
        <f t="shared" si="16"/>
        <v>1</v>
      </c>
    </row>
    <row r="219" spans="1:7" x14ac:dyDescent="0.55000000000000004">
      <c r="A219" t="str">
        <f t="shared" si="15"/>
        <v>Indiana</v>
      </c>
      <c r="B219" s="25">
        <v>0.51100000000000001</v>
      </c>
      <c r="C219" s="25">
        <v>0.40300000000000002</v>
      </c>
      <c r="D219" s="25">
        <v>6.0000000000000001E-3</v>
      </c>
      <c r="E219" s="25">
        <v>6.6000000000000003E-2</v>
      </c>
      <c r="F219" s="25">
        <v>1.4E-2</v>
      </c>
      <c r="G219" s="25">
        <f t="shared" si="16"/>
        <v>1</v>
      </c>
    </row>
    <row r="220" spans="1:7" x14ac:dyDescent="0.55000000000000004">
      <c r="A220" t="str">
        <f t="shared" si="15"/>
        <v>Yazoo</v>
      </c>
      <c r="B220" s="25">
        <v>0.68400000000000005</v>
      </c>
      <c r="C220" s="25">
        <v>0.16</v>
      </c>
      <c r="D220" s="25">
        <v>2.1000000000000001E-2</v>
      </c>
      <c r="E220" s="25">
        <v>0.127</v>
      </c>
      <c r="F220" s="25">
        <v>8.0000000000000002E-3</v>
      </c>
      <c r="G220" s="25">
        <f t="shared" si="16"/>
        <v>1</v>
      </c>
    </row>
    <row r="221" spans="1:7" x14ac:dyDescent="0.55000000000000004">
      <c r="A221" t="str">
        <f t="shared" si="15"/>
        <v>Illinois</v>
      </c>
      <c r="B221" s="25">
        <v>0.60899999999999999</v>
      </c>
      <c r="C221" s="25">
        <v>0.23100000000000001</v>
      </c>
      <c r="D221" s="25">
        <v>3.9E-2</v>
      </c>
      <c r="E221" s="25">
        <v>0.112</v>
      </c>
      <c r="F221" s="25">
        <v>8.9999999999999993E-3</v>
      </c>
      <c r="G221" s="25">
        <f t="shared" si="16"/>
        <v>1</v>
      </c>
    </row>
    <row r="222" spans="1:7" x14ac:dyDescent="0.55000000000000004">
      <c r="A222" t="str">
        <f t="shared" si="15"/>
        <v>Mississippi</v>
      </c>
      <c r="B222" s="25">
        <v>0.84899999999999998</v>
      </c>
      <c r="C222" s="25">
        <v>8.8999999999999996E-2</v>
      </c>
      <c r="D222" s="25">
        <v>1.2E-2</v>
      </c>
      <c r="E222" s="25">
        <v>4.1000000000000002E-2</v>
      </c>
      <c r="F222" s="25">
        <v>8.9999999999999993E-3</v>
      </c>
      <c r="G222" s="25">
        <f t="shared" si="16"/>
        <v>1</v>
      </c>
    </row>
    <row r="223" spans="1:7" x14ac:dyDescent="0.55000000000000004">
      <c r="A223" t="str">
        <f t="shared" si="15"/>
        <v>Orleans</v>
      </c>
      <c r="B223" s="25">
        <v>0.66400000000000003</v>
      </c>
      <c r="C223" s="25">
        <v>0.156</v>
      </c>
      <c r="D223" s="25">
        <v>1.2E-2</v>
      </c>
      <c r="E223" s="25">
        <v>0.14399999999999999</v>
      </c>
      <c r="F223" s="25">
        <v>2.4E-2</v>
      </c>
      <c r="G223" s="25">
        <f t="shared" si="16"/>
        <v>1</v>
      </c>
    </row>
    <row r="224" spans="1:7" x14ac:dyDescent="0.55000000000000004">
      <c r="A224" t="str">
        <f t="shared" si="15"/>
        <v>Michigan</v>
      </c>
      <c r="B224" s="25">
        <v>0.34399999999999997</v>
      </c>
      <c r="C224" s="25">
        <v>0.51900000000000002</v>
      </c>
      <c r="D224" s="25">
        <v>3.5000000000000003E-2</v>
      </c>
      <c r="E224" s="25">
        <v>9.6000000000000002E-2</v>
      </c>
      <c r="F224" s="25">
        <v>6.0000000000000001E-3</v>
      </c>
      <c r="G224" s="25">
        <f t="shared" si="16"/>
        <v>1</v>
      </c>
    </row>
    <row r="225" spans="1:7" x14ac:dyDescent="0.55000000000000004">
      <c r="A225" t="str">
        <f t="shared" si="15"/>
        <v>Missouri</v>
      </c>
      <c r="B225" s="25">
        <v>0.61199999999999999</v>
      </c>
      <c r="C225" s="25">
        <v>0.214</v>
      </c>
      <c r="D225" s="25">
        <v>4.2999999999999997E-2</v>
      </c>
      <c r="E225" s="25">
        <v>0.113</v>
      </c>
      <c r="F225" s="25">
        <v>1.7999999999999999E-2</v>
      </c>
      <c r="G225" s="25">
        <f t="shared" si="16"/>
        <v>1</v>
      </c>
    </row>
    <row r="226" spans="1:7" x14ac:dyDescent="0.55000000000000004">
      <c r="A226" t="str">
        <f t="shared" si="15"/>
        <v>Wisconsan</v>
      </c>
      <c r="B226" s="25">
        <v>0.45600000000000002</v>
      </c>
      <c r="C226" s="25">
        <v>0.39600000000000002</v>
      </c>
      <c r="D226" s="25">
        <v>1.0999999999999999E-2</v>
      </c>
      <c r="E226" s="25">
        <v>0.13300000000000001</v>
      </c>
      <c r="F226" s="25">
        <v>4.0000000000000001E-3</v>
      </c>
      <c r="G226" s="25">
        <f t="shared" si="16"/>
        <v>1</v>
      </c>
    </row>
    <row r="227" spans="1:7" x14ac:dyDescent="0.55000000000000004">
      <c r="A227" t="str">
        <f t="shared" si="15"/>
        <v>Arkansaw</v>
      </c>
      <c r="B227" s="25">
        <v>0.83399999999999996</v>
      </c>
      <c r="C227" s="25">
        <v>0.13400000000000001</v>
      </c>
      <c r="D227" s="25">
        <v>4.0000000000000001E-3</v>
      </c>
      <c r="E227" s="25">
        <v>2.1000000000000001E-2</v>
      </c>
      <c r="F227" s="25">
        <v>7.0000000000000001E-3</v>
      </c>
      <c r="G227" s="25">
        <f t="shared" si="16"/>
        <v>1</v>
      </c>
    </row>
    <row r="228" spans="1:7" x14ac:dyDescent="0.55000000000000004">
      <c r="A228" t="str">
        <f t="shared" si="15"/>
        <v>West Florida</v>
      </c>
      <c r="B228" s="25">
        <v>0.57999999999999996</v>
      </c>
      <c r="C228" s="25">
        <v>0.157</v>
      </c>
      <c r="D228" s="25">
        <v>3.5999999999999997E-2</v>
      </c>
      <c r="E228" s="25">
        <v>0.214</v>
      </c>
      <c r="F228" s="25">
        <v>1.2999999999999999E-2</v>
      </c>
      <c r="G228" s="25">
        <f t="shared" si="16"/>
        <v>1</v>
      </c>
    </row>
    <row r="229" spans="1:7" x14ac:dyDescent="0.55000000000000004">
      <c r="A229" t="str">
        <f t="shared" si="15"/>
        <v>Juniper</v>
      </c>
      <c r="B229" s="25">
        <v>0.34499999999999997</v>
      </c>
      <c r="C229" s="25">
        <v>0.379</v>
      </c>
      <c r="D229" s="25">
        <v>4.0000000000000001E-3</v>
      </c>
      <c r="E229" s="25">
        <v>0.26700000000000002</v>
      </c>
      <c r="F229" s="25">
        <v>5.0000000000000001E-3</v>
      </c>
      <c r="G229" s="25">
        <f t="shared" si="16"/>
        <v>1</v>
      </c>
    </row>
    <row r="230" spans="1:7" x14ac:dyDescent="0.55000000000000004">
      <c r="A230" t="str">
        <f t="shared" si="15"/>
        <v>Ontonagon</v>
      </c>
      <c r="B230" s="25">
        <v>0.31900000000000001</v>
      </c>
      <c r="C230" s="25">
        <v>0.41699999999999998</v>
      </c>
      <c r="D230" s="25">
        <v>1.0999999999999999E-2</v>
      </c>
      <c r="E230" s="25">
        <v>0.24399999999999999</v>
      </c>
      <c r="F230" s="25">
        <v>8.9999999999999993E-3</v>
      </c>
      <c r="G230" s="25">
        <f t="shared" si="16"/>
        <v>1</v>
      </c>
    </row>
    <row r="231" spans="1:7" x14ac:dyDescent="0.55000000000000004">
      <c r="A231" t="str">
        <f t="shared" si="15"/>
        <v>Nibrasca</v>
      </c>
      <c r="B231" s="25">
        <v>0.68100000000000005</v>
      </c>
      <c r="C231" s="25">
        <v>0.25600000000000001</v>
      </c>
      <c r="D231" s="25">
        <v>1.2E-2</v>
      </c>
      <c r="E231" s="25">
        <v>4.2999999999999997E-2</v>
      </c>
      <c r="F231" s="25">
        <v>8.0000000000000002E-3</v>
      </c>
      <c r="G231" s="25">
        <f t="shared" si="16"/>
        <v>1</v>
      </c>
    </row>
    <row r="232" spans="1:7" x14ac:dyDescent="0.55000000000000004">
      <c r="A232" t="str">
        <f t="shared" si="15"/>
        <v>Kances</v>
      </c>
      <c r="B232" s="25">
        <v>0.56299999999999994</v>
      </c>
      <c r="C232" s="25">
        <v>0.24299999999999999</v>
      </c>
      <c r="D232" s="25">
        <v>4.0000000000000001E-3</v>
      </c>
      <c r="E232" s="25">
        <v>0.17899999999999999</v>
      </c>
      <c r="F232" s="25">
        <v>1.0999999999999999E-2</v>
      </c>
      <c r="G232" s="25">
        <f t="shared" si="16"/>
        <v>0.99999999999999989</v>
      </c>
    </row>
    <row r="233" spans="1:7" x14ac:dyDescent="0.55000000000000004">
      <c r="A233" t="str">
        <f t="shared" si="15"/>
        <v>Maine</v>
      </c>
      <c r="B233" s="25">
        <v>0.23200000000000001</v>
      </c>
      <c r="C233" s="25">
        <v>0.69899999999999995</v>
      </c>
      <c r="D233" s="25">
        <v>3.0000000000000001E-3</v>
      </c>
      <c r="E233" s="25">
        <v>5.1999999999999998E-2</v>
      </c>
      <c r="F233" s="25">
        <v>1.4E-2</v>
      </c>
      <c r="G233" s="25">
        <f t="shared" si="16"/>
        <v>1</v>
      </c>
    </row>
    <row r="234" spans="1:7" x14ac:dyDescent="0.55000000000000004">
      <c r="A234" t="str">
        <f t="shared" si="15"/>
        <v>Olympia</v>
      </c>
      <c r="B234" s="25">
        <v>0.53200000000000003</v>
      </c>
      <c r="C234" s="25">
        <v>0.247</v>
      </c>
      <c r="D234" s="25">
        <v>4.0000000000000001E-3</v>
      </c>
      <c r="E234" s="25">
        <v>0.20300000000000001</v>
      </c>
      <c r="F234" s="25">
        <v>1.4E-2</v>
      </c>
      <c r="G234" s="25">
        <f t="shared" si="16"/>
        <v>1</v>
      </c>
    </row>
    <row r="235" spans="1:7" x14ac:dyDescent="0.55000000000000004">
      <c r="A235" t="str">
        <f t="shared" si="15"/>
        <v>Alleghania</v>
      </c>
      <c r="B235" s="25">
        <v>0.51300000000000001</v>
      </c>
      <c r="C235" s="25">
        <v>0.23699999999999999</v>
      </c>
      <c r="D235" s="25">
        <v>1.2E-2</v>
      </c>
      <c r="E235" s="25">
        <v>0.21199999999999999</v>
      </c>
      <c r="F235" s="25">
        <v>2.5999999999999999E-2</v>
      </c>
      <c r="G235" s="25">
        <f t="shared" si="16"/>
        <v>1</v>
      </c>
    </row>
    <row r="236" spans="1:7" x14ac:dyDescent="0.55000000000000004">
      <c r="A236" t="str">
        <f t="shared" si="15"/>
        <v>Franklin</v>
      </c>
      <c r="B236" s="25">
        <v>0.51200000000000001</v>
      </c>
      <c r="C236" s="25">
        <v>0.38900000000000001</v>
      </c>
      <c r="D236" s="25">
        <v>1.2E-2</v>
      </c>
      <c r="E236" s="25">
        <v>7.8E-2</v>
      </c>
      <c r="F236" s="25">
        <v>8.9999999999999993E-3</v>
      </c>
      <c r="G236" s="25">
        <f t="shared" si="16"/>
        <v>1</v>
      </c>
    </row>
    <row r="237" spans="1:7" x14ac:dyDescent="0.55000000000000004">
      <c r="A237" t="str">
        <f t="shared" si="15"/>
        <v>Cimarron</v>
      </c>
      <c r="B237" s="25">
        <v>0.65800000000000003</v>
      </c>
      <c r="C237" s="25">
        <v>0.156</v>
      </c>
      <c r="D237" s="25">
        <v>2.3E-2</v>
      </c>
      <c r="E237" s="25">
        <v>0.159</v>
      </c>
      <c r="F237" s="25">
        <v>4.0000000000000001E-3</v>
      </c>
      <c r="G237" s="25">
        <f t="shared" si="16"/>
        <v>1</v>
      </c>
    </row>
    <row r="238" spans="1:7" x14ac:dyDescent="0.55000000000000004">
      <c r="A238" t="str">
        <f t="shared" si="15"/>
        <v>Pembina</v>
      </c>
      <c r="B238" s="25">
        <v>0.217</v>
      </c>
      <c r="C238" s="25">
        <v>0.67500000000000004</v>
      </c>
      <c r="D238" s="25">
        <v>8.9999999999999993E-3</v>
      </c>
      <c r="E238" s="25">
        <v>8.8999999999999996E-2</v>
      </c>
      <c r="F238" s="25">
        <v>0.01</v>
      </c>
      <c r="G238" s="25">
        <f t="shared" si="16"/>
        <v>1</v>
      </c>
    </row>
    <row r="239" spans="1:7" x14ac:dyDescent="0.55000000000000004">
      <c r="A239" t="str">
        <f t="shared" si="15"/>
        <v>East Florida</v>
      </c>
      <c r="B239" s="25">
        <v>0.63400000000000001</v>
      </c>
      <c r="C239" s="25">
        <v>0.34599999999999997</v>
      </c>
      <c r="D239" s="25">
        <v>3.0000000000000001E-3</v>
      </c>
      <c r="E239" s="25">
        <v>1.4E-2</v>
      </c>
      <c r="F239" s="25">
        <v>3.0000000000000001E-3</v>
      </c>
      <c r="G239" s="25">
        <f t="shared" si="16"/>
        <v>1</v>
      </c>
    </row>
    <row r="240" spans="1:7" x14ac:dyDescent="0.55000000000000004">
      <c r="A240" t="str">
        <f t="shared" si="15"/>
        <v>Anacostia</v>
      </c>
      <c r="B240" s="25">
        <v>0.54500000000000004</v>
      </c>
      <c r="C240" s="25">
        <v>0.249</v>
      </c>
      <c r="D240" s="25">
        <v>7.0000000000000001E-3</v>
      </c>
      <c r="E240" s="25">
        <v>0.186</v>
      </c>
      <c r="F240" s="25">
        <v>1.2999999999999999E-2</v>
      </c>
      <c r="G240" s="25">
        <f t="shared" si="16"/>
        <v>1</v>
      </c>
    </row>
    <row r="241" spans="1:7" x14ac:dyDescent="0.55000000000000004">
      <c r="A241" t="str">
        <f t="shared" si="15"/>
        <v>Tahosa</v>
      </c>
      <c r="B241" s="25">
        <v>0.65100000000000002</v>
      </c>
      <c r="C241" s="25">
        <v>0.32</v>
      </c>
      <c r="D241" s="25">
        <v>2E-3</v>
      </c>
      <c r="E241" s="25">
        <v>2.3E-2</v>
      </c>
      <c r="F241" s="25">
        <v>4.0000000000000001E-3</v>
      </c>
      <c r="G241" s="25">
        <f t="shared" si="16"/>
        <v>1</v>
      </c>
    </row>
    <row r="242" spans="1:7" x14ac:dyDescent="0.55000000000000004">
      <c r="A242" t="str">
        <f t="shared" si="15"/>
        <v>Minasota</v>
      </c>
      <c r="B242" s="25">
        <v>0.19400000000000001</v>
      </c>
      <c r="C242" s="25">
        <v>0.76900000000000002</v>
      </c>
      <c r="D242" s="25">
        <v>1.0999999999999999E-2</v>
      </c>
      <c r="E242" s="25">
        <v>2.3E-2</v>
      </c>
      <c r="F242" s="25">
        <v>3.0000000000000001E-3</v>
      </c>
      <c r="G242" s="25">
        <f t="shared" si="16"/>
        <v>1</v>
      </c>
    </row>
    <row r="243" spans="1:7" x14ac:dyDescent="0.55000000000000004">
      <c r="A243" t="str">
        <f t="shared" si="15"/>
        <v>Washingtonia</v>
      </c>
      <c r="B243" s="25">
        <v>0.81399999999999995</v>
      </c>
      <c r="C243" s="25">
        <v>0.16</v>
      </c>
      <c r="D243" s="25">
        <v>2E-3</v>
      </c>
      <c r="E243" s="25">
        <v>1.7000000000000001E-2</v>
      </c>
      <c r="F243" s="25">
        <v>7.0000000000000001E-3</v>
      </c>
      <c r="G243" s="25">
        <f t="shared" si="16"/>
        <v>1</v>
      </c>
    </row>
    <row r="244" spans="1:7" x14ac:dyDescent="0.55000000000000004">
      <c r="A244" t="str">
        <f t="shared" si="15"/>
        <v>Cheyenne</v>
      </c>
      <c r="B244" s="25">
        <v>0.77300000000000002</v>
      </c>
      <c r="C244" s="25">
        <v>0.19700000000000001</v>
      </c>
      <c r="D244" s="25">
        <v>3.0000000000000001E-3</v>
      </c>
      <c r="E244" s="25">
        <v>2.4E-2</v>
      </c>
      <c r="F244" s="25">
        <v>3.0000000000000001E-3</v>
      </c>
      <c r="G244" s="25">
        <f t="shared" si="16"/>
        <v>1</v>
      </c>
    </row>
    <row r="245" spans="1:7" x14ac:dyDescent="0.55000000000000004">
      <c r="A245" t="str">
        <f t="shared" si="15"/>
        <v>Total</v>
      </c>
      <c r="B245" s="35">
        <f>B291/$G291</f>
        <v>0.58818741976954003</v>
      </c>
      <c r="C245" s="35">
        <f t="shared" ref="C245:F245" si="17">C291/$G291</f>
        <v>0.19567872525236382</v>
      </c>
      <c r="D245" s="35">
        <f t="shared" si="17"/>
        <v>4.525807625202246E-2</v>
      </c>
      <c r="E245" s="35">
        <f t="shared" si="17"/>
        <v>0.15885648991045825</v>
      </c>
      <c r="F245" s="35">
        <f t="shared" si="17"/>
        <v>1.2019288815615488E-2</v>
      </c>
      <c r="G245" s="25">
        <f t="shared" si="16"/>
        <v>1</v>
      </c>
    </row>
    <row r="246" spans="1:7" x14ac:dyDescent="0.55000000000000004">
      <c r="G246" s="25"/>
    </row>
    <row r="247" spans="1:7" x14ac:dyDescent="0.55000000000000004">
      <c r="A247" t="str">
        <f t="shared" ref="A247:A291" si="18">A201</f>
        <v>State</v>
      </c>
      <c r="B247" t="str">
        <f t="shared" ref="B247:G247" si="19">B201</f>
        <v>Black</v>
      </c>
      <c r="C247" t="str">
        <f t="shared" si="19"/>
        <v>Mulatto</v>
      </c>
      <c r="D247" t="str">
        <f t="shared" si="19"/>
        <v>Moreno</v>
      </c>
      <c r="E247" t="str">
        <f t="shared" si="19"/>
        <v>African-American</v>
      </c>
      <c r="F247" t="str">
        <f t="shared" si="19"/>
        <v>Other</v>
      </c>
      <c r="G247" t="str">
        <f t="shared" si="19"/>
        <v>Total</v>
      </c>
    </row>
    <row r="248" spans="1:7" x14ac:dyDescent="0.55000000000000004">
      <c r="A248" t="str">
        <f t="shared" si="18"/>
        <v>Delaware</v>
      </c>
      <c r="B248" s="15">
        <f t="shared" ref="B248:F257" si="20">B202*$G248</f>
        <v>129235.00099999999</v>
      </c>
      <c r="C248" s="15">
        <f t="shared" si="20"/>
        <v>51829.798999999999</v>
      </c>
      <c r="D248" s="15">
        <f t="shared" si="20"/>
        <v>2942.3029999999999</v>
      </c>
      <c r="E248" s="15">
        <f t="shared" si="20"/>
        <v>38023.608</v>
      </c>
      <c r="F248" s="15">
        <f t="shared" si="20"/>
        <v>4300.2889999999998</v>
      </c>
      <c r="G248" s="15">
        <f t="shared" ref="G248:G290" si="21">C155</f>
        <v>226331</v>
      </c>
    </row>
    <row r="249" spans="1:7" x14ac:dyDescent="0.55000000000000004">
      <c r="A249" t="str">
        <f t="shared" si="18"/>
        <v>Pennsylvania</v>
      </c>
      <c r="B249" s="15">
        <f t="shared" si="20"/>
        <v>624496.65600000008</v>
      </c>
      <c r="C249" s="15">
        <f t="shared" si="20"/>
        <v>306312.04800000001</v>
      </c>
      <c r="D249" s="15">
        <f t="shared" si="20"/>
        <v>16621.583999999999</v>
      </c>
      <c r="E249" s="15">
        <f t="shared" si="20"/>
        <v>230327.66400000002</v>
      </c>
      <c r="F249" s="15">
        <f t="shared" si="20"/>
        <v>9498.0480000000007</v>
      </c>
      <c r="G249" s="15">
        <f t="shared" si="21"/>
        <v>1187256</v>
      </c>
    </row>
    <row r="250" spans="1:7" x14ac:dyDescent="0.55000000000000004">
      <c r="A250" t="str">
        <f t="shared" si="18"/>
        <v>New Jersey</v>
      </c>
      <c r="B250" s="15">
        <f t="shared" si="20"/>
        <v>295060.31099999999</v>
      </c>
      <c r="C250" s="15">
        <f t="shared" si="20"/>
        <v>140475.69899999999</v>
      </c>
      <c r="D250" s="15">
        <f t="shared" si="20"/>
        <v>19629.792000000001</v>
      </c>
      <c r="E250" s="15">
        <f t="shared" si="20"/>
        <v>147223.44</v>
      </c>
      <c r="F250" s="15">
        <f t="shared" si="20"/>
        <v>11041.758</v>
      </c>
      <c r="G250" s="15">
        <f t="shared" si="21"/>
        <v>613431</v>
      </c>
    </row>
    <row r="251" spans="1:7" x14ac:dyDescent="0.55000000000000004">
      <c r="A251" t="str">
        <f t="shared" si="18"/>
        <v>Georgia</v>
      </c>
      <c r="B251" s="15">
        <f t="shared" si="20"/>
        <v>4257092.9479999999</v>
      </c>
      <c r="C251" s="15">
        <f t="shared" si="20"/>
        <v>700941.28599999996</v>
      </c>
      <c r="D251" s="15">
        <f t="shared" si="20"/>
        <v>508021.66600000003</v>
      </c>
      <c r="E251" s="15">
        <f t="shared" si="20"/>
        <v>893860.90600000008</v>
      </c>
      <c r="F251" s="15">
        <f t="shared" si="20"/>
        <v>70737.194000000003</v>
      </c>
      <c r="G251" s="15">
        <f t="shared" si="21"/>
        <v>6430654</v>
      </c>
    </row>
    <row r="252" spans="1:7" x14ac:dyDescent="0.55000000000000004">
      <c r="A252" t="str">
        <f t="shared" si="18"/>
        <v>Connecticut</v>
      </c>
      <c r="B252" s="15">
        <f t="shared" si="20"/>
        <v>70727.748000000007</v>
      </c>
      <c r="C252" s="15">
        <f t="shared" si="20"/>
        <v>27925.716</v>
      </c>
      <c r="D252" s="15">
        <f t="shared" si="20"/>
        <v>4175.808</v>
      </c>
      <c r="E252" s="15">
        <f t="shared" si="20"/>
        <v>26229.294000000002</v>
      </c>
      <c r="F252" s="15">
        <f t="shared" si="20"/>
        <v>1435.434</v>
      </c>
      <c r="G252" s="15">
        <f t="shared" si="21"/>
        <v>130494</v>
      </c>
    </row>
    <row r="253" spans="1:7" x14ac:dyDescent="0.55000000000000004">
      <c r="A253" t="str">
        <f t="shared" si="18"/>
        <v>Massachusetts</v>
      </c>
      <c r="B253" s="15">
        <f t="shared" si="20"/>
        <v>100288.65</v>
      </c>
      <c r="C253" s="15">
        <f t="shared" si="20"/>
        <v>142696.42199999999</v>
      </c>
      <c r="D253" s="15">
        <f t="shared" si="20"/>
        <v>188542.66200000001</v>
      </c>
      <c r="E253" s="15">
        <f t="shared" si="20"/>
        <v>134100.25200000001</v>
      </c>
      <c r="F253" s="15">
        <f t="shared" si="20"/>
        <v>7450.0139999999992</v>
      </c>
      <c r="G253" s="15">
        <f t="shared" si="21"/>
        <v>573078</v>
      </c>
    </row>
    <row r="254" spans="1:7" x14ac:dyDescent="0.55000000000000004">
      <c r="A254" t="str">
        <f t="shared" si="18"/>
        <v>Maryland</v>
      </c>
      <c r="B254" s="15">
        <f t="shared" si="20"/>
        <v>821725.20900000003</v>
      </c>
      <c r="C254" s="15">
        <f t="shared" si="20"/>
        <v>259352.88400000002</v>
      </c>
      <c r="D254" s="15">
        <f t="shared" si="20"/>
        <v>18525.206000000002</v>
      </c>
      <c r="E254" s="15">
        <f t="shared" si="20"/>
        <v>210393.41099999999</v>
      </c>
      <c r="F254" s="15">
        <f t="shared" si="20"/>
        <v>13232.29</v>
      </c>
      <c r="G254" s="15">
        <f t="shared" si="21"/>
        <v>1323229</v>
      </c>
    </row>
    <row r="255" spans="1:7" x14ac:dyDescent="0.55000000000000004">
      <c r="A255" t="str">
        <f t="shared" si="18"/>
        <v>South Carolina</v>
      </c>
      <c r="B255" s="15">
        <f t="shared" si="20"/>
        <v>4578486.4679999994</v>
      </c>
      <c r="C255" s="15">
        <f t="shared" si="20"/>
        <v>729260.31</v>
      </c>
      <c r="D255" s="15">
        <f t="shared" si="20"/>
        <v>298045.51799999998</v>
      </c>
      <c r="E255" s="15">
        <f t="shared" si="20"/>
        <v>646822.18799999997</v>
      </c>
      <c r="F255" s="15">
        <f t="shared" si="20"/>
        <v>88779.516000000003</v>
      </c>
      <c r="G255" s="15">
        <f t="shared" si="21"/>
        <v>6341394</v>
      </c>
    </row>
    <row r="256" spans="1:7" x14ac:dyDescent="0.55000000000000004">
      <c r="A256" t="str">
        <f t="shared" si="18"/>
        <v>New Hampshire</v>
      </c>
      <c r="B256" s="15">
        <f t="shared" si="20"/>
        <v>24123.007999999998</v>
      </c>
      <c r="C256" s="15">
        <f t="shared" si="20"/>
        <v>23592.831999999999</v>
      </c>
      <c r="D256" s="15">
        <f t="shared" si="20"/>
        <v>1855.616</v>
      </c>
      <c r="E256" s="15">
        <f t="shared" si="20"/>
        <v>15905.279999999999</v>
      </c>
      <c r="F256" s="15">
        <f t="shared" si="20"/>
        <v>795.26400000000001</v>
      </c>
      <c r="G256" s="15">
        <f t="shared" si="21"/>
        <v>66272</v>
      </c>
    </row>
    <row r="257" spans="1:7" x14ac:dyDescent="0.55000000000000004">
      <c r="A257" t="str">
        <f t="shared" si="18"/>
        <v>Virginia</v>
      </c>
      <c r="B257" s="15">
        <f t="shared" si="20"/>
        <v>5232072.8119999999</v>
      </c>
      <c r="C257" s="15">
        <f t="shared" si="20"/>
        <v>2707355.952</v>
      </c>
      <c r="D257" s="15">
        <f t="shared" si="20"/>
        <v>655352.03599999996</v>
      </c>
      <c r="E257" s="15">
        <f t="shared" si="20"/>
        <v>2073490.868</v>
      </c>
      <c r="F257" s="15">
        <f t="shared" si="20"/>
        <v>75204.331999999995</v>
      </c>
      <c r="G257" s="15">
        <f t="shared" si="21"/>
        <v>10743476</v>
      </c>
    </row>
    <row r="258" spans="1:7" x14ac:dyDescent="0.55000000000000004">
      <c r="A258" t="str">
        <f t="shared" si="18"/>
        <v>New York</v>
      </c>
      <c r="B258" s="15">
        <f t="shared" ref="B258:F267" si="22">B212*$G258</f>
        <v>1336307.763</v>
      </c>
      <c r="C258" s="15">
        <f t="shared" si="22"/>
        <v>677893.73399999994</v>
      </c>
      <c r="D258" s="15">
        <f t="shared" si="22"/>
        <v>319467.16200000001</v>
      </c>
      <c r="E258" s="15">
        <f t="shared" si="22"/>
        <v>1531104.8130000001</v>
      </c>
      <c r="F258" s="15">
        <f t="shared" si="22"/>
        <v>31167.528000000002</v>
      </c>
      <c r="G258" s="15">
        <f t="shared" si="21"/>
        <v>3895941</v>
      </c>
    </row>
    <row r="259" spans="1:7" x14ac:dyDescent="0.55000000000000004">
      <c r="A259" t="str">
        <f t="shared" si="18"/>
        <v>North Carolina</v>
      </c>
      <c r="B259" s="15">
        <f t="shared" si="22"/>
        <v>4662442.2240000004</v>
      </c>
      <c r="C259" s="15">
        <f t="shared" si="22"/>
        <v>1239117.5279999999</v>
      </c>
      <c r="D259" s="15">
        <f t="shared" si="22"/>
        <v>448042.49599999998</v>
      </c>
      <c r="E259" s="15">
        <f t="shared" si="22"/>
        <v>574054.44799999997</v>
      </c>
      <c r="F259" s="15">
        <f t="shared" si="22"/>
        <v>77007.303999999989</v>
      </c>
      <c r="G259" s="15">
        <f t="shared" si="21"/>
        <v>7000664</v>
      </c>
    </row>
    <row r="260" spans="1:7" x14ac:dyDescent="0.55000000000000004">
      <c r="A260" t="str">
        <f t="shared" si="18"/>
        <v>Rhode Island</v>
      </c>
      <c r="B260" s="15">
        <f t="shared" si="22"/>
        <v>14137.847999999998</v>
      </c>
      <c r="C260" s="15">
        <f t="shared" si="22"/>
        <v>19012.968000000001</v>
      </c>
      <c r="D260" s="15">
        <f t="shared" si="22"/>
        <v>2803.1940000000004</v>
      </c>
      <c r="E260" s="15">
        <f t="shared" si="22"/>
        <v>4225.1039999999994</v>
      </c>
      <c r="F260" s="15">
        <f t="shared" si="22"/>
        <v>446.88599999999997</v>
      </c>
      <c r="G260" s="15">
        <f t="shared" si="21"/>
        <v>40626</v>
      </c>
    </row>
    <row r="261" spans="1:7" x14ac:dyDescent="0.55000000000000004">
      <c r="A261" t="str">
        <f t="shared" si="18"/>
        <v>Vermont</v>
      </c>
      <c r="B261" s="15">
        <f t="shared" si="22"/>
        <v>3221.0009999999997</v>
      </c>
      <c r="C261" s="15">
        <f t="shared" si="22"/>
        <v>4739.8470000000007</v>
      </c>
      <c r="D261" s="15">
        <f t="shared" si="22"/>
        <v>122.206</v>
      </c>
      <c r="E261" s="15">
        <f t="shared" si="22"/>
        <v>488.82400000000001</v>
      </c>
      <c r="F261" s="15">
        <f t="shared" si="22"/>
        <v>157.12199999999999</v>
      </c>
      <c r="G261" s="15">
        <f t="shared" si="21"/>
        <v>8729</v>
      </c>
    </row>
    <row r="262" spans="1:7" x14ac:dyDescent="0.55000000000000004">
      <c r="A262" t="str">
        <f t="shared" si="18"/>
        <v>Kentucky</v>
      </c>
      <c r="B262" s="15">
        <f t="shared" si="22"/>
        <v>1205906.8419999999</v>
      </c>
      <c r="C262" s="15">
        <f t="shared" si="22"/>
        <v>472698.67499999999</v>
      </c>
      <c r="D262" s="15">
        <f t="shared" si="22"/>
        <v>23109.713</v>
      </c>
      <c r="E262" s="15">
        <f t="shared" si="22"/>
        <v>382360.70600000001</v>
      </c>
      <c r="F262" s="15">
        <f t="shared" si="22"/>
        <v>16807.064000000002</v>
      </c>
      <c r="G262" s="15">
        <f t="shared" si="21"/>
        <v>2100883</v>
      </c>
    </row>
    <row r="263" spans="1:7" x14ac:dyDescent="0.55000000000000004">
      <c r="A263" t="str">
        <f t="shared" si="18"/>
        <v>Tennessee</v>
      </c>
      <c r="B263" s="15">
        <f t="shared" si="22"/>
        <v>1632176.1600000001</v>
      </c>
      <c r="C263" s="15">
        <f t="shared" si="22"/>
        <v>647789.76</v>
      </c>
      <c r="D263" s="15">
        <f t="shared" si="22"/>
        <v>123842.16</v>
      </c>
      <c r="E263" s="15">
        <f t="shared" si="22"/>
        <v>743052.96000000008</v>
      </c>
      <c r="F263" s="15">
        <f t="shared" si="22"/>
        <v>28578.959999999999</v>
      </c>
      <c r="G263" s="15">
        <f t="shared" si="21"/>
        <v>3175440</v>
      </c>
    </row>
    <row r="264" spans="1:7" x14ac:dyDescent="0.55000000000000004">
      <c r="A264" t="str">
        <f t="shared" si="18"/>
        <v>Ohio</v>
      </c>
      <c r="B264" s="15">
        <f t="shared" si="22"/>
        <v>658355.90399999998</v>
      </c>
      <c r="C264" s="15">
        <f t="shared" si="22"/>
        <v>524328.19199999992</v>
      </c>
      <c r="D264" s="15">
        <f t="shared" si="22"/>
        <v>50076.288</v>
      </c>
      <c r="E264" s="15">
        <f t="shared" si="22"/>
        <v>209142.14399999997</v>
      </c>
      <c r="F264" s="15">
        <f t="shared" si="22"/>
        <v>30929.472000000002</v>
      </c>
      <c r="G264" s="15">
        <f t="shared" si="21"/>
        <v>1472832</v>
      </c>
    </row>
    <row r="265" spans="1:7" x14ac:dyDescent="0.55000000000000004">
      <c r="A265" t="str">
        <f t="shared" si="18"/>
        <v>Indiana</v>
      </c>
      <c r="B265" s="15">
        <f t="shared" si="22"/>
        <v>299303.94199999998</v>
      </c>
      <c r="C265" s="15">
        <f t="shared" si="22"/>
        <v>236045.96600000001</v>
      </c>
      <c r="D265" s="15">
        <f t="shared" si="22"/>
        <v>3514.3319999999999</v>
      </c>
      <c r="E265" s="15">
        <f t="shared" si="22"/>
        <v>38657.652000000002</v>
      </c>
      <c r="F265" s="15">
        <f t="shared" si="22"/>
        <v>8200.1080000000002</v>
      </c>
      <c r="G265" s="15">
        <f t="shared" si="21"/>
        <v>585722</v>
      </c>
    </row>
    <row r="266" spans="1:7" x14ac:dyDescent="0.55000000000000004">
      <c r="A266" t="str">
        <f t="shared" si="18"/>
        <v>Yazoo</v>
      </c>
      <c r="B266" s="15">
        <f t="shared" si="22"/>
        <v>1636870.824</v>
      </c>
      <c r="C266" s="15">
        <f t="shared" si="22"/>
        <v>382893.76</v>
      </c>
      <c r="D266" s="15">
        <f t="shared" si="22"/>
        <v>50254.806000000004</v>
      </c>
      <c r="E266" s="15">
        <f t="shared" si="22"/>
        <v>303921.92200000002</v>
      </c>
      <c r="F266" s="15">
        <f t="shared" si="22"/>
        <v>19144.688000000002</v>
      </c>
      <c r="G266" s="15">
        <f t="shared" si="21"/>
        <v>2393086</v>
      </c>
    </row>
    <row r="267" spans="1:7" x14ac:dyDescent="0.55000000000000004">
      <c r="A267" t="str">
        <f t="shared" si="18"/>
        <v>Illinois</v>
      </c>
      <c r="B267" s="15">
        <f t="shared" si="22"/>
        <v>604881.94199999992</v>
      </c>
      <c r="C267" s="15">
        <f t="shared" si="22"/>
        <v>229437.97799999997</v>
      </c>
      <c r="D267" s="15">
        <f t="shared" si="22"/>
        <v>38736.281999999992</v>
      </c>
      <c r="E267" s="15">
        <f t="shared" si="22"/>
        <v>111242.65599999999</v>
      </c>
      <c r="F267" s="15">
        <f t="shared" si="22"/>
        <v>8939.141999999998</v>
      </c>
      <c r="G267" s="15">
        <f t="shared" si="21"/>
        <v>993237.99999999988</v>
      </c>
    </row>
    <row r="268" spans="1:7" x14ac:dyDescent="0.55000000000000004">
      <c r="A268" t="str">
        <f t="shared" si="18"/>
        <v>Mississippi</v>
      </c>
      <c r="B268" s="15">
        <f t="shared" ref="B268:F277" si="23">B222*$G268</f>
        <v>740396.76899999985</v>
      </c>
      <c r="C268" s="15">
        <f t="shared" si="23"/>
        <v>77615.208999999988</v>
      </c>
      <c r="D268" s="15">
        <f t="shared" si="23"/>
        <v>10464.971999999998</v>
      </c>
      <c r="E268" s="15">
        <f t="shared" si="23"/>
        <v>35755.320999999996</v>
      </c>
      <c r="F268" s="15">
        <f t="shared" si="23"/>
        <v>7848.7289999999985</v>
      </c>
      <c r="G268" s="15">
        <f t="shared" si="21"/>
        <v>872080.99999999988</v>
      </c>
    </row>
    <row r="269" spans="1:7" x14ac:dyDescent="0.55000000000000004">
      <c r="A269" t="str">
        <f t="shared" si="18"/>
        <v>Orleans</v>
      </c>
      <c r="B269" s="15">
        <f t="shared" si="23"/>
        <v>4673267.8560000006</v>
      </c>
      <c r="C269" s="15">
        <f t="shared" si="23"/>
        <v>1097936.4240000001</v>
      </c>
      <c r="D269" s="15">
        <f t="shared" si="23"/>
        <v>84456.648000000016</v>
      </c>
      <c r="E269" s="15">
        <f t="shared" si="23"/>
        <v>1013479.7760000001</v>
      </c>
      <c r="F269" s="15">
        <f t="shared" si="23"/>
        <v>168913.29600000003</v>
      </c>
      <c r="G269" s="15">
        <f t="shared" si="21"/>
        <v>7038054.0000000009</v>
      </c>
    </row>
    <row r="270" spans="1:7" x14ac:dyDescent="0.55000000000000004">
      <c r="A270" t="str">
        <f t="shared" si="18"/>
        <v>Michigan</v>
      </c>
      <c r="B270" s="15">
        <f t="shared" si="23"/>
        <v>106640.68799999999</v>
      </c>
      <c r="C270" s="15">
        <f t="shared" si="23"/>
        <v>160891.038</v>
      </c>
      <c r="D270" s="15">
        <f t="shared" si="23"/>
        <v>10850.070000000002</v>
      </c>
      <c r="E270" s="15">
        <f t="shared" si="23"/>
        <v>29760.191999999999</v>
      </c>
      <c r="F270" s="15">
        <f t="shared" si="23"/>
        <v>1860.0119999999999</v>
      </c>
      <c r="G270" s="15">
        <f t="shared" si="21"/>
        <v>310002</v>
      </c>
    </row>
    <row r="271" spans="1:7" x14ac:dyDescent="0.55000000000000004">
      <c r="A271" t="str">
        <f t="shared" si="18"/>
        <v>Missouri</v>
      </c>
      <c r="B271" s="15">
        <f t="shared" si="23"/>
        <v>3344942.304</v>
      </c>
      <c r="C271" s="15">
        <f t="shared" si="23"/>
        <v>1169636.6880000001</v>
      </c>
      <c r="D271" s="15">
        <f t="shared" si="23"/>
        <v>235020.45599999998</v>
      </c>
      <c r="E271" s="15">
        <f t="shared" si="23"/>
        <v>617611.89600000007</v>
      </c>
      <c r="F271" s="15">
        <f t="shared" si="23"/>
        <v>98380.655999999988</v>
      </c>
      <c r="G271" s="15">
        <f t="shared" si="21"/>
        <v>5465592</v>
      </c>
    </row>
    <row r="272" spans="1:7" x14ac:dyDescent="0.55000000000000004">
      <c r="A272" t="str">
        <f t="shared" si="18"/>
        <v>Wisconsan</v>
      </c>
      <c r="B272" s="15">
        <f t="shared" si="23"/>
        <v>154039.53599999999</v>
      </c>
      <c r="C272" s="15">
        <f t="shared" si="23"/>
        <v>133771.17600000001</v>
      </c>
      <c r="D272" s="15">
        <f t="shared" si="23"/>
        <v>3715.866</v>
      </c>
      <c r="E272" s="15">
        <f t="shared" si="23"/>
        <v>44928.198000000004</v>
      </c>
      <c r="F272" s="15">
        <f t="shared" si="23"/>
        <v>1351.2239999999999</v>
      </c>
      <c r="G272" s="15">
        <f t="shared" si="21"/>
        <v>337806</v>
      </c>
    </row>
    <row r="273" spans="1:7" x14ac:dyDescent="0.55000000000000004">
      <c r="A273" t="str">
        <f t="shared" si="18"/>
        <v>Arkansaw</v>
      </c>
      <c r="B273" s="15">
        <f t="shared" si="23"/>
        <v>865623.61200000008</v>
      </c>
      <c r="C273" s="15">
        <f t="shared" si="23"/>
        <v>139081.01200000002</v>
      </c>
      <c r="D273" s="15">
        <f t="shared" si="23"/>
        <v>4151.6720000000005</v>
      </c>
      <c r="E273" s="15">
        <f t="shared" si="23"/>
        <v>21796.278000000002</v>
      </c>
      <c r="F273" s="15">
        <f t="shared" si="23"/>
        <v>7265.4260000000013</v>
      </c>
      <c r="G273" s="15">
        <f t="shared" si="21"/>
        <v>1037918.0000000001</v>
      </c>
    </row>
    <row r="274" spans="1:7" x14ac:dyDescent="0.55000000000000004">
      <c r="A274" t="str">
        <f t="shared" si="18"/>
        <v>West Florida</v>
      </c>
      <c r="B274" s="15">
        <f t="shared" si="23"/>
        <v>1342122.3199999998</v>
      </c>
      <c r="C274" s="15">
        <f t="shared" si="23"/>
        <v>363298.62800000003</v>
      </c>
      <c r="D274" s="15">
        <f t="shared" si="23"/>
        <v>83304.144</v>
      </c>
      <c r="E274" s="15">
        <f t="shared" si="23"/>
        <v>495196.85599999997</v>
      </c>
      <c r="F274" s="15">
        <f t="shared" si="23"/>
        <v>30082.052</v>
      </c>
      <c r="G274" s="15">
        <f t="shared" si="21"/>
        <v>2314004</v>
      </c>
    </row>
    <row r="275" spans="1:7" x14ac:dyDescent="0.55000000000000004">
      <c r="A275" t="str">
        <f t="shared" si="18"/>
        <v>Juniper</v>
      </c>
      <c r="B275" s="15">
        <f t="shared" si="23"/>
        <v>97944.12</v>
      </c>
      <c r="C275" s="15">
        <f t="shared" si="23"/>
        <v>107596.584</v>
      </c>
      <c r="D275" s="15">
        <f t="shared" si="23"/>
        <v>1135.5840000000001</v>
      </c>
      <c r="E275" s="15">
        <f t="shared" si="23"/>
        <v>75800.232000000004</v>
      </c>
      <c r="F275" s="15">
        <f t="shared" si="23"/>
        <v>1419.48</v>
      </c>
      <c r="G275" s="15">
        <f t="shared" si="21"/>
        <v>283896</v>
      </c>
    </row>
    <row r="276" spans="1:7" x14ac:dyDescent="0.55000000000000004">
      <c r="A276" t="str">
        <f t="shared" si="18"/>
        <v>Ontonagon</v>
      </c>
      <c r="B276" s="15">
        <f t="shared" si="23"/>
        <v>135500.992</v>
      </c>
      <c r="C276" s="15">
        <f t="shared" si="23"/>
        <v>177128.25599999999</v>
      </c>
      <c r="D276" s="15">
        <f>D230*$G276</f>
        <v>4672.4479999999994</v>
      </c>
      <c r="E276" s="15">
        <f>E230*$G276</f>
        <v>103643.39199999999</v>
      </c>
      <c r="F276" s="15">
        <f t="shared" si="23"/>
        <v>3822.9119999999998</v>
      </c>
      <c r="G276" s="15">
        <f t="shared" si="21"/>
        <v>424768</v>
      </c>
    </row>
    <row r="277" spans="1:7" x14ac:dyDescent="0.55000000000000004">
      <c r="A277" t="str">
        <f t="shared" si="18"/>
        <v>Nibrasca</v>
      </c>
      <c r="B277" s="15">
        <f t="shared" si="23"/>
        <v>83456.55</v>
      </c>
      <c r="C277" s="15">
        <f t="shared" si="23"/>
        <v>31372.799999999999</v>
      </c>
      <c r="D277" s="15">
        <f t="shared" si="23"/>
        <v>1470.6000000000001</v>
      </c>
      <c r="E277" s="15">
        <f t="shared" si="23"/>
        <v>5269.65</v>
      </c>
      <c r="F277" s="15">
        <f t="shared" si="23"/>
        <v>980.4</v>
      </c>
      <c r="G277" s="15">
        <f t="shared" si="21"/>
        <v>122550</v>
      </c>
    </row>
    <row r="278" spans="1:7" x14ac:dyDescent="0.55000000000000004">
      <c r="A278" t="str">
        <f t="shared" si="18"/>
        <v>Kances</v>
      </c>
      <c r="B278" s="15">
        <f t="shared" ref="B278:F287" si="24">B232*$G278</f>
        <v>545999.652</v>
      </c>
      <c r="C278" s="15">
        <f t="shared" si="24"/>
        <v>235662.372</v>
      </c>
      <c r="D278" s="15">
        <f t="shared" si="24"/>
        <v>3879.2159999999999</v>
      </c>
      <c r="E278" s="15">
        <f t="shared" si="24"/>
        <v>173594.916</v>
      </c>
      <c r="F278" s="15">
        <f t="shared" si="24"/>
        <v>10667.843999999999</v>
      </c>
      <c r="G278" s="15">
        <f t="shared" si="21"/>
        <v>969804</v>
      </c>
    </row>
    <row r="279" spans="1:7" x14ac:dyDescent="0.55000000000000004">
      <c r="A279" t="str">
        <f t="shared" si="18"/>
        <v>Maine</v>
      </c>
      <c r="B279" s="15">
        <f t="shared" si="24"/>
        <v>809.21600000000001</v>
      </c>
      <c r="C279" s="15">
        <f t="shared" si="24"/>
        <v>2438.1119999999996</v>
      </c>
      <c r="D279" s="15">
        <f t="shared" si="24"/>
        <v>10.464</v>
      </c>
      <c r="E279" s="15">
        <f t="shared" si="24"/>
        <v>181.376</v>
      </c>
      <c r="F279" s="15">
        <f t="shared" si="24"/>
        <v>48.832000000000001</v>
      </c>
      <c r="G279" s="15">
        <f t="shared" si="21"/>
        <v>3488</v>
      </c>
    </row>
    <row r="280" spans="1:7" x14ac:dyDescent="0.55000000000000004">
      <c r="A280" t="str">
        <f t="shared" si="18"/>
        <v>Olympia</v>
      </c>
      <c r="B280" s="15">
        <f t="shared" si="24"/>
        <v>54876.864000000001</v>
      </c>
      <c r="C280" s="15">
        <f t="shared" si="24"/>
        <v>25478.543999999998</v>
      </c>
      <c r="D280" s="15">
        <f t="shared" si="24"/>
        <v>412.608</v>
      </c>
      <c r="E280" s="15">
        <f t="shared" si="24"/>
        <v>20939.856</v>
      </c>
      <c r="F280" s="15">
        <f t="shared" si="24"/>
        <v>1444.1279999999999</v>
      </c>
      <c r="G280" s="15">
        <f t="shared" si="21"/>
        <v>103152</v>
      </c>
    </row>
    <row r="281" spans="1:7" x14ac:dyDescent="0.55000000000000004">
      <c r="A281" t="str">
        <f t="shared" si="18"/>
        <v>Alleghania</v>
      </c>
      <c r="B281" s="15">
        <f t="shared" si="24"/>
        <v>43469.055</v>
      </c>
      <c r="C281" s="15">
        <f t="shared" si="24"/>
        <v>20082.195</v>
      </c>
      <c r="D281" s="15">
        <f t="shared" si="24"/>
        <v>1016.82</v>
      </c>
      <c r="E281" s="15">
        <f t="shared" si="24"/>
        <v>17963.82</v>
      </c>
      <c r="F281" s="15">
        <f t="shared" si="24"/>
        <v>2203.1099999999997</v>
      </c>
      <c r="G281" s="15">
        <f t="shared" si="21"/>
        <v>84735</v>
      </c>
    </row>
    <row r="282" spans="1:7" x14ac:dyDescent="0.55000000000000004">
      <c r="A282" t="str">
        <f t="shared" si="18"/>
        <v>Franklin</v>
      </c>
      <c r="B282" s="15">
        <f t="shared" si="24"/>
        <v>101738.496</v>
      </c>
      <c r="C282" s="15">
        <f t="shared" si="24"/>
        <v>77297.411999999997</v>
      </c>
      <c r="D282" s="15">
        <f t="shared" si="24"/>
        <v>2384.4960000000001</v>
      </c>
      <c r="E282" s="15">
        <f t="shared" si="24"/>
        <v>15499.224</v>
      </c>
      <c r="F282" s="15">
        <f t="shared" si="24"/>
        <v>1788.3719999999998</v>
      </c>
      <c r="G282" s="15">
        <f t="shared" si="21"/>
        <v>198708</v>
      </c>
    </row>
    <row r="283" spans="1:7" x14ac:dyDescent="0.55000000000000004">
      <c r="A283" t="str">
        <f t="shared" si="18"/>
        <v>Cimarron</v>
      </c>
      <c r="B283" s="15">
        <f t="shared" si="24"/>
        <v>857853.02400000009</v>
      </c>
      <c r="C283" s="15">
        <f t="shared" si="24"/>
        <v>203381.568</v>
      </c>
      <c r="D283" s="15">
        <f t="shared" si="24"/>
        <v>29985.743999999999</v>
      </c>
      <c r="E283" s="15">
        <f t="shared" si="24"/>
        <v>207292.75200000001</v>
      </c>
      <c r="F283" s="15">
        <f t="shared" si="24"/>
        <v>5214.9120000000003</v>
      </c>
      <c r="G283" s="15">
        <f t="shared" si="21"/>
        <v>1303728</v>
      </c>
    </row>
    <row r="284" spans="1:7" x14ac:dyDescent="0.55000000000000004">
      <c r="A284" t="str">
        <f t="shared" si="18"/>
        <v>Pembina</v>
      </c>
      <c r="B284" s="15">
        <f t="shared" si="24"/>
        <v>6056.2529999999988</v>
      </c>
      <c r="C284" s="15">
        <f t="shared" si="24"/>
        <v>18838.574999999997</v>
      </c>
      <c r="D284" s="15">
        <f t="shared" si="24"/>
        <v>251.18099999999995</v>
      </c>
      <c r="E284" s="15">
        <f t="shared" si="24"/>
        <v>2483.9009999999994</v>
      </c>
      <c r="F284" s="15">
        <f t="shared" si="24"/>
        <v>279.08999999999997</v>
      </c>
      <c r="G284" s="15">
        <f t="shared" si="21"/>
        <v>27908.999999999996</v>
      </c>
    </row>
    <row r="285" spans="1:7" x14ac:dyDescent="0.55000000000000004">
      <c r="A285" t="str">
        <f t="shared" si="18"/>
        <v>East Florida</v>
      </c>
      <c r="B285" s="15">
        <f t="shared" si="24"/>
        <v>293866.60800000001</v>
      </c>
      <c r="C285" s="15">
        <f t="shared" si="24"/>
        <v>160375.152</v>
      </c>
      <c r="D285" s="15">
        <f t="shared" si="24"/>
        <v>1390.5360000000001</v>
      </c>
      <c r="E285" s="15">
        <f t="shared" si="24"/>
        <v>6489.1680000000006</v>
      </c>
      <c r="F285" s="15">
        <f t="shared" si="24"/>
        <v>1390.5360000000001</v>
      </c>
      <c r="G285" s="15">
        <f t="shared" si="21"/>
        <v>463512</v>
      </c>
    </row>
    <row r="286" spans="1:7" x14ac:dyDescent="0.55000000000000004">
      <c r="A286" t="str">
        <f t="shared" si="18"/>
        <v>Anacostia</v>
      </c>
      <c r="B286" s="15">
        <f t="shared" si="24"/>
        <v>719927.56</v>
      </c>
      <c r="C286" s="15">
        <f t="shared" si="24"/>
        <v>328921.03200000001</v>
      </c>
      <c r="D286" s="15">
        <f t="shared" si="24"/>
        <v>9246.7759999999998</v>
      </c>
      <c r="E286" s="15">
        <f t="shared" si="24"/>
        <v>245700.04800000001</v>
      </c>
      <c r="F286" s="15">
        <f t="shared" si="24"/>
        <v>17172.583999999999</v>
      </c>
      <c r="G286" s="15">
        <f t="shared" si="21"/>
        <v>1320968</v>
      </c>
    </row>
    <row r="287" spans="1:7" x14ac:dyDescent="0.55000000000000004">
      <c r="A287" t="str">
        <f t="shared" si="18"/>
        <v>Tahosa</v>
      </c>
      <c r="B287" s="15">
        <f t="shared" si="24"/>
        <v>21477.792000000001</v>
      </c>
      <c r="C287" s="15">
        <f t="shared" si="24"/>
        <v>10557.44</v>
      </c>
      <c r="D287" s="15">
        <f t="shared" si="24"/>
        <v>65.983999999999995</v>
      </c>
      <c r="E287" s="15">
        <f t="shared" si="24"/>
        <v>758.81600000000003</v>
      </c>
      <c r="F287" s="15">
        <f t="shared" si="24"/>
        <v>131.96799999999999</v>
      </c>
      <c r="G287" s="15">
        <f t="shared" si="21"/>
        <v>32992</v>
      </c>
    </row>
    <row r="288" spans="1:7" x14ac:dyDescent="0.55000000000000004">
      <c r="A288" t="str">
        <f t="shared" si="18"/>
        <v>Minasota</v>
      </c>
      <c r="B288" s="15">
        <f t="shared" ref="B288:F290" si="25">B242*$G288</f>
        <v>9372.9160000000011</v>
      </c>
      <c r="C288" s="15">
        <f t="shared" si="25"/>
        <v>37153.466</v>
      </c>
      <c r="D288" s="15">
        <f t="shared" si="25"/>
        <v>531.45399999999995</v>
      </c>
      <c r="E288" s="15">
        <f t="shared" si="25"/>
        <v>1111.222</v>
      </c>
      <c r="F288" s="15">
        <f t="shared" si="25"/>
        <v>144.94200000000001</v>
      </c>
      <c r="G288" s="15">
        <f t="shared" si="21"/>
        <v>48314</v>
      </c>
    </row>
    <row r="289" spans="1:8" x14ac:dyDescent="0.55000000000000004">
      <c r="A289" t="str">
        <f t="shared" si="18"/>
        <v>Washingtonia</v>
      </c>
      <c r="B289" s="15">
        <f t="shared" si="25"/>
        <v>6581.1900000000005</v>
      </c>
      <c r="C289" s="15">
        <f t="shared" si="25"/>
        <v>1293.6000000000001</v>
      </c>
      <c r="D289" s="15">
        <f t="shared" si="25"/>
        <v>16.170000000000002</v>
      </c>
      <c r="E289" s="15">
        <f t="shared" si="25"/>
        <v>137.44500000000002</v>
      </c>
      <c r="F289" s="15">
        <f t="shared" si="25"/>
        <v>56.595000000000006</v>
      </c>
      <c r="G289" s="15">
        <f t="shared" si="21"/>
        <v>8085.0000000000009</v>
      </c>
    </row>
    <row r="290" spans="1:8" x14ac:dyDescent="0.55000000000000004">
      <c r="A290" t="str">
        <f t="shared" si="18"/>
        <v>Cheyenne</v>
      </c>
      <c r="B290" s="15">
        <f t="shared" si="25"/>
        <v>2671.4879999999998</v>
      </c>
      <c r="C290" s="15">
        <f t="shared" si="25"/>
        <v>680.83199999999999</v>
      </c>
      <c r="D290" s="15">
        <f t="shared" si="25"/>
        <v>10.367999999999999</v>
      </c>
      <c r="E290" s="15">
        <f t="shared" si="25"/>
        <v>82.943999999999988</v>
      </c>
      <c r="F290" s="15">
        <f t="shared" si="25"/>
        <v>10.367999999999999</v>
      </c>
      <c r="G290" s="15">
        <f t="shared" si="21"/>
        <v>3455.9999999999995</v>
      </c>
    </row>
    <row r="291" spans="1:8" x14ac:dyDescent="0.55000000000000004">
      <c r="A291" t="str">
        <f t="shared" si="18"/>
        <v>Total</v>
      </c>
      <c r="B291" s="15">
        <f>SUM(B248:B290)</f>
        <v>42395548.122000001</v>
      </c>
      <c r="C291" s="15">
        <f t="shared" ref="C291:F291" si="26">SUM(C248:C290)</f>
        <v>14104189.471000005</v>
      </c>
      <c r="D291" s="15">
        <f t="shared" si="26"/>
        <v>3262125.106999998</v>
      </c>
      <c r="E291" s="15">
        <f t="shared" si="26"/>
        <v>11450105.419000003</v>
      </c>
      <c r="F291" s="15">
        <f t="shared" si="26"/>
        <v>866329.88100000017</v>
      </c>
      <c r="G291" s="15">
        <f>SUM(G248:G290)</f>
        <v>72078298</v>
      </c>
    </row>
    <row r="292" spans="1:8" x14ac:dyDescent="0.55000000000000004">
      <c r="G292" s="25"/>
    </row>
    <row r="293" spans="1:8" x14ac:dyDescent="0.55000000000000004">
      <c r="A293" s="40" t="s">
        <v>552</v>
      </c>
      <c r="B293" s="40"/>
      <c r="C293" s="40"/>
      <c r="D293" s="40"/>
      <c r="E293" s="40"/>
      <c r="F293" s="40"/>
      <c r="G293" s="40"/>
      <c r="H293" s="40"/>
    </row>
    <row r="294" spans="1:8" x14ac:dyDescent="0.55000000000000004">
      <c r="A294" t="str">
        <f t="shared" ref="A294:A338" si="27">A201</f>
        <v>State</v>
      </c>
      <c r="B294" t="s">
        <v>553</v>
      </c>
      <c r="C294" t="s">
        <v>554</v>
      </c>
      <c r="D294" t="s">
        <v>555</v>
      </c>
      <c r="E294" t="s">
        <v>556</v>
      </c>
      <c r="F294" t="s">
        <v>557</v>
      </c>
      <c r="G294" t="s">
        <v>65</v>
      </c>
      <c r="H294" t="str">
        <f>G201</f>
        <v>Total</v>
      </c>
    </row>
    <row r="295" spans="1:8" x14ac:dyDescent="0.55000000000000004">
      <c r="A295" t="str">
        <f t="shared" si="27"/>
        <v>Delaware</v>
      </c>
      <c r="B295" s="25">
        <v>8.8999999999999996E-2</v>
      </c>
      <c r="C295" s="25">
        <v>0.224</v>
      </c>
      <c r="D295" s="25">
        <v>6.5000000000000002E-2</v>
      </c>
      <c r="E295" s="25">
        <v>2.4E-2</v>
      </c>
      <c r="F295" s="25">
        <v>0.23400000000000001</v>
      </c>
      <c r="G295" s="25">
        <v>0.36399999999999999</v>
      </c>
      <c r="H295" s="25">
        <f t="shared" ref="H295:H338" si="28">SUM(B295:G295)</f>
        <v>1</v>
      </c>
    </row>
    <row r="296" spans="1:8" x14ac:dyDescent="0.55000000000000004">
      <c r="A296" t="str">
        <f t="shared" si="27"/>
        <v>Pennsylvania</v>
      </c>
      <c r="B296" s="25">
        <v>4.3999999999999997E-2</v>
      </c>
      <c r="C296" s="25">
        <v>0.435</v>
      </c>
      <c r="D296" s="25">
        <v>5.3999999999999999E-2</v>
      </c>
      <c r="E296" s="25">
        <v>3.1E-2</v>
      </c>
      <c r="F296" s="25">
        <v>0.124</v>
      </c>
      <c r="G296" s="25">
        <v>0.312</v>
      </c>
      <c r="H296" s="25">
        <f t="shared" si="28"/>
        <v>1</v>
      </c>
    </row>
    <row r="297" spans="1:8" x14ac:dyDescent="0.55000000000000004">
      <c r="A297" t="str">
        <f t="shared" si="27"/>
        <v>New Jersey</v>
      </c>
      <c r="B297" s="25">
        <v>0.15</v>
      </c>
      <c r="C297" s="25">
        <v>0.314</v>
      </c>
      <c r="D297" s="25">
        <v>9.2999999999999999E-2</v>
      </c>
      <c r="E297" s="25">
        <v>5.1999999999999998E-2</v>
      </c>
      <c r="F297" s="25">
        <v>0.19800000000000001</v>
      </c>
      <c r="G297" s="25">
        <v>0.193</v>
      </c>
      <c r="H297" s="25">
        <f t="shared" si="28"/>
        <v>1</v>
      </c>
    </row>
    <row r="298" spans="1:8" x14ac:dyDescent="0.55000000000000004">
      <c r="A298" t="str">
        <f t="shared" si="27"/>
        <v>Georgia</v>
      </c>
      <c r="B298" s="25">
        <v>5.3999999999999999E-2</v>
      </c>
      <c r="C298" s="25">
        <v>0.315</v>
      </c>
      <c r="D298" s="25">
        <v>0.184</v>
      </c>
      <c r="E298" s="25">
        <v>3.7999999999999999E-2</v>
      </c>
      <c r="F298" s="25">
        <v>0.34499999999999997</v>
      </c>
      <c r="G298" s="25">
        <v>6.4000000000000001E-2</v>
      </c>
      <c r="H298" s="25">
        <f t="shared" si="28"/>
        <v>1</v>
      </c>
    </row>
    <row r="299" spans="1:8" x14ac:dyDescent="0.55000000000000004">
      <c r="A299" t="str">
        <f t="shared" si="27"/>
        <v>Connecticut</v>
      </c>
      <c r="B299" s="25">
        <v>5.8000000000000003E-2</v>
      </c>
      <c r="C299" s="25">
        <v>0.52300000000000002</v>
      </c>
      <c r="D299" s="25">
        <v>6.5000000000000002E-2</v>
      </c>
      <c r="E299" s="25">
        <v>1.2999999999999999E-2</v>
      </c>
      <c r="F299" s="25">
        <v>0.20100000000000001</v>
      </c>
      <c r="G299" s="25">
        <v>0.14000000000000001</v>
      </c>
      <c r="H299" s="25">
        <f t="shared" si="28"/>
        <v>1</v>
      </c>
    </row>
    <row r="300" spans="1:8" x14ac:dyDescent="0.55000000000000004">
      <c r="A300" t="str">
        <f t="shared" si="27"/>
        <v>Massachusetts</v>
      </c>
      <c r="B300" s="25">
        <v>0.156</v>
      </c>
      <c r="C300" s="25">
        <v>0.33100000000000002</v>
      </c>
      <c r="D300" s="25">
        <v>4.2000000000000003E-2</v>
      </c>
      <c r="E300" s="25">
        <v>3.2000000000000001E-2</v>
      </c>
      <c r="F300" s="25">
        <v>0.255</v>
      </c>
      <c r="G300" s="25">
        <v>0.184</v>
      </c>
      <c r="H300" s="25">
        <f t="shared" si="28"/>
        <v>1</v>
      </c>
    </row>
    <row r="301" spans="1:8" x14ac:dyDescent="0.55000000000000004">
      <c r="A301" t="str">
        <f t="shared" si="27"/>
        <v>Maryland</v>
      </c>
      <c r="B301" s="25">
        <v>0.27400000000000002</v>
      </c>
      <c r="C301" s="25">
        <v>0.27900000000000003</v>
      </c>
      <c r="D301" s="25">
        <v>3.5999999999999997E-2</v>
      </c>
      <c r="E301" s="25">
        <v>6.0999999999999999E-2</v>
      </c>
      <c r="F301" s="25">
        <v>0.23</v>
      </c>
      <c r="G301" s="25">
        <v>0.12</v>
      </c>
      <c r="H301" s="25">
        <f t="shared" si="28"/>
        <v>1</v>
      </c>
    </row>
    <row r="302" spans="1:8" x14ac:dyDescent="0.55000000000000004">
      <c r="A302" t="str">
        <f t="shared" si="27"/>
        <v>South Carolina</v>
      </c>
      <c r="B302" s="25">
        <v>6.9000000000000006E-2</v>
      </c>
      <c r="C302" s="25">
        <v>0.38300000000000001</v>
      </c>
      <c r="D302" s="25">
        <v>0.104</v>
      </c>
      <c r="E302" s="25">
        <v>3.5000000000000003E-2</v>
      </c>
      <c r="F302" s="25">
        <v>0.36899999999999999</v>
      </c>
      <c r="G302" s="25">
        <v>0.04</v>
      </c>
      <c r="H302" s="25">
        <f t="shared" si="28"/>
        <v>1</v>
      </c>
    </row>
    <row r="303" spans="1:8" x14ac:dyDescent="0.55000000000000004">
      <c r="A303" t="str">
        <f t="shared" si="27"/>
        <v>New Hampshire</v>
      </c>
      <c r="B303" s="25">
        <v>4.2999999999999997E-2</v>
      </c>
      <c r="C303" s="25">
        <v>0.46200000000000002</v>
      </c>
      <c r="D303" s="25">
        <v>4.2999999999999997E-2</v>
      </c>
      <c r="E303" s="25">
        <v>2.3E-2</v>
      </c>
      <c r="F303" s="25">
        <v>0.34499999999999997</v>
      </c>
      <c r="G303" s="25">
        <v>8.4000000000000005E-2</v>
      </c>
      <c r="H303" s="25">
        <f t="shared" si="28"/>
        <v>1</v>
      </c>
    </row>
    <row r="304" spans="1:8" x14ac:dyDescent="0.55000000000000004">
      <c r="A304" t="str">
        <f t="shared" si="27"/>
        <v>Virginia</v>
      </c>
      <c r="B304" s="25">
        <v>0.24</v>
      </c>
      <c r="C304" s="25">
        <v>0.26300000000000001</v>
      </c>
      <c r="D304" s="25">
        <v>0.14199999999999999</v>
      </c>
      <c r="E304" s="25">
        <v>4.4999999999999998E-2</v>
      </c>
      <c r="F304" s="25">
        <v>0.156</v>
      </c>
      <c r="G304" s="25">
        <v>0.154</v>
      </c>
      <c r="H304" s="25">
        <f t="shared" si="28"/>
        <v>1</v>
      </c>
    </row>
    <row r="305" spans="1:8" x14ac:dyDescent="0.55000000000000004">
      <c r="A305" t="str">
        <f t="shared" si="27"/>
        <v>New York</v>
      </c>
      <c r="B305" s="25">
        <v>0.127</v>
      </c>
      <c r="C305" s="25">
        <v>0.34899999999999998</v>
      </c>
      <c r="D305" s="25">
        <v>7.6999999999999999E-2</v>
      </c>
      <c r="E305" s="25">
        <v>7.6999999999999999E-2</v>
      </c>
      <c r="F305" s="25">
        <v>0.13300000000000001</v>
      </c>
      <c r="G305" s="25">
        <v>0.23699999999999999</v>
      </c>
      <c r="H305" s="25">
        <f t="shared" si="28"/>
        <v>0.99999999999999989</v>
      </c>
    </row>
    <row r="306" spans="1:8" x14ac:dyDescent="0.55000000000000004">
      <c r="A306" t="str">
        <f t="shared" si="27"/>
        <v>North Carolina</v>
      </c>
      <c r="B306" s="25">
        <v>4.8000000000000001E-2</v>
      </c>
      <c r="C306" s="25">
        <v>0.377</v>
      </c>
      <c r="D306" s="25">
        <v>8.8999999999999996E-2</v>
      </c>
      <c r="E306" s="25">
        <v>2.4E-2</v>
      </c>
      <c r="F306" s="25">
        <v>0.436</v>
      </c>
      <c r="G306" s="25">
        <v>2.5999999999999999E-2</v>
      </c>
      <c r="H306" s="25">
        <f t="shared" si="28"/>
        <v>1</v>
      </c>
    </row>
    <row r="307" spans="1:8" x14ac:dyDescent="0.55000000000000004">
      <c r="A307" t="str">
        <f t="shared" si="27"/>
        <v>Rhode Island</v>
      </c>
      <c r="B307" s="25">
        <v>3.6999999999999998E-2</v>
      </c>
      <c r="C307" s="25">
        <v>0.53200000000000003</v>
      </c>
      <c r="D307" s="25">
        <v>4.2999999999999997E-2</v>
      </c>
      <c r="E307" s="25">
        <v>4.2999999999999997E-2</v>
      </c>
      <c r="F307" s="25">
        <v>0.32900000000000001</v>
      </c>
      <c r="G307" s="25">
        <v>1.6E-2</v>
      </c>
      <c r="H307" s="25">
        <f t="shared" si="28"/>
        <v>1.0000000000000002</v>
      </c>
    </row>
    <row r="308" spans="1:8" x14ac:dyDescent="0.55000000000000004">
      <c r="A308" t="str">
        <f t="shared" si="27"/>
        <v>Vermont</v>
      </c>
      <c r="B308" s="25">
        <v>6.3E-2</v>
      </c>
      <c r="C308" s="25">
        <v>0.50600000000000001</v>
      </c>
      <c r="D308" s="25">
        <v>3.4000000000000002E-2</v>
      </c>
      <c r="E308" s="25">
        <v>3.5999999999999997E-2</v>
      </c>
      <c r="F308" s="25">
        <v>0.33900000000000002</v>
      </c>
      <c r="G308" s="25">
        <v>2.1999999999999999E-2</v>
      </c>
      <c r="H308" s="25">
        <f t="shared" si="28"/>
        <v>1</v>
      </c>
    </row>
    <row r="309" spans="1:8" x14ac:dyDescent="0.55000000000000004">
      <c r="A309" t="str">
        <f t="shared" si="27"/>
        <v>Kentucky</v>
      </c>
      <c r="B309" s="25">
        <v>0.161</v>
      </c>
      <c r="C309" s="25">
        <v>0.28399999999999997</v>
      </c>
      <c r="D309" s="25">
        <v>7.2999999999999995E-2</v>
      </c>
      <c r="E309" s="25">
        <v>3.4000000000000002E-2</v>
      </c>
      <c r="F309" s="25">
        <v>0.104</v>
      </c>
      <c r="G309" s="25">
        <v>0.34399999999999997</v>
      </c>
      <c r="H309" s="25">
        <f t="shared" si="28"/>
        <v>0.99999999999999989</v>
      </c>
    </row>
    <row r="310" spans="1:8" x14ac:dyDescent="0.55000000000000004">
      <c r="A310" t="str">
        <f t="shared" si="27"/>
        <v>Tennessee</v>
      </c>
      <c r="B310" s="25">
        <v>0.106</v>
      </c>
      <c r="C310" s="25">
        <v>0.378</v>
      </c>
      <c r="D310" s="25">
        <v>9.9000000000000005E-2</v>
      </c>
      <c r="E310" s="25">
        <v>4.2999999999999997E-2</v>
      </c>
      <c r="F310" s="25">
        <v>0.22500000000000001</v>
      </c>
      <c r="G310" s="25">
        <v>0.14899999999999999</v>
      </c>
      <c r="H310" s="25">
        <f t="shared" si="28"/>
        <v>1</v>
      </c>
    </row>
    <row r="311" spans="1:8" x14ac:dyDescent="0.55000000000000004">
      <c r="A311" t="str">
        <f t="shared" si="27"/>
        <v>Ohio</v>
      </c>
      <c r="B311" s="25">
        <v>0.13400000000000001</v>
      </c>
      <c r="C311" s="25">
        <v>0.41699999999999998</v>
      </c>
      <c r="D311" s="25">
        <v>0.09</v>
      </c>
      <c r="E311" s="25">
        <v>8.3000000000000004E-2</v>
      </c>
      <c r="F311" s="25">
        <v>0.21299999999999999</v>
      </c>
      <c r="G311" s="25">
        <v>6.3E-2</v>
      </c>
      <c r="H311" s="25">
        <f t="shared" si="28"/>
        <v>0.99999999999999978</v>
      </c>
    </row>
    <row r="312" spans="1:8" x14ac:dyDescent="0.55000000000000004">
      <c r="A312" t="str">
        <f t="shared" si="27"/>
        <v>Indiana</v>
      </c>
      <c r="B312" s="25">
        <v>0.17299999999999999</v>
      </c>
      <c r="C312" s="25">
        <v>0.41</v>
      </c>
      <c r="D312" s="25">
        <v>8.3000000000000004E-2</v>
      </c>
      <c r="E312" s="25">
        <v>5.3999999999999999E-2</v>
      </c>
      <c r="F312" s="25">
        <v>0.20699999999999999</v>
      </c>
      <c r="G312" s="25">
        <v>7.2999999999999995E-2</v>
      </c>
      <c r="H312" s="25">
        <f t="shared" si="28"/>
        <v>0.99999999999999989</v>
      </c>
    </row>
    <row r="313" spans="1:8" x14ac:dyDescent="0.55000000000000004">
      <c r="A313" t="str">
        <f t="shared" si="27"/>
        <v>Yazoo</v>
      </c>
      <c r="B313" s="25">
        <v>3.3000000000000002E-2</v>
      </c>
      <c r="C313" s="25">
        <v>0.307</v>
      </c>
      <c r="D313" s="25">
        <v>0.17199999999999999</v>
      </c>
      <c r="E313" s="25">
        <v>0.06</v>
      </c>
      <c r="F313" s="25">
        <v>0.38</v>
      </c>
      <c r="G313" s="25">
        <v>4.8000000000000001E-2</v>
      </c>
      <c r="H313" s="25">
        <f t="shared" si="28"/>
        <v>1</v>
      </c>
    </row>
    <row r="314" spans="1:8" x14ac:dyDescent="0.55000000000000004">
      <c r="A314" t="str">
        <f t="shared" si="27"/>
        <v>Illinois</v>
      </c>
      <c r="B314" s="25">
        <v>7.2999999999999995E-2</v>
      </c>
      <c r="C314" s="25">
        <v>0.375</v>
      </c>
      <c r="D314" s="25">
        <v>2.4E-2</v>
      </c>
      <c r="E314" s="25">
        <v>4.9000000000000002E-2</v>
      </c>
      <c r="F314" s="25">
        <v>0.32300000000000001</v>
      </c>
      <c r="G314" s="25">
        <v>0.156</v>
      </c>
      <c r="H314" s="25">
        <f t="shared" si="28"/>
        <v>1</v>
      </c>
    </row>
    <row r="315" spans="1:8" x14ac:dyDescent="0.55000000000000004">
      <c r="A315" t="str">
        <f t="shared" si="27"/>
        <v>Mississippi</v>
      </c>
      <c r="B315" s="25">
        <v>2.1999999999999999E-2</v>
      </c>
      <c r="C315" s="25">
        <v>0.30099999999999999</v>
      </c>
      <c r="D315" s="25">
        <v>0.16500000000000001</v>
      </c>
      <c r="E315" s="25">
        <v>5.0000000000000001E-3</v>
      </c>
      <c r="F315" s="25">
        <v>0.48299999999999998</v>
      </c>
      <c r="G315" s="25">
        <v>2.4E-2</v>
      </c>
      <c r="H315" s="25">
        <f t="shared" si="28"/>
        <v>1</v>
      </c>
    </row>
    <row r="316" spans="1:8" x14ac:dyDescent="0.55000000000000004">
      <c r="A316" t="str">
        <f t="shared" si="27"/>
        <v>Orleans</v>
      </c>
      <c r="B316" s="25">
        <v>6.4000000000000001E-2</v>
      </c>
      <c r="C316" s="25">
        <v>0.30399999999999999</v>
      </c>
      <c r="D316" s="25">
        <v>0.22700000000000001</v>
      </c>
      <c r="E316" s="25">
        <v>5.3999999999999999E-2</v>
      </c>
      <c r="F316" s="25">
        <v>0.33500000000000002</v>
      </c>
      <c r="G316" s="25">
        <v>1.6E-2</v>
      </c>
      <c r="H316" s="25">
        <f t="shared" si="28"/>
        <v>1</v>
      </c>
    </row>
    <row r="317" spans="1:8" x14ac:dyDescent="0.55000000000000004">
      <c r="A317" t="str">
        <f t="shared" si="27"/>
        <v>Michigan</v>
      </c>
      <c r="B317" s="25">
        <v>0.122</v>
      </c>
      <c r="C317" s="25">
        <v>0.29499999999999998</v>
      </c>
      <c r="D317" s="25">
        <v>7.3999999999999996E-2</v>
      </c>
      <c r="E317" s="25">
        <v>6.5000000000000002E-2</v>
      </c>
      <c r="F317" s="25">
        <v>0.13400000000000001</v>
      </c>
      <c r="G317" s="25">
        <v>0.31</v>
      </c>
      <c r="H317" s="25">
        <f t="shared" si="28"/>
        <v>1</v>
      </c>
    </row>
    <row r="318" spans="1:8" x14ac:dyDescent="0.55000000000000004">
      <c r="A318" t="str">
        <f t="shared" si="27"/>
        <v>Missouri</v>
      </c>
      <c r="B318" s="25">
        <v>8.5000000000000006E-2</v>
      </c>
      <c r="C318" s="25">
        <v>0.33400000000000002</v>
      </c>
      <c r="D318" s="25">
        <v>6.9000000000000006E-2</v>
      </c>
      <c r="E318" s="25">
        <v>4.4999999999999998E-2</v>
      </c>
      <c r="F318" s="25">
        <v>0.28000000000000003</v>
      </c>
      <c r="G318" s="25">
        <v>0.187</v>
      </c>
      <c r="H318" s="25">
        <f t="shared" si="28"/>
        <v>1</v>
      </c>
    </row>
    <row r="319" spans="1:8" x14ac:dyDescent="0.55000000000000004">
      <c r="A319" t="str">
        <f t="shared" si="27"/>
        <v>Wisconsan</v>
      </c>
      <c r="B319" s="25">
        <v>0.20599999999999999</v>
      </c>
      <c r="C319" s="25">
        <v>0.32300000000000001</v>
      </c>
      <c r="D319" s="25">
        <v>5.3999999999999999E-2</v>
      </c>
      <c r="E319" s="25">
        <v>6.0999999999999999E-2</v>
      </c>
      <c r="F319" s="25">
        <v>7.4999999999999997E-2</v>
      </c>
      <c r="G319" s="25">
        <v>0.28100000000000003</v>
      </c>
      <c r="H319" s="25">
        <f t="shared" si="28"/>
        <v>1</v>
      </c>
    </row>
    <row r="320" spans="1:8" x14ac:dyDescent="0.55000000000000004">
      <c r="A320" t="str">
        <f t="shared" si="27"/>
        <v>Arkansaw</v>
      </c>
      <c r="B320" s="25">
        <v>4.9000000000000002E-2</v>
      </c>
      <c r="C320" s="25">
        <v>0.45100000000000001</v>
      </c>
      <c r="D320" s="25">
        <v>2.3E-2</v>
      </c>
      <c r="E320" s="25">
        <v>3.0000000000000001E-3</v>
      </c>
      <c r="F320" s="25">
        <v>0.439</v>
      </c>
      <c r="G320" s="25">
        <v>3.5000000000000003E-2</v>
      </c>
      <c r="H320" s="25">
        <f t="shared" si="28"/>
        <v>1</v>
      </c>
    </row>
    <row r="321" spans="1:8" x14ac:dyDescent="0.55000000000000004">
      <c r="A321" t="str">
        <f t="shared" si="27"/>
        <v>West Florida</v>
      </c>
      <c r="B321" s="25">
        <v>0.17699999999999999</v>
      </c>
      <c r="C321" s="25">
        <v>0.23400000000000001</v>
      </c>
      <c r="D321" s="25">
        <v>5.5E-2</v>
      </c>
      <c r="E321" s="25">
        <v>4.2999999999999997E-2</v>
      </c>
      <c r="F321" s="25">
        <v>0.13500000000000001</v>
      </c>
      <c r="G321" s="25">
        <v>0.35599999999999998</v>
      </c>
      <c r="H321" s="25">
        <f t="shared" si="28"/>
        <v>1</v>
      </c>
    </row>
    <row r="322" spans="1:8" x14ac:dyDescent="0.55000000000000004">
      <c r="A322" t="str">
        <f t="shared" si="27"/>
        <v>Juniper</v>
      </c>
      <c r="B322" s="25">
        <v>0.14299999999999999</v>
      </c>
      <c r="C322" s="25">
        <v>0.34399999999999997</v>
      </c>
      <c r="D322" s="25">
        <v>8.8999999999999996E-2</v>
      </c>
      <c r="E322" s="25">
        <v>3.5999999999999997E-2</v>
      </c>
      <c r="F322" s="25">
        <v>0.34899999999999998</v>
      </c>
      <c r="G322" s="25">
        <v>3.9E-2</v>
      </c>
      <c r="H322" s="25">
        <f t="shared" si="28"/>
        <v>1</v>
      </c>
    </row>
    <row r="323" spans="1:8" x14ac:dyDescent="0.55000000000000004">
      <c r="A323" t="str">
        <f t="shared" si="27"/>
        <v>Ontonagon</v>
      </c>
      <c r="B323" s="25">
        <v>0.10299999999999999</v>
      </c>
      <c r="C323" s="25">
        <v>0.39300000000000002</v>
      </c>
      <c r="D323" s="25">
        <v>6.8000000000000005E-2</v>
      </c>
      <c r="E323" s="25">
        <v>3.4000000000000002E-2</v>
      </c>
      <c r="F323" s="25">
        <v>0.377</v>
      </c>
      <c r="G323" s="25">
        <v>2.5000000000000001E-2</v>
      </c>
      <c r="H323" s="25">
        <f t="shared" si="28"/>
        <v>1</v>
      </c>
    </row>
    <row r="324" spans="1:8" x14ac:dyDescent="0.55000000000000004">
      <c r="A324" t="str">
        <f t="shared" si="27"/>
        <v>Nibrasca</v>
      </c>
      <c r="B324" s="25">
        <v>0.23699999999999999</v>
      </c>
      <c r="C324" s="25">
        <v>0.192</v>
      </c>
      <c r="D324" s="25">
        <v>3.4000000000000002E-2</v>
      </c>
      <c r="E324" s="25">
        <v>6.3E-2</v>
      </c>
      <c r="F324" s="25">
        <v>0.38500000000000001</v>
      </c>
      <c r="G324" s="25">
        <v>8.8999999999999996E-2</v>
      </c>
      <c r="H324" s="25">
        <f t="shared" si="28"/>
        <v>1</v>
      </c>
    </row>
    <row r="325" spans="1:8" x14ac:dyDescent="0.55000000000000004">
      <c r="A325" t="str">
        <f t="shared" si="27"/>
        <v>Kances</v>
      </c>
      <c r="B325" s="25">
        <v>0.22500000000000001</v>
      </c>
      <c r="C325" s="25">
        <v>0.32100000000000001</v>
      </c>
      <c r="D325" s="25">
        <v>3.4000000000000002E-2</v>
      </c>
      <c r="E325" s="25">
        <v>7.0999999999999994E-2</v>
      </c>
      <c r="F325" s="25">
        <v>0.186</v>
      </c>
      <c r="G325" s="25">
        <v>0.16300000000000001</v>
      </c>
      <c r="H325" s="25">
        <f t="shared" si="28"/>
        <v>1</v>
      </c>
    </row>
    <row r="326" spans="1:8" x14ac:dyDescent="0.55000000000000004">
      <c r="A326" t="str">
        <f t="shared" si="27"/>
        <v>Maine</v>
      </c>
      <c r="B326" s="25">
        <v>2.5000000000000001E-2</v>
      </c>
      <c r="C326" s="25">
        <v>0.435</v>
      </c>
      <c r="D326" s="25">
        <v>3.2000000000000001E-2</v>
      </c>
      <c r="E326" s="25">
        <v>8.0000000000000002E-3</v>
      </c>
      <c r="F326" s="25">
        <v>0.45700000000000002</v>
      </c>
      <c r="G326" s="25">
        <v>4.2999999999999997E-2</v>
      </c>
      <c r="H326" s="25">
        <f t="shared" si="28"/>
        <v>1</v>
      </c>
    </row>
    <row r="327" spans="1:8" x14ac:dyDescent="0.55000000000000004">
      <c r="A327" t="str">
        <f t="shared" si="27"/>
        <v>Olympia</v>
      </c>
      <c r="B327" s="25">
        <v>0.33400000000000002</v>
      </c>
      <c r="C327" s="25">
        <v>0.19700000000000001</v>
      </c>
      <c r="D327" s="25">
        <v>5.5E-2</v>
      </c>
      <c r="E327" s="25">
        <v>9.4E-2</v>
      </c>
      <c r="F327" s="25">
        <v>0.20799999999999999</v>
      </c>
      <c r="G327" s="25">
        <v>0.112</v>
      </c>
      <c r="H327" s="25">
        <f t="shared" si="28"/>
        <v>1</v>
      </c>
    </row>
    <row r="328" spans="1:8" x14ac:dyDescent="0.55000000000000004">
      <c r="A328" t="str">
        <f t="shared" si="27"/>
        <v>Alleghania</v>
      </c>
      <c r="B328" s="25">
        <v>9.2999999999999999E-2</v>
      </c>
      <c r="C328" s="25">
        <v>0.25700000000000001</v>
      </c>
      <c r="D328" s="25">
        <v>6.6000000000000003E-2</v>
      </c>
      <c r="E328" s="25">
        <v>5.1999999999999998E-2</v>
      </c>
      <c r="F328" s="25">
        <v>0.13700000000000001</v>
      </c>
      <c r="G328" s="25">
        <v>0.39500000000000002</v>
      </c>
      <c r="H328" s="25">
        <f t="shared" si="28"/>
        <v>1</v>
      </c>
    </row>
    <row r="329" spans="1:8" x14ac:dyDescent="0.55000000000000004">
      <c r="A329" t="str">
        <f t="shared" si="27"/>
        <v>Franklin</v>
      </c>
      <c r="B329" s="25">
        <v>0.115</v>
      </c>
      <c r="C329" s="25">
        <v>0.24299999999999999</v>
      </c>
      <c r="D329" s="25">
        <v>0.03</v>
      </c>
      <c r="E329" s="25">
        <v>3.5000000000000003E-2</v>
      </c>
      <c r="F329" s="25">
        <v>0.439</v>
      </c>
      <c r="G329" s="25">
        <v>0.13800000000000001</v>
      </c>
      <c r="H329" s="25">
        <f t="shared" si="28"/>
        <v>1</v>
      </c>
    </row>
    <row r="330" spans="1:8" x14ac:dyDescent="0.55000000000000004">
      <c r="A330" t="str">
        <f t="shared" si="27"/>
        <v>Cimarron</v>
      </c>
      <c r="B330" s="25">
        <v>0.13200000000000001</v>
      </c>
      <c r="C330" s="25">
        <v>0.27800000000000002</v>
      </c>
      <c r="D330" s="25">
        <v>8.1000000000000003E-2</v>
      </c>
      <c r="E330" s="25">
        <v>6.9000000000000006E-2</v>
      </c>
      <c r="F330" s="25">
        <v>0.112</v>
      </c>
      <c r="G330" s="25">
        <v>0.32800000000000001</v>
      </c>
      <c r="H330" s="25">
        <f t="shared" si="28"/>
        <v>1</v>
      </c>
    </row>
    <row r="331" spans="1:8" x14ac:dyDescent="0.55000000000000004">
      <c r="A331" t="str">
        <f t="shared" si="27"/>
        <v>Pembina</v>
      </c>
      <c r="B331" s="25">
        <v>0.23400000000000001</v>
      </c>
      <c r="C331" s="25">
        <v>0.253</v>
      </c>
      <c r="D331" s="25">
        <v>7.6999999999999999E-2</v>
      </c>
      <c r="E331" s="25">
        <v>3.6999999999999998E-2</v>
      </c>
      <c r="F331" s="25">
        <v>8.3000000000000004E-2</v>
      </c>
      <c r="G331" s="25">
        <v>0.316</v>
      </c>
      <c r="H331" s="25">
        <f t="shared" si="28"/>
        <v>1</v>
      </c>
    </row>
    <row r="332" spans="1:8" x14ac:dyDescent="0.55000000000000004">
      <c r="A332" t="str">
        <f t="shared" si="27"/>
        <v>East Florida</v>
      </c>
      <c r="B332" s="25">
        <v>0.13400000000000001</v>
      </c>
      <c r="C332" s="25">
        <v>0.48499999999999999</v>
      </c>
      <c r="D332" s="25">
        <v>0.124</v>
      </c>
      <c r="E332" s="25">
        <v>0.01</v>
      </c>
      <c r="F332" s="25">
        <v>5.3999999999999999E-2</v>
      </c>
      <c r="G332" s="25">
        <v>0.193</v>
      </c>
      <c r="H332" s="25">
        <f t="shared" si="28"/>
        <v>1</v>
      </c>
    </row>
    <row r="333" spans="1:8" x14ac:dyDescent="0.55000000000000004">
      <c r="A333" t="str">
        <f t="shared" si="27"/>
        <v>Anacostia</v>
      </c>
      <c r="B333" s="25">
        <v>0.27400000000000002</v>
      </c>
      <c r="C333" s="25">
        <v>0.28199999999999997</v>
      </c>
      <c r="D333" s="25">
        <v>4.5999999999999999E-2</v>
      </c>
      <c r="E333" s="25">
        <v>5.7000000000000002E-2</v>
      </c>
      <c r="F333" s="25">
        <v>7.5999999999999998E-2</v>
      </c>
      <c r="G333" s="25">
        <v>0.26500000000000001</v>
      </c>
      <c r="H333" s="25">
        <f t="shared" si="28"/>
        <v>1</v>
      </c>
    </row>
    <row r="334" spans="1:8" x14ac:dyDescent="0.55000000000000004">
      <c r="A334" t="str">
        <f t="shared" si="27"/>
        <v>Tahosa</v>
      </c>
      <c r="B334" s="25">
        <v>0.33900000000000002</v>
      </c>
      <c r="C334" s="25">
        <v>8.5999999999999993E-2</v>
      </c>
      <c r="D334" s="25">
        <v>2.4E-2</v>
      </c>
      <c r="E334" s="25">
        <v>4.3999999999999997E-2</v>
      </c>
      <c r="F334" s="25">
        <v>0.44400000000000001</v>
      </c>
      <c r="G334" s="25">
        <v>6.3E-2</v>
      </c>
      <c r="H334" s="25">
        <f t="shared" si="28"/>
        <v>1</v>
      </c>
    </row>
    <row r="335" spans="1:8" x14ac:dyDescent="0.55000000000000004">
      <c r="A335" t="str">
        <f t="shared" si="27"/>
        <v>Minasota</v>
      </c>
      <c r="B335" s="25">
        <v>0.32400000000000001</v>
      </c>
      <c r="C335" s="25">
        <v>0.11899999999999999</v>
      </c>
      <c r="D335" s="25">
        <v>3.1E-2</v>
      </c>
      <c r="E335" s="25">
        <v>6.5000000000000002E-2</v>
      </c>
      <c r="F335" s="25">
        <v>0.27900000000000003</v>
      </c>
      <c r="G335" s="25">
        <v>0.182</v>
      </c>
      <c r="H335" s="25">
        <f t="shared" si="28"/>
        <v>1</v>
      </c>
    </row>
    <row r="336" spans="1:8" x14ac:dyDescent="0.55000000000000004">
      <c r="A336" t="str">
        <f t="shared" si="27"/>
        <v>Washingtonia</v>
      </c>
      <c r="B336" s="25">
        <v>0.26900000000000002</v>
      </c>
      <c r="C336" s="25">
        <v>3.5000000000000003E-2</v>
      </c>
      <c r="D336" s="25">
        <v>3.4000000000000002E-2</v>
      </c>
      <c r="E336" s="25">
        <v>9.0999999999999998E-2</v>
      </c>
      <c r="F336" s="25">
        <v>0.51700000000000002</v>
      </c>
      <c r="G336" s="25">
        <v>5.3999999999999999E-2</v>
      </c>
      <c r="H336" s="25">
        <f t="shared" si="28"/>
        <v>1</v>
      </c>
    </row>
    <row r="337" spans="1:8" x14ac:dyDescent="0.55000000000000004">
      <c r="A337" t="str">
        <f t="shared" si="27"/>
        <v>Cheyenne</v>
      </c>
      <c r="B337" s="25">
        <v>0.224</v>
      </c>
      <c r="C337" s="25">
        <v>3.5000000000000003E-2</v>
      </c>
      <c r="D337" s="25">
        <v>3.4000000000000002E-2</v>
      </c>
      <c r="E337" s="25">
        <v>8.5999999999999993E-2</v>
      </c>
      <c r="F337" s="25">
        <v>0.56699999999999995</v>
      </c>
      <c r="G337" s="25">
        <v>5.3999999999999999E-2</v>
      </c>
      <c r="H337" s="25">
        <f t="shared" si="28"/>
        <v>1</v>
      </c>
    </row>
    <row r="338" spans="1:8" x14ac:dyDescent="0.55000000000000004">
      <c r="A338" t="str">
        <f t="shared" si="27"/>
        <v>Total</v>
      </c>
      <c r="B338" s="35">
        <f t="shared" ref="B338:G338" si="29">B384/$H384</f>
        <v>0.13378945874333223</v>
      </c>
      <c r="C338" s="35">
        <f t="shared" si="29"/>
        <v>0.32845148897203275</v>
      </c>
      <c r="D338" s="35">
        <f t="shared" si="29"/>
        <v>9.2391626399537644E-2</v>
      </c>
      <c r="E338" s="35">
        <f t="shared" si="29"/>
        <v>5.3823886687098983E-2</v>
      </c>
      <c r="F338" s="35">
        <f t="shared" si="29"/>
        <v>0.24343762157617335</v>
      </c>
      <c r="G338" s="35">
        <f t="shared" si="29"/>
        <v>0.1481059176218251</v>
      </c>
      <c r="H338" s="25">
        <f t="shared" si="28"/>
        <v>1</v>
      </c>
    </row>
    <row r="339" spans="1:8" x14ac:dyDescent="0.55000000000000004">
      <c r="H339" s="25"/>
    </row>
    <row r="340" spans="1:8" x14ac:dyDescent="0.55000000000000004">
      <c r="A340" t="str">
        <f t="shared" ref="A340:E355" si="30">A294</f>
        <v>State</v>
      </c>
      <c r="B340" t="str">
        <f t="shared" si="30"/>
        <v>Chinese</v>
      </c>
      <c r="C340" t="str">
        <f t="shared" si="30"/>
        <v>Japanese</v>
      </c>
      <c r="D340" t="str">
        <f t="shared" si="30"/>
        <v>Vietnamese</v>
      </c>
      <c r="E340" t="str">
        <f t="shared" si="30"/>
        <v>Korean</v>
      </c>
      <c r="F340" t="str">
        <f>F294</f>
        <v>Hunsher</v>
      </c>
      <c r="G340" t="str">
        <f>G294</f>
        <v>Other</v>
      </c>
      <c r="H340" t="str">
        <f>H294</f>
        <v>Total</v>
      </c>
    </row>
    <row r="341" spans="1:8" x14ac:dyDescent="0.55000000000000004">
      <c r="A341" t="str">
        <f t="shared" si="30"/>
        <v>Delaware</v>
      </c>
      <c r="B341" s="15">
        <f t="shared" ref="B341:G341" si="31">B295*$H341</f>
        <v>3514.9659999999999</v>
      </c>
      <c r="C341" s="15">
        <f t="shared" si="31"/>
        <v>8846.6560000000009</v>
      </c>
      <c r="D341" s="15">
        <f t="shared" si="31"/>
        <v>2567.11</v>
      </c>
      <c r="E341" s="15">
        <f t="shared" si="31"/>
        <v>947.85599999999999</v>
      </c>
      <c r="F341" s="15">
        <f t="shared" si="31"/>
        <v>9241.5960000000014</v>
      </c>
      <c r="G341" s="15">
        <f t="shared" si="31"/>
        <v>14375.815999999999</v>
      </c>
      <c r="H341" s="15">
        <f t="shared" ref="H341:H383" si="32">D155</f>
        <v>39494</v>
      </c>
    </row>
    <row r="342" spans="1:8" x14ac:dyDescent="0.55000000000000004">
      <c r="A342" t="str">
        <f t="shared" si="30"/>
        <v>Pennsylvania</v>
      </c>
      <c r="B342" s="15">
        <f t="shared" ref="B342:D361" si="33">B296*$H342</f>
        <v>34826.175999999999</v>
      </c>
      <c r="C342" s="15">
        <f t="shared" si="33"/>
        <v>344304.24</v>
      </c>
      <c r="D342" s="15">
        <f t="shared" si="33"/>
        <v>42741.216</v>
      </c>
      <c r="E342" s="15">
        <f t="shared" ref="E342:E383" si="34">E296*$H342</f>
        <v>24536.624</v>
      </c>
      <c r="F342" s="15">
        <f t="shared" ref="F342:G361" si="35">F296*$H342</f>
        <v>98146.495999999999</v>
      </c>
      <c r="G342" s="15">
        <f t="shared" si="35"/>
        <v>246949.24799999999</v>
      </c>
      <c r="H342" s="15">
        <f t="shared" si="32"/>
        <v>791504</v>
      </c>
    </row>
    <row r="343" spans="1:8" x14ac:dyDescent="0.55000000000000004">
      <c r="A343" t="str">
        <f t="shared" si="30"/>
        <v>New Jersey</v>
      </c>
      <c r="B343" s="15">
        <f t="shared" si="33"/>
        <v>89093.55</v>
      </c>
      <c r="C343" s="15">
        <f t="shared" si="33"/>
        <v>186502.49799999999</v>
      </c>
      <c r="D343" s="15">
        <f t="shared" si="33"/>
        <v>55238.000999999997</v>
      </c>
      <c r="E343" s="15">
        <f t="shared" si="34"/>
        <v>30885.763999999999</v>
      </c>
      <c r="F343" s="15">
        <f t="shared" si="35"/>
        <v>117603.486</v>
      </c>
      <c r="G343" s="15">
        <f t="shared" si="35"/>
        <v>114633.701</v>
      </c>
      <c r="H343" s="15">
        <f t="shared" si="32"/>
        <v>593957</v>
      </c>
    </row>
    <row r="344" spans="1:8" x14ac:dyDescent="0.55000000000000004">
      <c r="A344" t="str">
        <f t="shared" si="30"/>
        <v>Georgia</v>
      </c>
      <c r="B344" s="15">
        <f t="shared" si="33"/>
        <v>64857.023999999998</v>
      </c>
      <c r="C344" s="15">
        <f t="shared" si="33"/>
        <v>378332.64</v>
      </c>
      <c r="D344" s="15">
        <f t="shared" si="33"/>
        <v>220994.304</v>
      </c>
      <c r="E344" s="15">
        <f t="shared" si="34"/>
        <v>45640.127999999997</v>
      </c>
      <c r="F344" s="15">
        <f t="shared" si="35"/>
        <v>414364.31999999995</v>
      </c>
      <c r="G344" s="15">
        <f t="shared" si="35"/>
        <v>76867.584000000003</v>
      </c>
      <c r="H344" s="15">
        <f t="shared" si="32"/>
        <v>1201056</v>
      </c>
    </row>
    <row r="345" spans="1:8" x14ac:dyDescent="0.55000000000000004">
      <c r="A345" t="str">
        <f t="shared" si="30"/>
        <v>Connecticut</v>
      </c>
      <c r="B345" s="15">
        <f t="shared" si="33"/>
        <v>16107.644</v>
      </c>
      <c r="C345" s="15">
        <f t="shared" si="33"/>
        <v>145246.514</v>
      </c>
      <c r="D345" s="15">
        <f t="shared" si="33"/>
        <v>18051.670000000002</v>
      </c>
      <c r="E345" s="15">
        <f t="shared" si="34"/>
        <v>3610.3339999999998</v>
      </c>
      <c r="F345" s="15">
        <f t="shared" si="35"/>
        <v>55821.318000000007</v>
      </c>
      <c r="G345" s="15">
        <f t="shared" si="35"/>
        <v>38880.520000000004</v>
      </c>
      <c r="H345" s="15">
        <f t="shared" si="32"/>
        <v>277718</v>
      </c>
    </row>
    <row r="346" spans="1:8" x14ac:dyDescent="0.55000000000000004">
      <c r="A346" t="str">
        <f t="shared" si="30"/>
        <v>Massachusetts</v>
      </c>
      <c r="B346" s="15">
        <f t="shared" si="33"/>
        <v>123263.868</v>
      </c>
      <c r="C346" s="15">
        <f t="shared" si="33"/>
        <v>261540.64300000001</v>
      </c>
      <c r="D346" s="15">
        <f t="shared" si="33"/>
        <v>33186.425999999999</v>
      </c>
      <c r="E346" s="15">
        <f t="shared" si="34"/>
        <v>25284.896000000001</v>
      </c>
      <c r="F346" s="15">
        <f t="shared" si="35"/>
        <v>201489.01500000001</v>
      </c>
      <c r="G346" s="15">
        <f t="shared" si="35"/>
        <v>145388.152</v>
      </c>
      <c r="H346" s="15">
        <f t="shared" si="32"/>
        <v>790153</v>
      </c>
    </row>
    <row r="347" spans="1:8" x14ac:dyDescent="0.55000000000000004">
      <c r="A347" t="str">
        <f t="shared" si="30"/>
        <v>Maryland</v>
      </c>
      <c r="B347" s="15">
        <f t="shared" si="33"/>
        <v>41884.736000000004</v>
      </c>
      <c r="C347" s="15">
        <f t="shared" si="33"/>
        <v>42649.056000000004</v>
      </c>
      <c r="D347" s="15">
        <f t="shared" si="33"/>
        <v>5503.1039999999994</v>
      </c>
      <c r="E347" s="15">
        <f t="shared" si="34"/>
        <v>9324.7039999999997</v>
      </c>
      <c r="F347" s="15">
        <f t="shared" si="35"/>
        <v>35158.720000000001</v>
      </c>
      <c r="G347" s="15">
        <f t="shared" si="35"/>
        <v>18343.68</v>
      </c>
      <c r="H347" s="15">
        <f t="shared" si="32"/>
        <v>152864</v>
      </c>
    </row>
    <row r="348" spans="1:8" x14ac:dyDescent="0.55000000000000004">
      <c r="A348" t="str">
        <f t="shared" si="30"/>
        <v>South Carolina</v>
      </c>
      <c r="B348" s="15">
        <f t="shared" si="33"/>
        <v>79492.83</v>
      </c>
      <c r="C348" s="15">
        <f t="shared" si="33"/>
        <v>441242.81</v>
      </c>
      <c r="D348" s="15">
        <f t="shared" si="33"/>
        <v>119815.28</v>
      </c>
      <c r="E348" s="15">
        <f t="shared" si="34"/>
        <v>40322.450000000004</v>
      </c>
      <c r="F348" s="15">
        <f t="shared" si="35"/>
        <v>425113.83</v>
      </c>
      <c r="G348" s="15">
        <f t="shared" si="35"/>
        <v>46082.8</v>
      </c>
      <c r="H348" s="15">
        <f t="shared" si="32"/>
        <v>1152070</v>
      </c>
    </row>
    <row r="349" spans="1:8" x14ac:dyDescent="0.55000000000000004">
      <c r="A349" t="str">
        <f t="shared" si="30"/>
        <v>New Hampshire</v>
      </c>
      <c r="B349" s="15">
        <f t="shared" si="33"/>
        <v>4724.4959999999992</v>
      </c>
      <c r="C349" s="15">
        <f t="shared" si="33"/>
        <v>50760.864000000001</v>
      </c>
      <c r="D349" s="15">
        <f t="shared" si="33"/>
        <v>4724.4959999999992</v>
      </c>
      <c r="E349" s="15">
        <f t="shared" si="34"/>
        <v>2527.056</v>
      </c>
      <c r="F349" s="15">
        <f t="shared" si="35"/>
        <v>37905.839999999997</v>
      </c>
      <c r="G349" s="15">
        <f t="shared" si="35"/>
        <v>9229.2480000000014</v>
      </c>
      <c r="H349" s="15">
        <f t="shared" si="32"/>
        <v>109872</v>
      </c>
    </row>
    <row r="350" spans="1:8" x14ac:dyDescent="0.55000000000000004">
      <c r="A350" t="str">
        <f t="shared" si="30"/>
        <v>Virginia</v>
      </c>
      <c r="B350" s="15">
        <f t="shared" si="33"/>
        <v>277950.48</v>
      </c>
      <c r="C350" s="15">
        <f t="shared" si="33"/>
        <v>304587.40100000001</v>
      </c>
      <c r="D350" s="15">
        <f t="shared" si="33"/>
        <v>164454.03399999999</v>
      </c>
      <c r="E350" s="15">
        <f t="shared" si="34"/>
        <v>52115.714999999997</v>
      </c>
      <c r="F350" s="15">
        <f t="shared" si="35"/>
        <v>180667.81200000001</v>
      </c>
      <c r="G350" s="15">
        <f t="shared" si="35"/>
        <v>178351.55799999999</v>
      </c>
      <c r="H350" s="15">
        <f t="shared" si="32"/>
        <v>1158127</v>
      </c>
    </row>
    <row r="351" spans="1:8" x14ac:dyDescent="0.55000000000000004">
      <c r="A351" t="str">
        <f t="shared" si="30"/>
        <v>New York</v>
      </c>
      <c r="B351" s="15">
        <f t="shared" si="33"/>
        <v>328470.38699999999</v>
      </c>
      <c r="C351" s="15">
        <f t="shared" si="33"/>
        <v>902646.96899999992</v>
      </c>
      <c r="D351" s="15">
        <f t="shared" si="33"/>
        <v>199151.337</v>
      </c>
      <c r="E351" s="15">
        <f t="shared" si="34"/>
        <v>199151.337</v>
      </c>
      <c r="F351" s="15">
        <f t="shared" si="35"/>
        <v>343988.67300000001</v>
      </c>
      <c r="G351" s="15">
        <f t="shared" si="35"/>
        <v>612972.29700000002</v>
      </c>
      <c r="H351" s="15">
        <f t="shared" si="32"/>
        <v>2586381</v>
      </c>
    </row>
    <row r="352" spans="1:8" x14ac:dyDescent="0.55000000000000004">
      <c r="A352" t="str">
        <f t="shared" si="30"/>
        <v>North Carolina</v>
      </c>
      <c r="B352" s="15">
        <f t="shared" si="33"/>
        <v>43589.04</v>
      </c>
      <c r="C352" s="15">
        <f t="shared" si="33"/>
        <v>342355.58500000002</v>
      </c>
      <c r="D352" s="15">
        <f t="shared" si="33"/>
        <v>80821.345000000001</v>
      </c>
      <c r="E352" s="15">
        <f t="shared" si="34"/>
        <v>21794.52</v>
      </c>
      <c r="F352" s="15">
        <f t="shared" si="35"/>
        <v>395933.77999999997</v>
      </c>
      <c r="G352" s="15">
        <f t="shared" si="35"/>
        <v>23610.73</v>
      </c>
      <c r="H352" s="15">
        <f t="shared" si="32"/>
        <v>908105</v>
      </c>
    </row>
    <row r="353" spans="1:8" x14ac:dyDescent="0.55000000000000004">
      <c r="A353" t="str">
        <f t="shared" si="30"/>
        <v>Rhode Island</v>
      </c>
      <c r="B353" s="15">
        <f t="shared" si="33"/>
        <v>4550.1120000000001</v>
      </c>
      <c r="C353" s="15">
        <f t="shared" si="33"/>
        <v>65423.232000000004</v>
      </c>
      <c r="D353" s="15">
        <f t="shared" si="33"/>
        <v>5287.9679999999998</v>
      </c>
      <c r="E353" s="15">
        <f t="shared" si="34"/>
        <v>5287.9679999999998</v>
      </c>
      <c r="F353" s="15">
        <f t="shared" si="35"/>
        <v>40459.103999999999</v>
      </c>
      <c r="G353" s="15">
        <f t="shared" si="35"/>
        <v>1967.616</v>
      </c>
      <c r="H353" s="15">
        <f t="shared" si="32"/>
        <v>122976</v>
      </c>
    </row>
    <row r="354" spans="1:8" x14ac:dyDescent="0.55000000000000004">
      <c r="A354" t="str">
        <f t="shared" si="30"/>
        <v>Vermont</v>
      </c>
      <c r="B354" s="15">
        <f t="shared" si="33"/>
        <v>1885.4639999999999</v>
      </c>
      <c r="C354" s="15">
        <f t="shared" si="33"/>
        <v>15143.567999999999</v>
      </c>
      <c r="D354" s="15">
        <f t="shared" si="33"/>
        <v>1017.552</v>
      </c>
      <c r="E354" s="15">
        <f t="shared" si="34"/>
        <v>1077.4079999999999</v>
      </c>
      <c r="F354" s="15">
        <f t="shared" si="35"/>
        <v>10145.592000000001</v>
      </c>
      <c r="G354" s="15">
        <f t="shared" si="35"/>
        <v>658.41599999999994</v>
      </c>
      <c r="H354" s="15">
        <f t="shared" si="32"/>
        <v>29928</v>
      </c>
    </row>
    <row r="355" spans="1:8" x14ac:dyDescent="0.55000000000000004">
      <c r="A355" t="str">
        <f t="shared" si="30"/>
        <v>Kentucky</v>
      </c>
      <c r="B355" s="15">
        <f t="shared" si="33"/>
        <v>86456.517000000007</v>
      </c>
      <c r="C355" s="15">
        <f t="shared" si="33"/>
        <v>152507.14799999999</v>
      </c>
      <c r="D355" s="15">
        <f t="shared" si="33"/>
        <v>39200.780999999995</v>
      </c>
      <c r="E355" s="15">
        <f t="shared" si="34"/>
        <v>18257.898000000001</v>
      </c>
      <c r="F355" s="15">
        <f t="shared" si="35"/>
        <v>55847.687999999995</v>
      </c>
      <c r="G355" s="15">
        <f t="shared" si="35"/>
        <v>184726.96799999999</v>
      </c>
      <c r="H355" s="15">
        <f t="shared" si="32"/>
        <v>536997</v>
      </c>
    </row>
    <row r="356" spans="1:8" x14ac:dyDescent="0.55000000000000004">
      <c r="A356" t="str">
        <f t="shared" ref="A356:A384" si="36">A310</f>
        <v>Tennessee</v>
      </c>
      <c r="B356" s="15">
        <f t="shared" si="33"/>
        <v>114420.64</v>
      </c>
      <c r="C356" s="15">
        <f t="shared" si="33"/>
        <v>408028.32</v>
      </c>
      <c r="D356" s="15">
        <f t="shared" si="33"/>
        <v>106864.56000000001</v>
      </c>
      <c r="E356" s="15">
        <f t="shared" si="34"/>
        <v>46415.92</v>
      </c>
      <c r="F356" s="15">
        <f t="shared" si="35"/>
        <v>242874</v>
      </c>
      <c r="G356" s="15">
        <f t="shared" si="35"/>
        <v>160836.56</v>
      </c>
      <c r="H356" s="15">
        <f t="shared" si="32"/>
        <v>1079440</v>
      </c>
    </row>
    <row r="357" spans="1:8" x14ac:dyDescent="0.55000000000000004">
      <c r="A357" t="str">
        <f t="shared" si="36"/>
        <v>Ohio</v>
      </c>
      <c r="B357" s="15">
        <f t="shared" si="33"/>
        <v>271369.29600000003</v>
      </c>
      <c r="C357" s="15">
        <f t="shared" si="33"/>
        <v>844485.04799999995</v>
      </c>
      <c r="D357" s="15">
        <f t="shared" si="33"/>
        <v>182262.96</v>
      </c>
      <c r="E357" s="15">
        <f t="shared" si="34"/>
        <v>168086.95200000002</v>
      </c>
      <c r="F357" s="15">
        <f t="shared" si="35"/>
        <v>431355.67199999996</v>
      </c>
      <c r="G357" s="15">
        <f t="shared" si="35"/>
        <v>127584.072</v>
      </c>
      <c r="H357" s="15">
        <f t="shared" si="32"/>
        <v>2025144</v>
      </c>
    </row>
    <row r="358" spans="1:8" x14ac:dyDescent="0.55000000000000004">
      <c r="A358" t="str">
        <f t="shared" si="36"/>
        <v>Indiana</v>
      </c>
      <c r="B358" s="15">
        <f t="shared" si="33"/>
        <v>89701.883999999991</v>
      </c>
      <c r="C358" s="15">
        <f t="shared" si="33"/>
        <v>212588.28</v>
      </c>
      <c r="D358" s="15">
        <f t="shared" si="33"/>
        <v>43036.164000000004</v>
      </c>
      <c r="E358" s="15">
        <f t="shared" si="34"/>
        <v>27999.432000000001</v>
      </c>
      <c r="F358" s="15">
        <f t="shared" si="35"/>
        <v>107331.15599999999</v>
      </c>
      <c r="G358" s="15">
        <f t="shared" si="35"/>
        <v>37851.083999999995</v>
      </c>
      <c r="H358" s="15">
        <f t="shared" si="32"/>
        <v>518508</v>
      </c>
    </row>
    <row r="359" spans="1:8" x14ac:dyDescent="0.55000000000000004">
      <c r="A359" t="str">
        <f t="shared" si="36"/>
        <v>Yazoo</v>
      </c>
      <c r="B359" s="15">
        <f t="shared" si="33"/>
        <v>25135.505999999998</v>
      </c>
      <c r="C359" s="15">
        <f t="shared" si="33"/>
        <v>233836.37399999995</v>
      </c>
      <c r="D359" s="15">
        <f t="shared" si="33"/>
        <v>131009.30399999997</v>
      </c>
      <c r="E359" s="15">
        <f t="shared" si="34"/>
        <v>45700.919999999991</v>
      </c>
      <c r="F359" s="15">
        <f t="shared" si="35"/>
        <v>289439.15999999997</v>
      </c>
      <c r="G359" s="15">
        <f t="shared" si="35"/>
        <v>36560.735999999997</v>
      </c>
      <c r="H359" s="15">
        <f t="shared" si="32"/>
        <v>761681.99999999988</v>
      </c>
    </row>
    <row r="360" spans="1:8" x14ac:dyDescent="0.55000000000000004">
      <c r="A360" t="str">
        <f t="shared" si="36"/>
        <v>Illinois</v>
      </c>
      <c r="B360" s="15">
        <f t="shared" si="33"/>
        <v>22347.855</v>
      </c>
      <c r="C360" s="15">
        <f t="shared" si="33"/>
        <v>114800.625</v>
      </c>
      <c r="D360" s="15">
        <f t="shared" si="33"/>
        <v>7347.24</v>
      </c>
      <c r="E360" s="15">
        <f t="shared" si="34"/>
        <v>15000.615</v>
      </c>
      <c r="F360" s="15">
        <f t="shared" si="35"/>
        <v>98881.604999999996</v>
      </c>
      <c r="G360" s="15">
        <f t="shared" si="35"/>
        <v>47757.06</v>
      </c>
      <c r="H360" s="15">
        <f t="shared" si="32"/>
        <v>306135</v>
      </c>
    </row>
    <row r="361" spans="1:8" x14ac:dyDescent="0.55000000000000004">
      <c r="A361" t="str">
        <f t="shared" si="36"/>
        <v>Mississippi</v>
      </c>
      <c r="B361" s="15">
        <f t="shared" si="33"/>
        <v>3071.0459999999998</v>
      </c>
      <c r="C361" s="15">
        <f t="shared" si="33"/>
        <v>42017.493000000002</v>
      </c>
      <c r="D361" s="15">
        <f t="shared" si="33"/>
        <v>23032.845000000001</v>
      </c>
      <c r="E361" s="15">
        <f t="shared" si="34"/>
        <v>697.96500000000003</v>
      </c>
      <c r="F361" s="15">
        <f t="shared" si="35"/>
        <v>67423.418999999994</v>
      </c>
      <c r="G361" s="15">
        <f t="shared" si="35"/>
        <v>3350.232</v>
      </c>
      <c r="H361" s="15">
        <f t="shared" si="32"/>
        <v>139593</v>
      </c>
    </row>
    <row r="362" spans="1:8" x14ac:dyDescent="0.55000000000000004">
      <c r="A362" t="str">
        <f t="shared" si="36"/>
        <v>Orleans</v>
      </c>
      <c r="B362" s="15">
        <f t="shared" ref="B362:D381" si="37">B316*$H362</f>
        <v>129964.352</v>
      </c>
      <c r="C362" s="15">
        <f t="shared" si="37"/>
        <v>617330.67200000002</v>
      </c>
      <c r="D362" s="15">
        <f t="shared" si="37"/>
        <v>460967.31099999999</v>
      </c>
      <c r="E362" s="15">
        <f t="shared" si="34"/>
        <v>109657.42200000001</v>
      </c>
      <c r="F362" s="15">
        <f t="shared" ref="F362:G381" si="38">F316*$H362</f>
        <v>680282.15500000003</v>
      </c>
      <c r="G362" s="15">
        <f t="shared" si="38"/>
        <v>32491.088</v>
      </c>
      <c r="H362" s="15">
        <f t="shared" si="32"/>
        <v>2030693</v>
      </c>
    </row>
    <row r="363" spans="1:8" x14ac:dyDescent="0.55000000000000004">
      <c r="A363" t="str">
        <f t="shared" si="36"/>
        <v>Michigan</v>
      </c>
      <c r="B363" s="15">
        <f t="shared" si="37"/>
        <v>71138.077999999994</v>
      </c>
      <c r="C363" s="15">
        <f t="shared" si="37"/>
        <v>172014.20499999999</v>
      </c>
      <c r="D363" s="15">
        <f t="shared" si="37"/>
        <v>43149.326000000001</v>
      </c>
      <c r="E363" s="15">
        <f t="shared" si="34"/>
        <v>37901.434999999998</v>
      </c>
      <c r="F363" s="15">
        <f t="shared" si="38"/>
        <v>78135.266000000003</v>
      </c>
      <c r="G363" s="15">
        <f t="shared" si="38"/>
        <v>180760.69</v>
      </c>
      <c r="H363" s="15">
        <f t="shared" si="32"/>
        <v>583099</v>
      </c>
    </row>
    <row r="364" spans="1:8" x14ac:dyDescent="0.55000000000000004">
      <c r="A364" t="str">
        <f t="shared" si="36"/>
        <v>Missouri</v>
      </c>
      <c r="B364" s="15">
        <f t="shared" si="37"/>
        <v>251644.96499999997</v>
      </c>
      <c r="C364" s="15">
        <f t="shared" si="37"/>
        <v>988816.68599999987</v>
      </c>
      <c r="D364" s="15">
        <f t="shared" si="37"/>
        <v>204276.50099999999</v>
      </c>
      <c r="E364" s="15">
        <f t="shared" si="34"/>
        <v>133223.80499999996</v>
      </c>
      <c r="F364" s="15">
        <f t="shared" si="38"/>
        <v>828948.12</v>
      </c>
      <c r="G364" s="15">
        <f t="shared" si="38"/>
        <v>553618.92299999995</v>
      </c>
      <c r="H364" s="15">
        <f t="shared" si="32"/>
        <v>2960528.9999999995</v>
      </c>
    </row>
    <row r="365" spans="1:8" x14ac:dyDescent="0.55000000000000004">
      <c r="A365" t="str">
        <f t="shared" si="36"/>
        <v>Wisconsan</v>
      </c>
      <c r="B365" s="15">
        <f t="shared" si="37"/>
        <v>95150.987999999998</v>
      </c>
      <c r="C365" s="15">
        <f t="shared" si="37"/>
        <v>149193.054</v>
      </c>
      <c r="D365" s="15">
        <f t="shared" si="37"/>
        <v>24942.491999999998</v>
      </c>
      <c r="E365" s="15">
        <f t="shared" si="34"/>
        <v>28175.777999999998</v>
      </c>
      <c r="F365" s="15">
        <f t="shared" si="38"/>
        <v>34642.35</v>
      </c>
      <c r="G365" s="15">
        <f t="shared" si="38"/>
        <v>129793.33800000002</v>
      </c>
      <c r="H365" s="15">
        <f t="shared" si="32"/>
        <v>461898</v>
      </c>
    </row>
    <row r="366" spans="1:8" x14ac:dyDescent="0.55000000000000004">
      <c r="A366" t="str">
        <f t="shared" si="36"/>
        <v>Arkansaw</v>
      </c>
      <c r="B366" s="15">
        <f t="shared" si="37"/>
        <v>22834.196</v>
      </c>
      <c r="C366" s="15">
        <f t="shared" si="37"/>
        <v>210167.804</v>
      </c>
      <c r="D366" s="15">
        <f t="shared" si="37"/>
        <v>10718.092000000001</v>
      </c>
      <c r="E366" s="15">
        <f t="shared" si="34"/>
        <v>1398.0119999999999</v>
      </c>
      <c r="F366" s="15">
        <f t="shared" si="38"/>
        <v>204575.75599999999</v>
      </c>
      <c r="G366" s="15">
        <f t="shared" si="38"/>
        <v>16310.140000000001</v>
      </c>
      <c r="H366" s="15">
        <f t="shared" si="32"/>
        <v>466004</v>
      </c>
    </row>
    <row r="367" spans="1:8" x14ac:dyDescent="0.55000000000000004">
      <c r="A367" t="str">
        <f t="shared" si="36"/>
        <v>West Florida</v>
      </c>
      <c r="B367" s="15">
        <f t="shared" si="37"/>
        <v>147245.23799999998</v>
      </c>
      <c r="C367" s="15">
        <f t="shared" si="37"/>
        <v>194663.19600000003</v>
      </c>
      <c r="D367" s="15">
        <f t="shared" si="37"/>
        <v>45754.17</v>
      </c>
      <c r="E367" s="15">
        <f t="shared" si="34"/>
        <v>35771.441999999995</v>
      </c>
      <c r="F367" s="15">
        <f t="shared" si="38"/>
        <v>112305.69</v>
      </c>
      <c r="G367" s="15">
        <f t="shared" si="38"/>
        <v>296154.26399999997</v>
      </c>
      <c r="H367" s="15">
        <f t="shared" si="32"/>
        <v>831894</v>
      </c>
    </row>
    <row r="368" spans="1:8" x14ac:dyDescent="0.55000000000000004">
      <c r="A368" t="str">
        <f t="shared" si="36"/>
        <v>Juniper</v>
      </c>
      <c r="B368" s="15">
        <f t="shared" si="37"/>
        <v>32139.392999999996</v>
      </c>
      <c r="C368" s="15">
        <f t="shared" si="37"/>
        <v>77314.343999999997</v>
      </c>
      <c r="D368" s="15">
        <f t="shared" si="37"/>
        <v>20002.839</v>
      </c>
      <c r="E368" s="15">
        <f t="shared" si="34"/>
        <v>8091.0359999999991</v>
      </c>
      <c r="F368" s="15">
        <f t="shared" si="38"/>
        <v>78438.099000000002</v>
      </c>
      <c r="G368" s="15">
        <f t="shared" si="38"/>
        <v>8765.2890000000007</v>
      </c>
      <c r="H368" s="15">
        <f t="shared" si="32"/>
        <v>224751</v>
      </c>
    </row>
    <row r="369" spans="1:8" x14ac:dyDescent="0.55000000000000004">
      <c r="A369" t="str">
        <f t="shared" si="36"/>
        <v>Ontonagon</v>
      </c>
      <c r="B369" s="15">
        <f t="shared" si="37"/>
        <v>60157.767999999996</v>
      </c>
      <c r="C369" s="15">
        <f t="shared" si="37"/>
        <v>229534.008</v>
      </c>
      <c r="D369" s="15">
        <f t="shared" si="37"/>
        <v>39715.808000000005</v>
      </c>
      <c r="E369" s="15">
        <f t="shared" si="34"/>
        <v>19857.904000000002</v>
      </c>
      <c r="F369" s="15">
        <f t="shared" si="38"/>
        <v>220189.11199999999</v>
      </c>
      <c r="G369" s="15">
        <f t="shared" si="38"/>
        <v>14601.400000000001</v>
      </c>
      <c r="H369" s="15">
        <f t="shared" si="32"/>
        <v>584056</v>
      </c>
    </row>
    <row r="370" spans="1:8" x14ac:dyDescent="0.55000000000000004">
      <c r="A370" t="str">
        <f t="shared" si="36"/>
        <v>Nibrasca</v>
      </c>
      <c r="B370" s="15">
        <f t="shared" si="37"/>
        <v>7745.16</v>
      </c>
      <c r="C370" s="15">
        <f t="shared" si="37"/>
        <v>6274.56</v>
      </c>
      <c r="D370" s="15">
        <f t="shared" si="37"/>
        <v>1111.1200000000001</v>
      </c>
      <c r="E370" s="15">
        <f t="shared" si="34"/>
        <v>2058.84</v>
      </c>
      <c r="F370" s="15">
        <f t="shared" si="38"/>
        <v>12581.800000000001</v>
      </c>
      <c r="G370" s="15">
        <f t="shared" si="38"/>
        <v>2908.52</v>
      </c>
      <c r="H370" s="15">
        <f t="shared" si="32"/>
        <v>32680</v>
      </c>
    </row>
    <row r="371" spans="1:8" x14ac:dyDescent="0.55000000000000004">
      <c r="A371" t="str">
        <f t="shared" si="36"/>
        <v>Kances</v>
      </c>
      <c r="B371" s="15">
        <f t="shared" si="37"/>
        <v>135498.82500000001</v>
      </c>
      <c r="C371" s="15">
        <f t="shared" si="37"/>
        <v>193311.65700000001</v>
      </c>
      <c r="D371" s="15">
        <f t="shared" si="37"/>
        <v>20475.378000000001</v>
      </c>
      <c r="E371" s="15">
        <f t="shared" si="34"/>
        <v>42757.406999999999</v>
      </c>
      <c r="F371" s="15">
        <f t="shared" si="38"/>
        <v>112012.36199999999</v>
      </c>
      <c r="G371" s="15">
        <f t="shared" si="38"/>
        <v>98161.370999999999</v>
      </c>
      <c r="H371" s="15">
        <f t="shared" si="32"/>
        <v>602217</v>
      </c>
    </row>
    <row r="372" spans="1:8" x14ac:dyDescent="0.55000000000000004">
      <c r="A372" t="str">
        <f t="shared" si="36"/>
        <v>Maine</v>
      </c>
      <c r="B372" s="15">
        <f t="shared" si="37"/>
        <v>218</v>
      </c>
      <c r="C372" s="15">
        <f t="shared" si="37"/>
        <v>3793.2</v>
      </c>
      <c r="D372" s="15">
        <f t="shared" si="37"/>
        <v>279.04000000000002</v>
      </c>
      <c r="E372" s="15">
        <f t="shared" si="34"/>
        <v>69.760000000000005</v>
      </c>
      <c r="F372" s="15">
        <f t="shared" si="38"/>
        <v>3985.04</v>
      </c>
      <c r="G372" s="15">
        <f t="shared" si="38"/>
        <v>374.96</v>
      </c>
      <c r="H372" s="15">
        <f t="shared" si="32"/>
        <v>8720</v>
      </c>
    </row>
    <row r="373" spans="1:8" x14ac:dyDescent="0.55000000000000004">
      <c r="A373" t="str">
        <f t="shared" si="36"/>
        <v>Olympia</v>
      </c>
      <c r="B373" s="15">
        <f t="shared" si="37"/>
        <v>712023.87200000009</v>
      </c>
      <c r="C373" s="15">
        <f t="shared" si="37"/>
        <v>419966.17600000004</v>
      </c>
      <c r="D373" s="15">
        <f t="shared" si="37"/>
        <v>117249.44</v>
      </c>
      <c r="E373" s="15">
        <f t="shared" si="34"/>
        <v>200389.95199999999</v>
      </c>
      <c r="F373" s="15">
        <f t="shared" si="38"/>
        <v>443416.06399999995</v>
      </c>
      <c r="G373" s="15">
        <f t="shared" si="38"/>
        <v>238762.49600000001</v>
      </c>
      <c r="H373" s="15">
        <f t="shared" si="32"/>
        <v>2131808</v>
      </c>
    </row>
    <row r="374" spans="1:8" x14ac:dyDescent="0.55000000000000004">
      <c r="A374" t="str">
        <f t="shared" si="36"/>
        <v>Alleghania</v>
      </c>
      <c r="B374" s="15">
        <f t="shared" si="37"/>
        <v>3152.1419999999998</v>
      </c>
      <c r="C374" s="15">
        <f t="shared" si="37"/>
        <v>8710.7579999999998</v>
      </c>
      <c r="D374" s="15">
        <f t="shared" si="37"/>
        <v>2237.0039999999999</v>
      </c>
      <c r="E374" s="15">
        <f t="shared" si="34"/>
        <v>1762.4879999999998</v>
      </c>
      <c r="F374" s="15">
        <f t="shared" si="38"/>
        <v>4643.4780000000001</v>
      </c>
      <c r="G374" s="15">
        <f t="shared" si="38"/>
        <v>13388.130000000001</v>
      </c>
      <c r="H374" s="15">
        <f t="shared" si="32"/>
        <v>33894</v>
      </c>
    </row>
    <row r="375" spans="1:8" x14ac:dyDescent="0.55000000000000004">
      <c r="A375" t="str">
        <f t="shared" si="36"/>
        <v>Franklin</v>
      </c>
      <c r="B375" s="15">
        <f t="shared" si="37"/>
        <v>15365.61</v>
      </c>
      <c r="C375" s="15">
        <f t="shared" si="37"/>
        <v>32468.201999999997</v>
      </c>
      <c r="D375" s="15">
        <f t="shared" si="37"/>
        <v>4008.42</v>
      </c>
      <c r="E375" s="15">
        <f t="shared" si="34"/>
        <v>4676.4900000000007</v>
      </c>
      <c r="F375" s="15">
        <f t="shared" si="38"/>
        <v>58656.546000000002</v>
      </c>
      <c r="G375" s="15">
        <f t="shared" si="38"/>
        <v>18438.732</v>
      </c>
      <c r="H375" s="15">
        <f t="shared" si="32"/>
        <v>133614</v>
      </c>
    </row>
    <row r="376" spans="1:8" x14ac:dyDescent="0.55000000000000004">
      <c r="A376" t="str">
        <f t="shared" si="36"/>
        <v>Cimarron</v>
      </c>
      <c r="B376" s="15">
        <f t="shared" si="37"/>
        <v>100843.776</v>
      </c>
      <c r="C376" s="15">
        <f t="shared" si="37"/>
        <v>212383.10400000002</v>
      </c>
      <c r="D376" s="15">
        <f t="shared" si="37"/>
        <v>61881.408000000003</v>
      </c>
      <c r="E376" s="15">
        <f t="shared" si="34"/>
        <v>52713.792000000001</v>
      </c>
      <c r="F376" s="15">
        <f t="shared" si="38"/>
        <v>85564.415999999997</v>
      </c>
      <c r="G376" s="15">
        <f t="shared" si="38"/>
        <v>250581.50400000002</v>
      </c>
      <c r="H376" s="15">
        <f t="shared" si="32"/>
        <v>763968</v>
      </c>
    </row>
    <row r="377" spans="1:8" x14ac:dyDescent="0.55000000000000004">
      <c r="A377" t="str">
        <f t="shared" si="36"/>
        <v>Pembina</v>
      </c>
      <c r="B377" s="15">
        <f t="shared" si="37"/>
        <v>37007.334000000003</v>
      </c>
      <c r="C377" s="15">
        <f t="shared" si="37"/>
        <v>40012.203000000001</v>
      </c>
      <c r="D377" s="15">
        <f t="shared" si="37"/>
        <v>12177.627</v>
      </c>
      <c r="E377" s="15">
        <f t="shared" si="34"/>
        <v>5851.5869999999995</v>
      </c>
      <c r="F377" s="15">
        <f t="shared" si="38"/>
        <v>13126.533000000001</v>
      </c>
      <c r="G377" s="15">
        <f t="shared" si="38"/>
        <v>49975.716</v>
      </c>
      <c r="H377" s="15">
        <f t="shared" si="32"/>
        <v>158151</v>
      </c>
    </row>
    <row r="378" spans="1:8" x14ac:dyDescent="0.55000000000000004">
      <c r="A378" t="str">
        <f t="shared" si="36"/>
        <v>East Florida</v>
      </c>
      <c r="B378" s="15">
        <f t="shared" si="37"/>
        <v>6010.7040000000006</v>
      </c>
      <c r="C378" s="15">
        <f t="shared" si="37"/>
        <v>21755.16</v>
      </c>
      <c r="D378" s="15">
        <f t="shared" si="37"/>
        <v>5562.1440000000002</v>
      </c>
      <c r="E378" s="15">
        <f t="shared" si="34"/>
        <v>448.56</v>
      </c>
      <c r="F378" s="15">
        <f t="shared" si="38"/>
        <v>2422.2240000000002</v>
      </c>
      <c r="G378" s="15">
        <f t="shared" si="38"/>
        <v>8657.2080000000005</v>
      </c>
      <c r="H378" s="15">
        <f t="shared" si="32"/>
        <v>44856</v>
      </c>
    </row>
    <row r="379" spans="1:8" x14ac:dyDescent="0.55000000000000004">
      <c r="A379" t="str">
        <f t="shared" si="36"/>
        <v>Anacostia</v>
      </c>
      <c r="B379" s="15">
        <f t="shared" si="37"/>
        <v>80324.744000000006</v>
      </c>
      <c r="C379" s="15">
        <f t="shared" si="37"/>
        <v>82669.991999999998</v>
      </c>
      <c r="D379" s="15">
        <f t="shared" si="37"/>
        <v>13485.175999999999</v>
      </c>
      <c r="E379" s="15">
        <f t="shared" si="34"/>
        <v>16709.892</v>
      </c>
      <c r="F379" s="15">
        <f t="shared" si="38"/>
        <v>22279.856</v>
      </c>
      <c r="G379" s="15">
        <f t="shared" si="38"/>
        <v>77686.340000000011</v>
      </c>
      <c r="H379" s="15">
        <f t="shared" si="32"/>
        <v>293156</v>
      </c>
    </row>
    <row r="380" spans="1:8" x14ac:dyDescent="0.55000000000000004">
      <c r="A380" t="str">
        <f t="shared" si="36"/>
        <v>Tahosa</v>
      </c>
      <c r="B380" s="15">
        <f t="shared" si="37"/>
        <v>78290.016000000003</v>
      </c>
      <c r="C380" s="15">
        <f t="shared" si="37"/>
        <v>19861.183999999997</v>
      </c>
      <c r="D380" s="15">
        <f t="shared" si="37"/>
        <v>5542.6559999999999</v>
      </c>
      <c r="E380" s="15">
        <f t="shared" si="34"/>
        <v>10161.536</v>
      </c>
      <c r="F380" s="15">
        <f t="shared" si="38"/>
        <v>102539.136</v>
      </c>
      <c r="G380" s="15">
        <f t="shared" si="38"/>
        <v>14549.472</v>
      </c>
      <c r="H380" s="15">
        <f t="shared" si="32"/>
        <v>230944</v>
      </c>
    </row>
    <row r="381" spans="1:8" x14ac:dyDescent="0.55000000000000004">
      <c r="A381" t="str">
        <f t="shared" si="36"/>
        <v>Minasota</v>
      </c>
      <c r="B381" s="15">
        <f t="shared" si="37"/>
        <v>6445.6559999999999</v>
      </c>
      <c r="C381" s="15">
        <f t="shared" si="37"/>
        <v>2367.386</v>
      </c>
      <c r="D381" s="15">
        <f t="shared" si="37"/>
        <v>616.71399999999994</v>
      </c>
      <c r="E381" s="15">
        <f t="shared" si="34"/>
        <v>1293.1100000000001</v>
      </c>
      <c r="F381" s="15">
        <f t="shared" si="38"/>
        <v>5550.4260000000004</v>
      </c>
      <c r="G381" s="15">
        <f t="shared" si="38"/>
        <v>3620.7080000000001</v>
      </c>
      <c r="H381" s="15">
        <f t="shared" si="32"/>
        <v>19894</v>
      </c>
    </row>
    <row r="382" spans="1:8" x14ac:dyDescent="0.55000000000000004">
      <c r="A382" t="str">
        <f t="shared" si="36"/>
        <v>Washingtonia</v>
      </c>
      <c r="B382" s="15">
        <f t="shared" ref="B382:D401" si="39">B336*$H382</f>
        <v>15845.445000000002</v>
      </c>
      <c r="C382" s="15">
        <f t="shared" si="39"/>
        <v>2061.6750000000002</v>
      </c>
      <c r="D382" s="15">
        <f t="shared" si="39"/>
        <v>2002.7700000000002</v>
      </c>
      <c r="E382" s="15">
        <f t="shared" si="34"/>
        <v>5360.3549999999996</v>
      </c>
      <c r="F382" s="15">
        <f t="shared" ref="F382:G401" si="40">F336*$H382</f>
        <v>30453.885000000002</v>
      </c>
      <c r="G382" s="15">
        <f t="shared" si="40"/>
        <v>3180.87</v>
      </c>
      <c r="H382" s="15">
        <f t="shared" si="32"/>
        <v>58905</v>
      </c>
    </row>
    <row r="383" spans="1:8" x14ac:dyDescent="0.55000000000000004">
      <c r="A383" t="str">
        <f t="shared" si="36"/>
        <v>Cheyenne</v>
      </c>
      <c r="B383" s="15">
        <f t="shared" si="39"/>
        <v>4902.9120000000003</v>
      </c>
      <c r="C383" s="15">
        <f t="shared" si="39"/>
        <v>766.08</v>
      </c>
      <c r="D383" s="15">
        <f t="shared" si="39"/>
        <v>744.19200000000001</v>
      </c>
      <c r="E383" s="15">
        <f t="shared" si="34"/>
        <v>1882.3679999999999</v>
      </c>
      <c r="F383" s="15">
        <f t="shared" si="40"/>
        <v>12410.495999999999</v>
      </c>
      <c r="G383" s="15">
        <f t="shared" si="40"/>
        <v>1181.952</v>
      </c>
      <c r="H383" s="15">
        <f t="shared" si="32"/>
        <v>21888</v>
      </c>
    </row>
    <row r="384" spans="1:8" x14ac:dyDescent="0.55000000000000004">
      <c r="A384" t="str">
        <f t="shared" si="36"/>
        <v>Total</v>
      </c>
      <c r="B384" s="15">
        <f>SUM(B341:B383)</f>
        <v>3740662.6909999996</v>
      </c>
      <c r="C384" s="15">
        <f t="shared" ref="C384:E384" si="41">SUM(C341:C383)</f>
        <v>9183281.2700000014</v>
      </c>
      <c r="D384" s="15">
        <f t="shared" si="41"/>
        <v>2583207.3250000002</v>
      </c>
      <c r="E384" s="15">
        <f t="shared" si="41"/>
        <v>1504879.4330000004</v>
      </c>
      <c r="F384" s="15">
        <f>SUM(F341:F383)</f>
        <v>6806351.0920000002</v>
      </c>
      <c r="G384" s="15">
        <f>SUM(G341:G383)</f>
        <v>4140941.1889999998</v>
      </c>
      <c r="H384" s="15">
        <f>SUM(H341:H383)</f>
        <v>27959323</v>
      </c>
    </row>
    <row r="385" spans="1:12" x14ac:dyDescent="0.55000000000000004">
      <c r="G385" s="25"/>
    </row>
    <row r="386" spans="1:12" x14ac:dyDescent="0.55000000000000004">
      <c r="A386" t="s">
        <v>138</v>
      </c>
      <c r="B386" t="s">
        <v>139</v>
      </c>
      <c r="C386" t="s">
        <v>126</v>
      </c>
      <c r="D386" t="s">
        <v>140</v>
      </c>
      <c r="E386" t="s">
        <v>141</v>
      </c>
    </row>
    <row r="387" spans="1:12" x14ac:dyDescent="0.55000000000000004">
      <c r="A387">
        <v>1</v>
      </c>
      <c r="B387" t="s">
        <v>194</v>
      </c>
      <c r="C387" t="s">
        <v>87</v>
      </c>
      <c r="D387" s="1">
        <v>18590000</v>
      </c>
      <c r="E387" s="1">
        <v>22785000</v>
      </c>
    </row>
    <row r="388" spans="1:12" x14ac:dyDescent="0.55000000000000004">
      <c r="A388">
        <v>2</v>
      </c>
      <c r="B388" t="s">
        <v>142</v>
      </c>
      <c r="C388" t="s">
        <v>100</v>
      </c>
      <c r="D388" s="1">
        <v>11121000</v>
      </c>
      <c r="E388" s="1">
        <v>15038000</v>
      </c>
      <c r="L388" s="12"/>
    </row>
    <row r="389" spans="1:12" x14ac:dyDescent="0.55000000000000004">
      <c r="A389">
        <v>3</v>
      </c>
      <c r="B389" t="s">
        <v>143</v>
      </c>
      <c r="C389" t="s">
        <v>93</v>
      </c>
      <c r="D389" s="1">
        <v>8547000</v>
      </c>
      <c r="E389" s="1">
        <v>10415000</v>
      </c>
    </row>
    <row r="390" spans="1:12" x14ac:dyDescent="0.55000000000000004">
      <c r="A390">
        <v>4</v>
      </c>
      <c r="B390" t="s">
        <v>146</v>
      </c>
      <c r="C390" t="s">
        <v>86</v>
      </c>
      <c r="D390" s="1">
        <v>7231000</v>
      </c>
      <c r="E390" s="1">
        <v>7576000</v>
      </c>
    </row>
    <row r="391" spans="1:12" x14ac:dyDescent="0.55000000000000004">
      <c r="A391">
        <v>5</v>
      </c>
      <c r="B391" t="s">
        <v>158</v>
      </c>
      <c r="C391" t="s">
        <v>84</v>
      </c>
      <c r="D391" s="1">
        <v>5991000</v>
      </c>
      <c r="E391" s="1">
        <v>6291000</v>
      </c>
    </row>
    <row r="392" spans="1:12" x14ac:dyDescent="0.55000000000000004">
      <c r="A392">
        <v>6</v>
      </c>
      <c r="B392" t="s">
        <v>144</v>
      </c>
      <c r="C392" t="s">
        <v>78</v>
      </c>
      <c r="D392" s="1">
        <v>5713000</v>
      </c>
      <c r="E392" s="1">
        <v>7278000</v>
      </c>
    </row>
    <row r="393" spans="1:12" x14ac:dyDescent="0.55000000000000004">
      <c r="A393">
        <v>7</v>
      </c>
      <c r="B393" t="s">
        <v>399</v>
      </c>
      <c r="C393" t="s">
        <v>114</v>
      </c>
      <c r="D393" s="1">
        <v>4876000</v>
      </c>
      <c r="E393" s="1">
        <v>5147000</v>
      </c>
    </row>
    <row r="394" spans="1:12" x14ac:dyDescent="0.55000000000000004">
      <c r="A394">
        <v>8</v>
      </c>
      <c r="B394" t="s">
        <v>151</v>
      </c>
      <c r="C394" t="s">
        <v>87</v>
      </c>
      <c r="D394" s="1">
        <v>4733000</v>
      </c>
      <c r="E394" s="1">
        <v>4813000</v>
      </c>
    </row>
    <row r="395" spans="1:12" x14ac:dyDescent="0.55000000000000004">
      <c r="A395">
        <v>9</v>
      </c>
      <c r="B395" t="s">
        <v>150</v>
      </c>
      <c r="C395" t="s">
        <v>104</v>
      </c>
      <c r="D395" s="1">
        <v>4422000</v>
      </c>
      <c r="E395" s="1">
        <v>6042000</v>
      </c>
    </row>
    <row r="396" spans="1:12" x14ac:dyDescent="0.55000000000000004">
      <c r="A396">
        <v>10</v>
      </c>
      <c r="B396" t="s">
        <v>400</v>
      </c>
      <c r="C396" t="s">
        <v>86</v>
      </c>
      <c r="D396" s="1">
        <v>4401000</v>
      </c>
      <c r="E396" s="1">
        <v>4840000</v>
      </c>
    </row>
    <row r="397" spans="1:12" x14ac:dyDescent="0.55000000000000004">
      <c r="A397">
        <v>11</v>
      </c>
      <c r="B397" t="s">
        <v>401</v>
      </c>
      <c r="C397" t="s">
        <v>80</v>
      </c>
      <c r="D397" s="1">
        <v>4269000</v>
      </c>
      <c r="E397" s="1">
        <v>4405000</v>
      </c>
    </row>
    <row r="398" spans="1:12" x14ac:dyDescent="0.55000000000000004">
      <c r="A398">
        <v>12</v>
      </c>
      <c r="B398" t="s">
        <v>152</v>
      </c>
      <c r="C398" t="s">
        <v>38</v>
      </c>
      <c r="D398" s="1">
        <v>4239000</v>
      </c>
      <c r="E398" s="1">
        <v>4428000</v>
      </c>
    </row>
    <row r="399" spans="1:12" x14ac:dyDescent="0.55000000000000004">
      <c r="A399">
        <v>13</v>
      </c>
      <c r="B399" t="s">
        <v>145</v>
      </c>
      <c r="C399" t="s">
        <v>82</v>
      </c>
      <c r="D399" s="1">
        <v>4210000</v>
      </c>
      <c r="E399" s="1">
        <v>7521000</v>
      </c>
    </row>
    <row r="400" spans="1:12" x14ac:dyDescent="0.55000000000000004">
      <c r="A400">
        <v>14</v>
      </c>
      <c r="B400" t="s">
        <v>149</v>
      </c>
      <c r="C400" t="s">
        <v>98</v>
      </c>
      <c r="D400" s="1">
        <v>4180000</v>
      </c>
      <c r="E400" s="1">
        <v>6743000</v>
      </c>
    </row>
    <row r="401" spans="1:5" x14ac:dyDescent="0.55000000000000004">
      <c r="A401">
        <v>15</v>
      </c>
      <c r="B401" t="s">
        <v>159</v>
      </c>
      <c r="C401" t="s">
        <v>100</v>
      </c>
      <c r="D401" s="1">
        <v>3788000</v>
      </c>
      <c r="E401" s="1">
        <v>5012000</v>
      </c>
    </row>
    <row r="402" spans="1:5" x14ac:dyDescent="0.55000000000000004">
      <c r="A402">
        <v>16</v>
      </c>
      <c r="B402" t="s">
        <v>155</v>
      </c>
      <c r="C402" t="s">
        <v>96</v>
      </c>
      <c r="D402" s="1">
        <v>3750000</v>
      </c>
      <c r="E402" s="1" t="s">
        <v>419</v>
      </c>
    </row>
    <row r="403" spans="1:5" x14ac:dyDescent="0.55000000000000004">
      <c r="A403">
        <v>17</v>
      </c>
      <c r="B403" t="s">
        <v>147</v>
      </c>
      <c r="C403" t="s">
        <v>92</v>
      </c>
      <c r="D403" s="1">
        <v>3719000</v>
      </c>
      <c r="E403" s="1">
        <v>6948000</v>
      </c>
    </row>
    <row r="404" spans="1:5" x14ac:dyDescent="0.55000000000000004">
      <c r="A404">
        <v>18</v>
      </c>
      <c r="B404" t="s">
        <v>405</v>
      </c>
      <c r="C404" t="s">
        <v>86</v>
      </c>
      <c r="D404" s="1">
        <v>3287000</v>
      </c>
      <c r="E404" s="1" t="s">
        <v>420</v>
      </c>
    </row>
    <row r="405" spans="1:5" x14ac:dyDescent="0.55000000000000004">
      <c r="A405">
        <v>19</v>
      </c>
      <c r="B405" t="s">
        <v>455</v>
      </c>
      <c r="C405" t="s">
        <v>98</v>
      </c>
      <c r="D405" s="1">
        <v>3191000</v>
      </c>
      <c r="E405" s="1">
        <v>3421000</v>
      </c>
    </row>
    <row r="406" spans="1:5" x14ac:dyDescent="0.55000000000000004">
      <c r="A406">
        <v>20</v>
      </c>
      <c r="B406" t="s">
        <v>162</v>
      </c>
      <c r="C406" t="s">
        <v>88</v>
      </c>
      <c r="D406" s="1">
        <v>2983000</v>
      </c>
      <c r="E406" s="1">
        <v>3161000</v>
      </c>
    </row>
    <row r="407" spans="1:5" x14ac:dyDescent="0.55000000000000004">
      <c r="A407">
        <v>21</v>
      </c>
      <c r="B407" t="s">
        <v>157</v>
      </c>
      <c r="C407" t="s">
        <v>78</v>
      </c>
      <c r="D407" s="1">
        <v>2829000</v>
      </c>
      <c r="E407" s="1">
        <v>3447000</v>
      </c>
    </row>
    <row r="408" spans="1:5" x14ac:dyDescent="0.55000000000000004">
      <c r="A408">
        <v>22</v>
      </c>
      <c r="B408" t="s">
        <v>464</v>
      </c>
      <c r="C408" t="s">
        <v>94</v>
      </c>
      <c r="D408" s="1">
        <v>2725000</v>
      </c>
      <c r="E408" s="1">
        <v>2929000</v>
      </c>
    </row>
    <row r="409" spans="1:5" x14ac:dyDescent="0.55000000000000004">
      <c r="A409">
        <v>23</v>
      </c>
      <c r="B409" t="s">
        <v>434</v>
      </c>
      <c r="C409" t="s">
        <v>88</v>
      </c>
      <c r="D409" s="1">
        <v>2659000</v>
      </c>
      <c r="E409" s="1">
        <v>2732000</v>
      </c>
    </row>
    <row r="410" spans="1:5" x14ac:dyDescent="0.55000000000000004">
      <c r="A410">
        <v>24</v>
      </c>
      <c r="B410" t="s">
        <v>153</v>
      </c>
      <c r="C410" t="s">
        <v>93</v>
      </c>
      <c r="D410" s="1">
        <v>2648000</v>
      </c>
      <c r="E410" s="1">
        <v>2727000</v>
      </c>
    </row>
    <row r="411" spans="1:5" x14ac:dyDescent="0.55000000000000004">
      <c r="A411">
        <v>25</v>
      </c>
      <c r="B411" t="s">
        <v>467</v>
      </c>
      <c r="C411" t="s">
        <v>79</v>
      </c>
      <c r="D411" s="1">
        <v>2581000</v>
      </c>
      <c r="E411" s="1" t="s">
        <v>471</v>
      </c>
    </row>
    <row r="412" spans="1:5" x14ac:dyDescent="0.55000000000000004">
      <c r="A412">
        <v>26</v>
      </c>
      <c r="B412" t="s">
        <v>437</v>
      </c>
      <c r="C412" t="s">
        <v>88</v>
      </c>
      <c r="D412" s="1">
        <v>2501000</v>
      </c>
      <c r="E412" s="1">
        <v>2578000</v>
      </c>
    </row>
    <row r="413" spans="1:5" x14ac:dyDescent="0.55000000000000004">
      <c r="A413">
        <v>27</v>
      </c>
      <c r="B413" t="s">
        <v>409</v>
      </c>
      <c r="C413" t="s">
        <v>103</v>
      </c>
      <c r="D413" s="1">
        <v>2442000</v>
      </c>
      <c r="E413" s="1" t="s">
        <v>468</v>
      </c>
    </row>
    <row r="414" spans="1:5" x14ac:dyDescent="0.55000000000000004">
      <c r="A414">
        <v>28</v>
      </c>
      <c r="B414" t="s">
        <v>154</v>
      </c>
      <c r="C414" t="s">
        <v>91</v>
      </c>
      <c r="D414" s="1">
        <v>2422000</v>
      </c>
      <c r="E414" s="1">
        <v>3991000</v>
      </c>
    </row>
    <row r="415" spans="1:5" x14ac:dyDescent="0.55000000000000004">
      <c r="A415">
        <v>29</v>
      </c>
      <c r="B415" t="s">
        <v>193</v>
      </c>
      <c r="C415" t="s">
        <v>189</v>
      </c>
      <c r="D415" s="1">
        <v>2342000</v>
      </c>
      <c r="E415" s="1">
        <v>2547000</v>
      </c>
    </row>
    <row r="416" spans="1:5" x14ac:dyDescent="0.55000000000000004">
      <c r="A416">
        <v>30</v>
      </c>
      <c r="B416" t="s">
        <v>227</v>
      </c>
      <c r="C416" t="s">
        <v>88</v>
      </c>
      <c r="D416" s="1">
        <v>2307000</v>
      </c>
      <c r="E416" s="1">
        <v>2434000</v>
      </c>
    </row>
    <row r="417" spans="1:5" x14ac:dyDescent="0.55000000000000004">
      <c r="A417">
        <v>31</v>
      </c>
      <c r="B417" t="s">
        <v>190</v>
      </c>
      <c r="C417" t="s">
        <v>101</v>
      </c>
      <c r="D417" s="1">
        <v>2260000</v>
      </c>
      <c r="E417" s="1">
        <v>2352000</v>
      </c>
    </row>
    <row r="418" spans="1:5" x14ac:dyDescent="0.55000000000000004">
      <c r="A418">
        <v>32</v>
      </c>
      <c r="B418" t="s">
        <v>469</v>
      </c>
      <c r="C418" t="s">
        <v>95</v>
      </c>
      <c r="D418" s="1">
        <v>2201000</v>
      </c>
      <c r="E418" s="1">
        <v>2329000</v>
      </c>
    </row>
    <row r="419" spans="1:5" x14ac:dyDescent="0.55000000000000004">
      <c r="A419">
        <v>33</v>
      </c>
      <c r="B419" t="s">
        <v>226</v>
      </c>
      <c r="C419" t="s">
        <v>86</v>
      </c>
      <c r="D419" s="1">
        <v>1929000</v>
      </c>
      <c r="E419" s="1">
        <v>2321000</v>
      </c>
    </row>
    <row r="420" spans="1:5" x14ac:dyDescent="0.55000000000000004">
      <c r="A420">
        <v>34</v>
      </c>
      <c r="B420" t="s">
        <v>470</v>
      </c>
      <c r="C420" t="s">
        <v>99</v>
      </c>
      <c r="D420" s="1">
        <v>1903000</v>
      </c>
      <c r="E420" s="1">
        <v>3562000</v>
      </c>
    </row>
    <row r="421" spans="1:5" x14ac:dyDescent="0.55000000000000004">
      <c r="A421">
        <v>35</v>
      </c>
      <c r="B421" t="s">
        <v>406</v>
      </c>
      <c r="C421" t="s">
        <v>83</v>
      </c>
      <c r="D421" s="1">
        <v>1873000</v>
      </c>
      <c r="E421" s="1" t="s">
        <v>444</v>
      </c>
    </row>
    <row r="422" spans="1:5" x14ac:dyDescent="0.55000000000000004">
      <c r="A422">
        <v>36</v>
      </c>
      <c r="B422" t="s">
        <v>161</v>
      </c>
      <c r="C422" t="s">
        <v>93</v>
      </c>
      <c r="D422" s="1">
        <v>1859000</v>
      </c>
      <c r="E422" s="1">
        <v>2175000</v>
      </c>
    </row>
    <row r="423" spans="1:5" x14ac:dyDescent="0.55000000000000004">
      <c r="A423">
        <v>37</v>
      </c>
      <c r="B423" t="s">
        <v>410</v>
      </c>
      <c r="C423" t="s">
        <v>148</v>
      </c>
      <c r="D423" s="1">
        <v>1643000</v>
      </c>
      <c r="E423" s="1">
        <v>9083000</v>
      </c>
    </row>
    <row r="424" spans="1:5" x14ac:dyDescent="0.55000000000000004">
      <c r="A424">
        <v>38</v>
      </c>
      <c r="B424" t="s">
        <v>411</v>
      </c>
      <c r="C424" t="s">
        <v>98</v>
      </c>
      <c r="D424" s="1">
        <v>1638000</v>
      </c>
      <c r="E424" s="1">
        <v>1814000</v>
      </c>
    </row>
    <row r="425" spans="1:5" x14ac:dyDescent="0.55000000000000004">
      <c r="A425">
        <v>39</v>
      </c>
      <c r="B425" t="s">
        <v>403</v>
      </c>
      <c r="C425" t="s">
        <v>92</v>
      </c>
      <c r="D425" s="1">
        <v>1594000</v>
      </c>
      <c r="E425" s="1" t="s">
        <v>412</v>
      </c>
    </row>
    <row r="426" spans="1:5" x14ac:dyDescent="0.55000000000000004">
      <c r="A426">
        <v>40</v>
      </c>
      <c r="B426" t="s">
        <v>200</v>
      </c>
      <c r="C426" t="s">
        <v>87</v>
      </c>
      <c r="D426" s="1">
        <v>1586000</v>
      </c>
      <c r="E426" s="1">
        <v>1638000</v>
      </c>
    </row>
    <row r="427" spans="1:5" x14ac:dyDescent="0.55000000000000004">
      <c r="A427">
        <v>41</v>
      </c>
      <c r="B427" t="s">
        <v>188</v>
      </c>
      <c r="C427" t="s">
        <v>115</v>
      </c>
      <c r="D427" s="1">
        <v>1577000</v>
      </c>
      <c r="E427" s="1">
        <v>2473000</v>
      </c>
    </row>
    <row r="428" spans="1:5" x14ac:dyDescent="0.55000000000000004">
      <c r="A428">
        <v>42</v>
      </c>
      <c r="B428" t="s">
        <v>407</v>
      </c>
      <c r="C428" t="s">
        <v>94</v>
      </c>
      <c r="D428" s="1">
        <v>1512000</v>
      </c>
      <c r="E428" s="1" t="s">
        <v>413</v>
      </c>
    </row>
    <row r="429" spans="1:5" x14ac:dyDescent="0.55000000000000004">
      <c r="A429">
        <v>43</v>
      </c>
      <c r="B429" t="s">
        <v>414</v>
      </c>
      <c r="C429" t="s">
        <v>94</v>
      </c>
      <c r="D429" s="1">
        <v>1483000</v>
      </c>
      <c r="E429" s="1">
        <v>1997000</v>
      </c>
    </row>
    <row r="430" spans="1:5" x14ac:dyDescent="0.55000000000000004">
      <c r="A430">
        <v>44</v>
      </c>
      <c r="B430" t="s">
        <v>415</v>
      </c>
      <c r="C430" t="s">
        <v>114</v>
      </c>
      <c r="D430" s="1">
        <v>1465000</v>
      </c>
      <c r="E430" s="1">
        <v>1641000</v>
      </c>
    </row>
    <row r="431" spans="1:5" x14ac:dyDescent="0.55000000000000004">
      <c r="A431">
        <v>45</v>
      </c>
      <c r="B431" t="s">
        <v>416</v>
      </c>
      <c r="C431" t="s">
        <v>202</v>
      </c>
      <c r="D431" s="1">
        <v>1460000</v>
      </c>
      <c r="E431" s="1" t="s">
        <v>456</v>
      </c>
    </row>
    <row r="432" spans="1:5" x14ac:dyDescent="0.55000000000000004">
      <c r="A432">
        <v>46</v>
      </c>
      <c r="B432" t="s">
        <v>156</v>
      </c>
      <c r="C432" t="s">
        <v>101</v>
      </c>
      <c r="D432" s="1">
        <v>1441000</v>
      </c>
      <c r="E432" s="1">
        <v>1512000</v>
      </c>
    </row>
    <row r="433" spans="1:5" x14ac:dyDescent="0.55000000000000004">
      <c r="A433">
        <v>47</v>
      </c>
      <c r="B433" t="s">
        <v>421</v>
      </c>
      <c r="C433" t="s">
        <v>85</v>
      </c>
      <c r="D433" s="1">
        <v>1429000</v>
      </c>
      <c r="E433" s="1" t="s">
        <v>479</v>
      </c>
    </row>
    <row r="434" spans="1:5" x14ac:dyDescent="0.55000000000000004">
      <c r="A434">
        <v>48</v>
      </c>
      <c r="B434" t="s">
        <v>192</v>
      </c>
      <c r="C434" t="s">
        <v>103</v>
      </c>
      <c r="D434" s="1">
        <v>1424000</v>
      </c>
      <c r="E434" s="1">
        <v>1651000</v>
      </c>
    </row>
    <row r="435" spans="1:5" x14ac:dyDescent="0.55000000000000004">
      <c r="A435">
        <v>49</v>
      </c>
      <c r="B435" t="s">
        <v>198</v>
      </c>
      <c r="C435" t="s">
        <v>91</v>
      </c>
      <c r="D435" s="1">
        <v>1401000</v>
      </c>
      <c r="E435" s="1" t="s">
        <v>417</v>
      </c>
    </row>
    <row r="436" spans="1:5" x14ac:dyDescent="0.55000000000000004">
      <c r="A436">
        <v>50</v>
      </c>
      <c r="B436" t="s">
        <v>443</v>
      </c>
      <c r="C436" t="s">
        <v>87</v>
      </c>
      <c r="D436" s="1">
        <v>1392000</v>
      </c>
      <c r="E436" s="1">
        <v>1453000</v>
      </c>
    </row>
    <row r="437" spans="1:5" x14ac:dyDescent="0.55000000000000004">
      <c r="A437">
        <v>51</v>
      </c>
      <c r="B437" t="s">
        <v>404</v>
      </c>
      <c r="C437" t="s">
        <v>93</v>
      </c>
      <c r="D437" s="1">
        <v>1381000</v>
      </c>
      <c r="E437" s="1" t="s">
        <v>422</v>
      </c>
    </row>
    <row r="438" spans="1:5" x14ac:dyDescent="0.55000000000000004">
      <c r="A438">
        <v>52</v>
      </c>
      <c r="B438" t="s">
        <v>163</v>
      </c>
      <c r="C438" t="s">
        <v>94</v>
      </c>
      <c r="D438" s="1">
        <v>1356000</v>
      </c>
      <c r="E438" s="1">
        <v>1567000</v>
      </c>
    </row>
    <row r="439" spans="1:5" x14ac:dyDescent="0.55000000000000004">
      <c r="A439">
        <v>53</v>
      </c>
      <c r="B439" t="s">
        <v>433</v>
      </c>
      <c r="C439" t="s">
        <v>107</v>
      </c>
      <c r="D439" s="1">
        <v>1341000</v>
      </c>
      <c r="E439" s="1">
        <v>1418000</v>
      </c>
    </row>
    <row r="440" spans="1:5" x14ac:dyDescent="0.55000000000000004">
      <c r="A440">
        <v>54</v>
      </c>
      <c r="B440" t="s">
        <v>191</v>
      </c>
      <c r="C440" t="s">
        <v>103</v>
      </c>
      <c r="D440" s="1">
        <v>1344000</v>
      </c>
      <c r="E440" s="1">
        <v>1836000</v>
      </c>
    </row>
    <row r="441" spans="1:5" x14ac:dyDescent="0.55000000000000004">
      <c r="A441">
        <v>55</v>
      </c>
      <c r="B441" t="s">
        <v>196</v>
      </c>
      <c r="C441" t="s">
        <v>189</v>
      </c>
      <c r="D441" s="1">
        <v>1234000</v>
      </c>
      <c r="E441" s="1">
        <v>1341000</v>
      </c>
    </row>
    <row r="442" spans="1:5" x14ac:dyDescent="0.55000000000000004">
      <c r="A442">
        <v>56</v>
      </c>
      <c r="B442" t="s">
        <v>442</v>
      </c>
      <c r="C442" t="s">
        <v>87</v>
      </c>
      <c r="D442" s="1">
        <v>1212000</v>
      </c>
      <c r="E442" s="1">
        <v>1349000</v>
      </c>
    </row>
    <row r="443" spans="1:5" x14ac:dyDescent="0.55000000000000004">
      <c r="A443">
        <v>57</v>
      </c>
      <c r="B443" t="s">
        <v>423</v>
      </c>
      <c r="C443" t="s">
        <v>189</v>
      </c>
      <c r="D443" s="1">
        <v>1189000</v>
      </c>
      <c r="E443" s="1" t="s">
        <v>424</v>
      </c>
    </row>
    <row r="444" spans="1:5" x14ac:dyDescent="0.55000000000000004">
      <c r="A444">
        <v>58</v>
      </c>
      <c r="B444" t="s">
        <v>160</v>
      </c>
      <c r="C444" t="s">
        <v>83</v>
      </c>
      <c r="D444" s="1">
        <v>1165000</v>
      </c>
      <c r="E444" s="1">
        <v>1252000</v>
      </c>
    </row>
    <row r="445" spans="1:5" x14ac:dyDescent="0.55000000000000004">
      <c r="A445">
        <v>59</v>
      </c>
      <c r="B445" t="s">
        <v>475</v>
      </c>
      <c r="C445" t="s">
        <v>82</v>
      </c>
      <c r="D445" s="1">
        <v>1103000</v>
      </c>
      <c r="E445" s="1" t="s">
        <v>480</v>
      </c>
    </row>
    <row r="446" spans="1:5" x14ac:dyDescent="0.55000000000000004">
      <c r="A446">
        <v>60</v>
      </c>
      <c r="B446" t="s">
        <v>482</v>
      </c>
      <c r="C446" t="s">
        <v>78</v>
      </c>
      <c r="D446" s="1">
        <v>1074000</v>
      </c>
      <c r="E446" s="1">
        <v>1162000</v>
      </c>
    </row>
    <row r="447" spans="1:5" x14ac:dyDescent="0.55000000000000004">
      <c r="A447">
        <v>61</v>
      </c>
      <c r="B447" t="s">
        <v>466</v>
      </c>
      <c r="C447" t="s">
        <v>84</v>
      </c>
      <c r="D447" s="1">
        <v>1054000</v>
      </c>
      <c r="E447" s="1">
        <v>1223000</v>
      </c>
    </row>
    <row r="448" spans="1:5" x14ac:dyDescent="0.55000000000000004">
      <c r="A448">
        <v>62</v>
      </c>
      <c r="B448" t="s">
        <v>425</v>
      </c>
      <c r="C448" t="s">
        <v>95</v>
      </c>
      <c r="D448" s="1">
        <v>1017000</v>
      </c>
      <c r="E448" s="1">
        <v>1231000</v>
      </c>
    </row>
    <row r="449" spans="1:5" x14ac:dyDescent="0.55000000000000004">
      <c r="A449">
        <v>63</v>
      </c>
      <c r="B449" t="s">
        <v>195</v>
      </c>
      <c r="C449" t="s">
        <v>107</v>
      </c>
      <c r="D449" s="1">
        <v>982000</v>
      </c>
      <c r="E449" s="1">
        <v>1321000</v>
      </c>
    </row>
    <row r="450" spans="1:5" x14ac:dyDescent="0.55000000000000004">
      <c r="A450">
        <v>64</v>
      </c>
      <c r="B450" t="s">
        <v>438</v>
      </c>
      <c r="C450" t="s">
        <v>104</v>
      </c>
      <c r="D450" s="1">
        <v>968000</v>
      </c>
      <c r="E450" s="1">
        <v>1045000</v>
      </c>
    </row>
    <row r="451" spans="1:5" x14ac:dyDescent="0.55000000000000004">
      <c r="A451">
        <v>65</v>
      </c>
      <c r="B451" t="s">
        <v>453</v>
      </c>
      <c r="C451" t="s">
        <v>78</v>
      </c>
      <c r="D451" s="1">
        <v>947000</v>
      </c>
      <c r="E451" s="1">
        <v>1032000</v>
      </c>
    </row>
    <row r="452" spans="1:5" x14ac:dyDescent="0.55000000000000004">
      <c r="A452">
        <v>66</v>
      </c>
      <c r="B452" t="s">
        <v>402</v>
      </c>
      <c r="C452" t="s">
        <v>79</v>
      </c>
      <c r="D452" s="1">
        <v>911000</v>
      </c>
      <c r="E452" s="1" t="s">
        <v>439</v>
      </c>
    </row>
    <row r="453" spans="1:5" x14ac:dyDescent="0.55000000000000004">
      <c r="A453">
        <v>67</v>
      </c>
      <c r="B453" t="s">
        <v>435</v>
      </c>
      <c r="C453" t="s">
        <v>93</v>
      </c>
      <c r="D453" s="1">
        <v>888000</v>
      </c>
      <c r="E453" s="1">
        <v>921000</v>
      </c>
    </row>
    <row r="454" spans="1:5" x14ac:dyDescent="0.55000000000000004">
      <c r="A454">
        <v>68</v>
      </c>
      <c r="B454" t="s">
        <v>201</v>
      </c>
      <c r="C454" t="s">
        <v>91</v>
      </c>
      <c r="D454" s="1">
        <v>879000</v>
      </c>
      <c r="E454" s="1">
        <v>993000</v>
      </c>
    </row>
    <row r="455" spans="1:5" x14ac:dyDescent="0.55000000000000004">
      <c r="A455">
        <v>69</v>
      </c>
      <c r="B455" t="s">
        <v>408</v>
      </c>
      <c r="C455" t="s">
        <v>80</v>
      </c>
      <c r="D455" s="1">
        <v>865000</v>
      </c>
      <c r="E455" s="1" t="s">
        <v>440</v>
      </c>
    </row>
    <row r="456" spans="1:5" x14ac:dyDescent="0.55000000000000004">
      <c r="A456">
        <v>70</v>
      </c>
      <c r="B456" t="s">
        <v>457</v>
      </c>
      <c r="C456" t="s">
        <v>86</v>
      </c>
      <c r="D456" s="1">
        <v>848000</v>
      </c>
      <c r="E456" s="1">
        <v>893000</v>
      </c>
    </row>
    <row r="457" spans="1:5" x14ac:dyDescent="0.55000000000000004">
      <c r="A457">
        <v>71</v>
      </c>
      <c r="B457" t="s">
        <v>398</v>
      </c>
      <c r="C457" t="s">
        <v>81</v>
      </c>
      <c r="D457" s="1">
        <v>824000</v>
      </c>
      <c r="E457" s="1" t="s">
        <v>472</v>
      </c>
    </row>
    <row r="458" spans="1:5" x14ac:dyDescent="0.55000000000000004">
      <c r="A458">
        <v>72</v>
      </c>
      <c r="B458" t="s">
        <v>426</v>
      </c>
      <c r="C458" t="s">
        <v>89</v>
      </c>
      <c r="D458" s="1">
        <v>806000</v>
      </c>
      <c r="E458" s="1" t="s">
        <v>481</v>
      </c>
    </row>
    <row r="459" spans="1:5" x14ac:dyDescent="0.55000000000000004">
      <c r="A459">
        <v>73</v>
      </c>
      <c r="B459" t="s">
        <v>441</v>
      </c>
      <c r="C459" t="s">
        <v>225</v>
      </c>
      <c r="D459" s="1">
        <v>793000</v>
      </c>
      <c r="E459" s="1">
        <v>848000</v>
      </c>
    </row>
    <row r="460" spans="1:5" x14ac:dyDescent="0.55000000000000004">
      <c r="A460">
        <v>74</v>
      </c>
      <c r="B460" t="s">
        <v>197</v>
      </c>
      <c r="C460" t="s">
        <v>80</v>
      </c>
      <c r="D460" s="1">
        <v>764000</v>
      </c>
      <c r="E460" s="1">
        <v>1241000</v>
      </c>
    </row>
    <row r="461" spans="1:5" x14ac:dyDescent="0.55000000000000004">
      <c r="A461">
        <v>75</v>
      </c>
      <c r="B461" t="s">
        <v>436</v>
      </c>
      <c r="C461" t="s">
        <v>90</v>
      </c>
      <c r="D461" s="1">
        <v>748000</v>
      </c>
      <c r="E461" s="1">
        <v>781000</v>
      </c>
    </row>
    <row r="462" spans="1:5" x14ac:dyDescent="0.55000000000000004">
      <c r="A462">
        <v>76</v>
      </c>
      <c r="B462" t="s">
        <v>466</v>
      </c>
      <c r="C462" t="s">
        <v>84</v>
      </c>
      <c r="D462" s="1">
        <v>736000</v>
      </c>
      <c r="E462" s="1">
        <v>764000</v>
      </c>
    </row>
    <row r="463" spans="1:5" x14ac:dyDescent="0.55000000000000004">
      <c r="A463">
        <v>77</v>
      </c>
      <c r="B463" t="s">
        <v>228</v>
      </c>
      <c r="C463" t="s">
        <v>103</v>
      </c>
      <c r="D463" s="1">
        <v>729000</v>
      </c>
      <c r="E463" s="1">
        <v>904000</v>
      </c>
    </row>
    <row r="464" spans="1:5" x14ac:dyDescent="0.55000000000000004">
      <c r="A464">
        <v>78</v>
      </c>
      <c r="B464" t="s">
        <v>449</v>
      </c>
      <c r="C464" t="s">
        <v>97</v>
      </c>
      <c r="D464" s="1">
        <v>701000</v>
      </c>
      <c r="E464" s="1">
        <v>732000</v>
      </c>
    </row>
    <row r="465" spans="1:5" x14ac:dyDescent="0.55000000000000004">
      <c r="A465">
        <v>79</v>
      </c>
      <c r="B465" t="s">
        <v>474</v>
      </c>
      <c r="C465" t="s">
        <v>202</v>
      </c>
      <c r="D465" s="1">
        <v>683000</v>
      </c>
      <c r="E465" s="1">
        <v>703000</v>
      </c>
    </row>
    <row r="466" spans="1:5" x14ac:dyDescent="0.55000000000000004">
      <c r="A466">
        <v>80</v>
      </c>
      <c r="B466" t="s">
        <v>229</v>
      </c>
      <c r="C466" t="s">
        <v>80</v>
      </c>
      <c r="D466" s="1">
        <v>662000</v>
      </c>
      <c r="E466" s="1">
        <v>991000</v>
      </c>
    </row>
    <row r="467" spans="1:5" x14ac:dyDescent="0.55000000000000004">
      <c r="A467">
        <v>81</v>
      </c>
      <c r="B467" t="s">
        <v>450</v>
      </c>
      <c r="C467" t="s">
        <v>95</v>
      </c>
      <c r="D467" s="1">
        <v>645000</v>
      </c>
      <c r="E467" s="1" t="s">
        <v>418</v>
      </c>
    </row>
    <row r="468" spans="1:5" x14ac:dyDescent="0.55000000000000004">
      <c r="A468">
        <v>82</v>
      </c>
      <c r="B468" t="s">
        <v>448</v>
      </c>
      <c r="C468" t="s">
        <v>101</v>
      </c>
      <c r="D468" s="1">
        <v>622000</v>
      </c>
      <c r="E468" s="1">
        <v>653000</v>
      </c>
    </row>
    <row r="469" spans="1:5" x14ac:dyDescent="0.55000000000000004">
      <c r="A469">
        <v>83</v>
      </c>
      <c r="B469" t="s">
        <v>451</v>
      </c>
      <c r="C469" t="s">
        <v>103</v>
      </c>
      <c r="D469" s="1">
        <v>603000</v>
      </c>
      <c r="E469" s="1">
        <v>739000</v>
      </c>
    </row>
    <row r="470" spans="1:5" x14ac:dyDescent="0.55000000000000004">
      <c r="A470">
        <v>84</v>
      </c>
      <c r="B470" t="s">
        <v>447</v>
      </c>
      <c r="C470" t="s">
        <v>99</v>
      </c>
      <c r="D470" s="1">
        <v>598000</v>
      </c>
      <c r="E470" s="1">
        <v>621000</v>
      </c>
    </row>
    <row r="471" spans="1:5" x14ac:dyDescent="0.55000000000000004">
      <c r="A471">
        <v>85</v>
      </c>
      <c r="B471" t="s">
        <v>473</v>
      </c>
      <c r="C471" t="s">
        <v>93</v>
      </c>
      <c r="D471" s="1">
        <v>583000</v>
      </c>
      <c r="E471" s="1">
        <v>602000</v>
      </c>
    </row>
    <row r="472" spans="1:5" x14ac:dyDescent="0.55000000000000004">
      <c r="A472">
        <v>86</v>
      </c>
      <c r="B472" t="s">
        <v>431</v>
      </c>
      <c r="C472" t="s">
        <v>93</v>
      </c>
      <c r="D472" s="1">
        <v>571000</v>
      </c>
      <c r="E472" s="1" t="s">
        <v>452</v>
      </c>
    </row>
    <row r="473" spans="1:5" x14ac:dyDescent="0.55000000000000004">
      <c r="A473">
        <v>87</v>
      </c>
      <c r="B473" t="s">
        <v>478</v>
      </c>
      <c r="C473" t="s">
        <v>79</v>
      </c>
      <c r="D473" s="1">
        <v>564000</v>
      </c>
      <c r="E473" s="1">
        <v>581000</v>
      </c>
    </row>
    <row r="474" spans="1:5" x14ac:dyDescent="0.55000000000000004">
      <c r="A474">
        <v>88</v>
      </c>
      <c r="B474" t="s">
        <v>458</v>
      </c>
      <c r="C474" t="s">
        <v>100</v>
      </c>
      <c r="D474" s="1">
        <v>559000</v>
      </c>
      <c r="E474" s="1">
        <v>572000</v>
      </c>
    </row>
    <row r="475" spans="1:5" x14ac:dyDescent="0.55000000000000004">
      <c r="A475">
        <v>89</v>
      </c>
      <c r="B475" t="s">
        <v>454</v>
      </c>
      <c r="C475" t="s">
        <v>86</v>
      </c>
      <c r="D475" s="1">
        <v>549000</v>
      </c>
      <c r="E475" s="1">
        <v>582000</v>
      </c>
    </row>
    <row r="476" spans="1:5" x14ac:dyDescent="0.55000000000000004">
      <c r="A476">
        <v>90</v>
      </c>
      <c r="B476" t="s">
        <v>463</v>
      </c>
      <c r="C476" t="s">
        <v>96</v>
      </c>
      <c r="D476" s="1">
        <v>542000</v>
      </c>
      <c r="E476" s="1">
        <v>574000</v>
      </c>
    </row>
    <row r="477" spans="1:5" x14ac:dyDescent="0.55000000000000004">
      <c r="A477">
        <v>91</v>
      </c>
      <c r="B477" t="s">
        <v>162</v>
      </c>
      <c r="C477" t="s">
        <v>77</v>
      </c>
      <c r="D477" s="1">
        <v>533000</v>
      </c>
      <c r="E477" s="1" t="s">
        <v>445</v>
      </c>
    </row>
    <row r="478" spans="1:5" x14ac:dyDescent="0.55000000000000004">
      <c r="A478">
        <v>92</v>
      </c>
      <c r="B478" t="s">
        <v>477</v>
      </c>
      <c r="C478" t="s">
        <v>86</v>
      </c>
      <c r="D478" s="1">
        <v>524000</v>
      </c>
      <c r="E478" s="1">
        <v>549000</v>
      </c>
    </row>
    <row r="479" spans="1:5" x14ac:dyDescent="0.55000000000000004">
      <c r="A479">
        <v>93</v>
      </c>
      <c r="B479" t="s">
        <v>158</v>
      </c>
      <c r="C479" t="s">
        <v>86</v>
      </c>
      <c r="D479" s="1">
        <v>516000</v>
      </c>
      <c r="E479" s="1">
        <v>541000</v>
      </c>
    </row>
    <row r="480" spans="1:5" x14ac:dyDescent="0.55000000000000004">
      <c r="A480">
        <v>94</v>
      </c>
      <c r="B480" t="s">
        <v>465</v>
      </c>
      <c r="C480" t="s">
        <v>78</v>
      </c>
      <c r="D480" s="1">
        <v>508000</v>
      </c>
      <c r="E480" s="1">
        <v>531000</v>
      </c>
    </row>
    <row r="481" spans="1:5" x14ac:dyDescent="0.55000000000000004">
      <c r="A481">
        <v>95</v>
      </c>
      <c r="B481" t="s">
        <v>432</v>
      </c>
      <c r="C481" t="s">
        <v>235</v>
      </c>
      <c r="D481" s="1">
        <v>502000</v>
      </c>
      <c r="E481" s="1">
        <v>524000</v>
      </c>
    </row>
    <row r="482" spans="1:5" x14ac:dyDescent="0.55000000000000004">
      <c r="A482">
        <v>96</v>
      </c>
      <c r="B482" t="s">
        <v>459</v>
      </c>
      <c r="C482" t="s">
        <v>99</v>
      </c>
      <c r="D482" s="1">
        <v>491000</v>
      </c>
      <c r="E482" s="1" t="s">
        <v>460</v>
      </c>
    </row>
    <row r="483" spans="1:5" x14ac:dyDescent="0.55000000000000004">
      <c r="A483">
        <v>97</v>
      </c>
      <c r="B483" t="s">
        <v>203</v>
      </c>
      <c r="C483" t="s">
        <v>199</v>
      </c>
      <c r="D483" s="1">
        <v>479000</v>
      </c>
      <c r="E483" s="1">
        <v>770000</v>
      </c>
    </row>
    <row r="484" spans="1:5" x14ac:dyDescent="0.55000000000000004">
      <c r="A484">
        <v>98</v>
      </c>
      <c r="B484" t="s">
        <v>461</v>
      </c>
      <c r="C484" t="s">
        <v>84</v>
      </c>
      <c r="D484" s="1">
        <v>462000</v>
      </c>
      <c r="E484" s="1" t="s">
        <v>462</v>
      </c>
    </row>
    <row r="485" spans="1:5" x14ac:dyDescent="0.55000000000000004">
      <c r="A485">
        <v>99</v>
      </c>
      <c r="B485" t="s">
        <v>476</v>
      </c>
      <c r="C485" t="s">
        <v>236</v>
      </c>
      <c r="D485" s="1">
        <v>451000</v>
      </c>
      <c r="E485" s="1">
        <v>473000</v>
      </c>
    </row>
    <row r="486" spans="1:5" x14ac:dyDescent="0.55000000000000004">
      <c r="A486">
        <v>100</v>
      </c>
      <c r="B486" t="s">
        <v>446</v>
      </c>
      <c r="C486" t="s">
        <v>92</v>
      </c>
      <c r="D486" s="1">
        <v>443000</v>
      </c>
      <c r="E486" s="1">
        <v>501000</v>
      </c>
    </row>
    <row r="488" spans="1:5" x14ac:dyDescent="0.55000000000000004">
      <c r="B488" t="s">
        <v>487</v>
      </c>
      <c r="C488" t="s">
        <v>427</v>
      </c>
      <c r="D488" t="s">
        <v>428</v>
      </c>
      <c r="E488" t="s">
        <v>429</v>
      </c>
    </row>
    <row r="489" spans="1:5" x14ac:dyDescent="0.55000000000000004">
      <c r="A489" t="s">
        <v>63</v>
      </c>
      <c r="B489" s="1">
        <f>SUM(E387:E486)</f>
        <v>225611000</v>
      </c>
      <c r="C489" s="1">
        <v>46000000</v>
      </c>
      <c r="D489" s="1">
        <v>15000000</v>
      </c>
      <c r="E489" s="11">
        <f>E490*C84</f>
        <v>30100000.000000007</v>
      </c>
    </row>
    <row r="490" spans="1:5" x14ac:dyDescent="0.55000000000000004">
      <c r="A490" t="s">
        <v>430</v>
      </c>
      <c r="B490" s="12">
        <f>B489/C84</f>
        <v>0.71235605962533666</v>
      </c>
      <c r="C490" s="12">
        <f>C489/C84</f>
        <v>0.14524282389939092</v>
      </c>
      <c r="D490" s="12">
        <f>D489/C84</f>
        <v>4.7361790401975301E-2</v>
      </c>
      <c r="E490" s="12">
        <f>1-SUM(B490:D490)</f>
        <v>9.5039326073297126E-2</v>
      </c>
    </row>
    <row r="492" spans="1:5" x14ac:dyDescent="0.55000000000000004">
      <c r="B492" t="s">
        <v>488</v>
      </c>
    </row>
    <row r="493" spans="1:5" x14ac:dyDescent="0.55000000000000004">
      <c r="B493" s="1">
        <f>SUM(D387:D486)</f>
        <v>211716000</v>
      </c>
    </row>
  </sheetData>
  <sortState xmlns:xlrd2="http://schemas.microsoft.com/office/spreadsheetml/2017/richdata2" ref="A387:E461">
    <sortCondition descending="1" ref="D387:D461"/>
  </sortState>
  <mergeCells count="3">
    <mergeCell ref="A107:G107"/>
    <mergeCell ref="A200:G200"/>
    <mergeCell ref="A293:H293"/>
  </mergeCells>
  <conditionalFormatting sqref="B109:B152">
    <cfRule type="colorScale" priority="15">
      <colorScale>
        <cfvo type="num" val="0"/>
        <cfvo type="percent" val="100"/>
        <color theme="0"/>
        <color rgb="FF00B050"/>
      </colorScale>
    </cfRule>
  </conditionalFormatting>
  <conditionalFormatting sqref="B295:D338 F295:G338">
    <cfRule type="colorScale" priority="16">
      <colorScale>
        <cfvo type="num" val="0"/>
        <cfvo type="percent" val="100"/>
        <color theme="0"/>
        <color rgb="FFFFFF00"/>
      </colorScale>
    </cfRule>
  </conditionalFormatting>
  <conditionalFormatting sqref="B202:F245">
    <cfRule type="colorScale" priority="7">
      <colorScale>
        <cfvo type="num" val="0"/>
        <cfvo type="percent" val="100"/>
        <color theme="0"/>
        <color rgb="FFCB5D13"/>
      </colorScale>
    </cfRule>
  </conditionalFormatting>
  <conditionalFormatting sqref="B109:G152">
    <cfRule type="colorScale" priority="1">
      <colorScale>
        <cfvo type="num" val="0"/>
        <cfvo type="percent" val="100"/>
        <color theme="0"/>
        <color rgb="FF00B050"/>
      </colorScale>
    </cfRule>
  </conditionalFormatting>
  <conditionalFormatting sqref="B202:G245">
    <cfRule type="colorScale" priority="3">
      <colorScale>
        <cfvo type="num" val="0"/>
        <cfvo type="percent" val="100"/>
        <color theme="0"/>
        <color rgb="FFCB5D13"/>
      </colorScale>
    </cfRule>
  </conditionalFormatting>
  <conditionalFormatting sqref="B295:G338">
    <cfRule type="colorScale" priority="4">
      <colorScale>
        <cfvo type="num" val="0"/>
        <cfvo type="percent" val="100"/>
        <color theme="0"/>
        <color rgb="FFFFFF00"/>
      </colorScale>
    </cfRule>
  </conditionalFormatting>
  <conditionalFormatting sqref="B295:H338">
    <cfRule type="colorScale" priority="2">
      <colorScale>
        <cfvo type="num" val="0"/>
        <cfvo type="percent" val="100"/>
        <color theme="0"/>
        <color rgb="FFFFFF00"/>
      </colorScale>
    </cfRule>
  </conditionalFormatting>
  <conditionalFormatting sqref="C109:C152">
    <cfRule type="colorScale" priority="10">
      <colorScale>
        <cfvo type="num" val="0"/>
        <cfvo type="percent" val="100"/>
        <color theme="0"/>
        <color rgb="FFCB5D13"/>
      </colorScale>
    </cfRule>
    <cfRule type="colorScale" priority="14">
      <colorScale>
        <cfvo type="num" val="0"/>
        <cfvo type="percent" val="100"/>
        <color theme="0"/>
        <color theme="5" tint="-0.499984740745262"/>
      </colorScale>
    </cfRule>
  </conditionalFormatting>
  <conditionalFormatting sqref="D109:D152">
    <cfRule type="colorScale" priority="13">
      <colorScale>
        <cfvo type="num" val="0"/>
        <cfvo type="percent" val="100"/>
        <color theme="0"/>
        <color rgb="FFFFFF00"/>
      </colorScale>
    </cfRule>
  </conditionalFormatting>
  <conditionalFormatting sqref="E109:E152">
    <cfRule type="colorScale" priority="9">
      <colorScale>
        <cfvo type="num" val="0"/>
        <cfvo type="percent" val="100"/>
        <color theme="0"/>
        <color rgb="FFDE0000"/>
      </colorScale>
    </cfRule>
    <cfRule type="colorScale" priority="12">
      <colorScale>
        <cfvo type="num" val="0"/>
        <cfvo type="percent" val="100"/>
        <color theme="0"/>
        <color rgb="FFC00000"/>
      </colorScale>
    </cfRule>
  </conditionalFormatting>
  <conditionalFormatting sqref="E295:E338">
    <cfRule type="colorScale" priority="5">
      <colorScale>
        <cfvo type="num" val="0"/>
        <cfvo type="percent" val="100"/>
        <color theme="0"/>
        <color rgb="FFFFFF00"/>
      </colorScale>
    </cfRule>
  </conditionalFormatting>
  <conditionalFormatting sqref="F109:F152">
    <cfRule type="colorScale" priority="8">
      <colorScale>
        <cfvo type="num" val="0"/>
        <cfvo type="percent" val="100"/>
        <color theme="0"/>
        <color rgb="FFC9F1FF"/>
      </colorScale>
    </cfRule>
    <cfRule type="colorScale" priority="11">
      <colorScale>
        <cfvo type="num" val="0"/>
        <cfvo type="percent" val="100"/>
        <color theme="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G64"/>
  <sheetViews>
    <sheetView topLeftCell="U40" workbookViewId="0">
      <selection activeCell="A54" sqref="A54"/>
    </sheetView>
  </sheetViews>
  <sheetFormatPr defaultRowHeight="14.4" x14ac:dyDescent="0.55000000000000004"/>
  <cols>
    <col min="2" max="2" width="8.83984375" customWidth="1"/>
    <col min="3" max="3" width="9" customWidth="1"/>
    <col min="6" max="6" width="8.83984375" customWidth="1"/>
  </cols>
  <sheetData>
    <row r="1" spans="1:6" x14ac:dyDescent="0.55000000000000004">
      <c r="A1" t="s">
        <v>238</v>
      </c>
    </row>
    <row r="2" spans="1:6" x14ac:dyDescent="0.55000000000000004">
      <c r="E2" t="s">
        <v>239</v>
      </c>
      <c r="F2" s="1">
        <v>197573</v>
      </c>
    </row>
    <row r="3" spans="1:6" x14ac:dyDescent="0.55000000000000004">
      <c r="E3" t="s">
        <v>240</v>
      </c>
      <c r="F3" s="1">
        <v>185496</v>
      </c>
    </row>
    <row r="4" spans="1:6" x14ac:dyDescent="0.55000000000000004">
      <c r="E4" t="s">
        <v>241</v>
      </c>
      <c r="F4" s="1">
        <v>76258</v>
      </c>
    </row>
    <row r="5" spans="1:6" x14ac:dyDescent="0.55000000000000004">
      <c r="E5" t="s">
        <v>242</v>
      </c>
      <c r="F5" s="1">
        <v>38452</v>
      </c>
    </row>
    <row r="6" spans="1:6" x14ac:dyDescent="0.55000000000000004">
      <c r="E6" t="s">
        <v>243</v>
      </c>
      <c r="F6" s="1">
        <v>19504</v>
      </c>
    </row>
    <row r="7" spans="1:6" x14ac:dyDescent="0.55000000000000004">
      <c r="E7" t="s">
        <v>244</v>
      </c>
      <c r="F7" s="1">
        <v>14993</v>
      </c>
    </row>
    <row r="8" spans="1:6" x14ac:dyDescent="0.55000000000000004">
      <c r="E8" t="s">
        <v>245</v>
      </c>
      <c r="F8" s="1">
        <v>15269</v>
      </c>
    </row>
    <row r="9" spans="1:6" x14ac:dyDescent="0.55000000000000004">
      <c r="E9" t="s">
        <v>246</v>
      </c>
      <c r="F9" s="1">
        <v>7680</v>
      </c>
    </row>
    <row r="10" spans="1:6" x14ac:dyDescent="0.55000000000000004">
      <c r="E10" t="s">
        <v>247</v>
      </c>
      <c r="F10" s="1">
        <v>13304</v>
      </c>
    </row>
    <row r="11" spans="1:6" x14ac:dyDescent="0.55000000000000004">
      <c r="E11" t="s">
        <v>248</v>
      </c>
      <c r="F11" s="1">
        <v>2929</v>
      </c>
    </row>
    <row r="12" spans="1:6" x14ac:dyDescent="0.55000000000000004">
      <c r="E12" t="s">
        <v>249</v>
      </c>
      <c r="F12" s="1">
        <v>6420</v>
      </c>
    </row>
    <row r="13" spans="1:6" x14ac:dyDescent="0.55000000000000004">
      <c r="E13" t="s">
        <v>250</v>
      </c>
      <c r="F13" s="1">
        <v>2586</v>
      </c>
    </row>
    <row r="14" spans="1:6" x14ac:dyDescent="0.55000000000000004">
      <c r="E14" t="s">
        <v>251</v>
      </c>
      <c r="F14" s="1">
        <v>3593</v>
      </c>
    </row>
    <row r="15" spans="1:6" x14ac:dyDescent="0.55000000000000004">
      <c r="E15" t="s">
        <v>252</v>
      </c>
      <c r="F15" s="1">
        <v>9581</v>
      </c>
    </row>
    <row r="16" spans="1:6" x14ac:dyDescent="0.55000000000000004">
      <c r="E16" t="s">
        <v>253</v>
      </c>
      <c r="F16">
        <v>840</v>
      </c>
    </row>
    <row r="17" spans="5:6" x14ac:dyDescent="0.55000000000000004">
      <c r="E17" t="s">
        <v>254</v>
      </c>
      <c r="F17">
        <v>727</v>
      </c>
    </row>
    <row r="18" spans="5:6" x14ac:dyDescent="0.55000000000000004">
      <c r="E18" t="s">
        <v>255</v>
      </c>
      <c r="F18">
        <v>780</v>
      </c>
    </row>
    <row r="19" spans="5:6" x14ac:dyDescent="0.55000000000000004">
      <c r="E19" t="s">
        <v>256</v>
      </c>
      <c r="F19" s="1">
        <v>3690</v>
      </c>
    </row>
    <row r="20" spans="5:6" x14ac:dyDescent="0.55000000000000004">
      <c r="E20" t="s">
        <v>257</v>
      </c>
      <c r="F20" s="1">
        <v>9580</v>
      </c>
    </row>
    <row r="21" spans="5:6" x14ac:dyDescent="0.55000000000000004">
      <c r="E21" t="s">
        <v>258</v>
      </c>
      <c r="F21" s="1">
        <v>4700</v>
      </c>
    </row>
    <row r="22" spans="5:6" x14ac:dyDescent="0.55000000000000004">
      <c r="E22" t="s">
        <v>259</v>
      </c>
      <c r="F22" s="1">
        <v>1287</v>
      </c>
    </row>
    <row r="23" spans="5:6" x14ac:dyDescent="0.55000000000000004">
      <c r="E23" t="s">
        <v>260</v>
      </c>
      <c r="F23" s="1">
        <v>2688</v>
      </c>
    </row>
    <row r="24" spans="5:6" x14ac:dyDescent="0.55000000000000004">
      <c r="E24" t="s">
        <v>261</v>
      </c>
      <c r="F24">
        <v>0</v>
      </c>
    </row>
    <row r="25" spans="5:6" x14ac:dyDescent="0.55000000000000004">
      <c r="E25" t="s">
        <v>262</v>
      </c>
      <c r="F25" s="1">
        <v>2293</v>
      </c>
    </row>
    <row r="26" spans="5:6" x14ac:dyDescent="0.55000000000000004">
      <c r="E26" t="s">
        <v>263</v>
      </c>
      <c r="F26">
        <v>906</v>
      </c>
    </row>
    <row r="27" spans="5:6" x14ac:dyDescent="0.55000000000000004">
      <c r="E27" t="s">
        <v>264</v>
      </c>
      <c r="F27">
        <v>236</v>
      </c>
    </row>
    <row r="28" spans="5:6" x14ac:dyDescent="0.55000000000000004">
      <c r="E28" t="s">
        <v>265</v>
      </c>
      <c r="F28" s="1">
        <v>1133</v>
      </c>
    </row>
    <row r="29" spans="5:6" x14ac:dyDescent="0.55000000000000004">
      <c r="E29" t="s">
        <v>266</v>
      </c>
      <c r="F29">
        <v>536</v>
      </c>
    </row>
    <row r="30" spans="5:6" x14ac:dyDescent="0.55000000000000004">
      <c r="E30" t="s">
        <v>267</v>
      </c>
      <c r="F30">
        <v>159</v>
      </c>
    </row>
    <row r="31" spans="5:6" x14ac:dyDescent="0.55000000000000004">
      <c r="E31" t="s">
        <v>268</v>
      </c>
      <c r="F31">
        <v>316</v>
      </c>
    </row>
    <row r="32" spans="5:6" x14ac:dyDescent="0.55000000000000004">
      <c r="E32" t="s">
        <v>269</v>
      </c>
      <c r="F32">
        <v>826</v>
      </c>
    </row>
    <row r="33" spans="1:6" x14ac:dyDescent="0.55000000000000004">
      <c r="E33" t="s">
        <v>270</v>
      </c>
      <c r="F33">
        <v>940</v>
      </c>
    </row>
    <row r="34" spans="1:6" x14ac:dyDescent="0.55000000000000004">
      <c r="E34" t="s">
        <v>271</v>
      </c>
      <c r="F34" s="1">
        <v>1121</v>
      </c>
    </row>
    <row r="35" spans="1:6" x14ac:dyDescent="0.55000000000000004">
      <c r="E35" t="s">
        <v>272</v>
      </c>
      <c r="F35">
        <v>862</v>
      </c>
    </row>
    <row r="36" spans="1:6" x14ac:dyDescent="0.55000000000000004">
      <c r="E36" t="s">
        <v>273</v>
      </c>
      <c r="F36">
        <v>275</v>
      </c>
    </row>
    <row r="37" spans="1:6" x14ac:dyDescent="0.55000000000000004">
      <c r="E37" t="s">
        <v>274</v>
      </c>
      <c r="F37">
        <v>298</v>
      </c>
    </row>
    <row r="38" spans="1:6" x14ac:dyDescent="0.55000000000000004">
      <c r="E38" t="s">
        <v>275</v>
      </c>
      <c r="F38">
        <v>410</v>
      </c>
    </row>
    <row r="39" spans="1:6" x14ac:dyDescent="0.55000000000000004">
      <c r="E39" t="s">
        <v>276</v>
      </c>
      <c r="F39">
        <v>256</v>
      </c>
    </row>
    <row r="40" spans="1:6" x14ac:dyDescent="0.55000000000000004">
      <c r="E40" s="3" t="s">
        <v>277</v>
      </c>
      <c r="F40" s="3">
        <v>101</v>
      </c>
    </row>
    <row r="41" spans="1:6" x14ac:dyDescent="0.55000000000000004">
      <c r="A41" t="s">
        <v>278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B43" s="11"/>
      <c r="C43" s="11"/>
      <c r="E43" t="s">
        <v>7</v>
      </c>
      <c r="F43" s="1">
        <v>41285</v>
      </c>
    </row>
    <row r="44" spans="1:6" x14ac:dyDescent="0.55000000000000004">
      <c r="B44" s="11"/>
      <c r="C44" s="11"/>
      <c r="E44" t="s">
        <v>345</v>
      </c>
      <c r="F44" s="11">
        <f>france!C30</f>
        <v>12703.67</v>
      </c>
    </row>
    <row r="45" spans="1:6" x14ac:dyDescent="0.55000000000000004">
      <c r="B45" s="11"/>
      <c r="C45" s="11"/>
      <c r="E45" t="s">
        <v>346</v>
      </c>
      <c r="F45" s="2">
        <v>2812.21</v>
      </c>
    </row>
    <row r="46" spans="1:6" x14ac:dyDescent="0.55000000000000004">
      <c r="B46" s="11"/>
      <c r="C46" s="11"/>
      <c r="E46" t="s">
        <v>347</v>
      </c>
      <c r="F46" s="2">
        <v>7105.39</v>
      </c>
    </row>
    <row r="47" spans="1:6" x14ac:dyDescent="0.55000000000000004">
      <c r="A47" t="s">
        <v>7</v>
      </c>
      <c r="B47" s="11">
        <f>F43-SUM(F44:F46)</f>
        <v>18663.73</v>
      </c>
      <c r="C47" s="11">
        <f>F43-SUM(F44:F46)</f>
        <v>18663.73</v>
      </c>
    </row>
    <row r="48" spans="1:6" x14ac:dyDescent="0.55000000000000004">
      <c r="A48" t="s">
        <v>352</v>
      </c>
      <c r="B48" s="11">
        <f>19004-F20</f>
        <v>9424</v>
      </c>
      <c r="C48" s="11">
        <f>19004-F20</f>
        <v>9424</v>
      </c>
    </row>
    <row r="49" spans="1:7" x14ac:dyDescent="0.55000000000000004">
      <c r="A49" t="s">
        <v>281</v>
      </c>
      <c r="B49" s="1">
        <v>-78871</v>
      </c>
      <c r="C49" s="1">
        <v>-78871</v>
      </c>
    </row>
    <row r="50" spans="1:7" x14ac:dyDescent="0.55000000000000004">
      <c r="E50" t="s">
        <v>279</v>
      </c>
      <c r="F50" s="1">
        <v>3680</v>
      </c>
    </row>
    <row r="51" spans="1:7" x14ac:dyDescent="0.55000000000000004">
      <c r="E51" t="s">
        <v>280</v>
      </c>
      <c r="F51">
        <f>1.5*169.04</f>
        <v>253.56</v>
      </c>
    </row>
    <row r="52" spans="1:7" x14ac:dyDescent="0.55000000000000004">
      <c r="E52" t="s">
        <v>283</v>
      </c>
      <c r="F52" s="1">
        <v>2053</v>
      </c>
    </row>
    <row r="53" spans="1:7" x14ac:dyDescent="0.55000000000000004">
      <c r="E53" s="3" t="s">
        <v>282</v>
      </c>
      <c r="F53" s="3">
        <v>684</v>
      </c>
    </row>
    <row r="54" spans="1:7" x14ac:dyDescent="0.55000000000000004">
      <c r="A54" t="s">
        <v>284</v>
      </c>
      <c r="B54" s="1">
        <f>SUM(F50:F53)</f>
        <v>6670.5599999999995</v>
      </c>
      <c r="C54" s="1">
        <f>SUM(F50:F53)</f>
        <v>6670.5599999999995</v>
      </c>
    </row>
    <row r="55" spans="1:7" x14ac:dyDescent="0.55000000000000004">
      <c r="E55" t="s">
        <v>285</v>
      </c>
      <c r="F55" s="1">
        <v>38274</v>
      </c>
    </row>
    <row r="56" spans="1:7" x14ac:dyDescent="0.55000000000000004">
      <c r="E56" t="s">
        <v>353</v>
      </c>
      <c r="F56" s="1">
        <v>30120</v>
      </c>
    </row>
    <row r="57" spans="1:7" x14ac:dyDescent="0.55000000000000004">
      <c r="E57" t="s">
        <v>286</v>
      </c>
      <c r="F57" s="1">
        <f>13161*2.58999</f>
        <v>34086.858389999994</v>
      </c>
    </row>
    <row r="58" spans="1:7" x14ac:dyDescent="0.55000000000000004">
      <c r="E58" s="3" t="s">
        <v>287</v>
      </c>
      <c r="F58" s="3">
        <f>2929*2.58999</f>
        <v>7586.0807099999993</v>
      </c>
    </row>
    <row r="59" spans="1:7" x14ac:dyDescent="0.55000000000000004">
      <c r="A59" t="s">
        <v>288</v>
      </c>
      <c r="B59" s="24">
        <f>-SUM(F55:F58)</f>
        <v>-110066.93909999999</v>
      </c>
      <c r="C59" s="24">
        <f>-SUM(F55:F58)</f>
        <v>-110066.93909999999</v>
      </c>
    </row>
    <row r="60" spans="1:7" x14ac:dyDescent="0.55000000000000004">
      <c r="E60" t="s">
        <v>348</v>
      </c>
      <c r="F60" s="24">
        <v>2918</v>
      </c>
      <c r="G60" s="24"/>
    </row>
    <row r="61" spans="1:7" x14ac:dyDescent="0.55000000000000004">
      <c r="B61" s="24"/>
      <c r="C61" s="24"/>
      <c r="E61" t="s">
        <v>349</v>
      </c>
      <c r="F61">
        <v>95</v>
      </c>
    </row>
    <row r="62" spans="1:7" x14ac:dyDescent="0.55000000000000004">
      <c r="B62" s="24"/>
      <c r="C62" s="24"/>
      <c r="E62" s="3" t="s">
        <v>350</v>
      </c>
      <c r="F62" s="3">
        <f>2813*0.2</f>
        <v>562.6</v>
      </c>
    </row>
    <row r="63" spans="1:7" x14ac:dyDescent="0.55000000000000004">
      <c r="A63" s="3" t="s">
        <v>351</v>
      </c>
      <c r="B63" s="10">
        <f>-SUM(F60:F62)</f>
        <v>-3575.6</v>
      </c>
      <c r="C63" s="10">
        <f>-SUM(F60:F62)</f>
        <v>-3575.6</v>
      </c>
    </row>
    <row r="64" spans="1:7" x14ac:dyDescent="0.55000000000000004">
      <c r="A64" t="s">
        <v>22</v>
      </c>
      <c r="B64" s="11">
        <f>SUM(B2:B63)</f>
        <v>444471.9824000001</v>
      </c>
      <c r="C64" s="11">
        <f>SUM(C2:C63)</f>
        <v>444471.9824000001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206</v>
      </c>
      <c r="B1" s="1">
        <v>41865</v>
      </c>
    </row>
    <row r="2" spans="1:5" x14ac:dyDescent="0.55000000000000004">
      <c r="A2" t="s">
        <v>207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F657-A10C-478F-8618-50B40BAF0180}">
  <dimension ref="A1:E23"/>
  <sheetViews>
    <sheetView workbookViewId="0">
      <selection activeCell="H12" sqref="H12"/>
    </sheetView>
  </sheetViews>
  <sheetFormatPr defaultRowHeight="14.4" x14ac:dyDescent="0.55000000000000004"/>
  <cols>
    <col min="2" max="2" width="9.578125" bestFit="1" customWidth="1"/>
  </cols>
  <sheetData>
    <row r="1" spans="1:5" x14ac:dyDescent="0.55000000000000004">
      <c r="A1" t="s">
        <v>505</v>
      </c>
      <c r="B1" s="2">
        <v>41907.9</v>
      </c>
    </row>
    <row r="2" spans="1:5" x14ac:dyDescent="0.55000000000000004">
      <c r="A2" t="s">
        <v>506</v>
      </c>
      <c r="B2" s="2">
        <v>38671.5</v>
      </c>
    </row>
    <row r="3" spans="1:5" x14ac:dyDescent="0.55000000000000004">
      <c r="A3" t="s">
        <v>504</v>
      </c>
      <c r="B3" s="1">
        <v>91213</v>
      </c>
    </row>
    <row r="4" spans="1:5" x14ac:dyDescent="0.55000000000000004">
      <c r="A4" t="s">
        <v>507</v>
      </c>
      <c r="B4" s="2">
        <v>48047.5</v>
      </c>
    </row>
    <row r="5" spans="1:5" x14ac:dyDescent="0.55000000000000004">
      <c r="A5" t="s">
        <v>508</v>
      </c>
      <c r="B5" s="1">
        <v>42017</v>
      </c>
    </row>
    <row r="6" spans="1:5" x14ac:dyDescent="0.55000000000000004">
      <c r="A6" t="s">
        <v>509</v>
      </c>
      <c r="B6" s="2">
        <v>38649.5</v>
      </c>
    </row>
    <row r="7" spans="1:5" x14ac:dyDescent="0.55000000000000004">
      <c r="A7" t="s">
        <v>510</v>
      </c>
      <c r="B7" s="1">
        <v>71736</v>
      </c>
    </row>
    <row r="8" spans="1:5" x14ac:dyDescent="0.55000000000000004">
      <c r="D8" t="s">
        <v>511</v>
      </c>
      <c r="E8" s="1">
        <v>661</v>
      </c>
    </row>
    <row r="9" spans="1:5" x14ac:dyDescent="0.55000000000000004">
      <c r="D9" t="s">
        <v>512</v>
      </c>
      <c r="E9" s="1">
        <v>1006</v>
      </c>
    </row>
    <row r="10" spans="1:5" x14ac:dyDescent="0.55000000000000004">
      <c r="D10" t="s">
        <v>513</v>
      </c>
      <c r="E10">
        <v>0.90300000000000002</v>
      </c>
    </row>
    <row r="11" spans="1:5" x14ac:dyDescent="0.55000000000000004">
      <c r="D11" t="s">
        <v>514</v>
      </c>
      <c r="E11" s="1">
        <v>1016</v>
      </c>
    </row>
    <row r="12" spans="1:5" x14ac:dyDescent="0.55000000000000004">
      <c r="D12" t="s">
        <v>515</v>
      </c>
      <c r="E12" s="1">
        <v>694</v>
      </c>
    </row>
    <row r="13" spans="1:5" x14ac:dyDescent="0.55000000000000004">
      <c r="D13" t="s">
        <v>516</v>
      </c>
      <c r="E13" s="1">
        <v>0.55800000000000005</v>
      </c>
    </row>
    <row r="14" spans="1:5" x14ac:dyDescent="0.55000000000000004">
      <c r="D14" t="s">
        <v>517</v>
      </c>
      <c r="E14" s="1">
        <v>496</v>
      </c>
    </row>
    <row r="15" spans="1:5" x14ac:dyDescent="0.55000000000000004">
      <c r="D15" t="s">
        <v>518</v>
      </c>
      <c r="E15" s="1">
        <v>0.83699999999999997</v>
      </c>
    </row>
    <row r="16" spans="1:5" x14ac:dyDescent="0.55000000000000004">
      <c r="D16" t="s">
        <v>519</v>
      </c>
      <c r="E16" s="1">
        <v>113</v>
      </c>
    </row>
    <row r="17" spans="1:5" x14ac:dyDescent="0.55000000000000004">
      <c r="D17" t="s">
        <v>520</v>
      </c>
      <c r="E17" s="1">
        <v>6203</v>
      </c>
    </row>
    <row r="18" spans="1:5" x14ac:dyDescent="0.55000000000000004">
      <c r="D18" t="s">
        <v>521</v>
      </c>
      <c r="E18" s="1">
        <v>684</v>
      </c>
    </row>
    <row r="19" spans="1:5" x14ac:dyDescent="0.55000000000000004">
      <c r="D19" t="s">
        <v>522</v>
      </c>
      <c r="E19" s="1">
        <v>863</v>
      </c>
    </row>
    <row r="20" spans="1:5" x14ac:dyDescent="0.55000000000000004">
      <c r="D20" t="s">
        <v>523</v>
      </c>
      <c r="E20" s="1">
        <v>0.97799999999999998</v>
      </c>
    </row>
    <row r="21" spans="1:5" x14ac:dyDescent="0.55000000000000004">
      <c r="A21" s="3" t="s">
        <v>524</v>
      </c>
      <c r="B21" s="6">
        <f>SUM(E8:E20)</f>
        <v>11739.276</v>
      </c>
    </row>
    <row r="22" spans="1:5" ht="14.7" thickBot="1" x14ac:dyDescent="0.6">
      <c r="A22" s="28" t="s">
        <v>22</v>
      </c>
      <c r="B22" s="39">
        <f>SUM(B1:B21)</f>
        <v>383981.67600000004</v>
      </c>
    </row>
    <row r="23" spans="1:5" ht="14.7" thickTop="1" x14ac:dyDescent="0.55000000000000004"/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ED1A-33D3-41D4-A49B-9CB6E19D6992}">
  <dimension ref="A1:E32"/>
  <sheetViews>
    <sheetView topLeftCell="A19" workbookViewId="0">
      <selection activeCell="B13" sqref="B13"/>
    </sheetView>
  </sheetViews>
  <sheetFormatPr defaultRowHeight="14.4" x14ac:dyDescent="0.55000000000000004"/>
  <cols>
    <col min="2" max="2" width="10.15625" bestFit="1" customWidth="1"/>
    <col min="5" max="5" width="10.15625" bestFit="1" customWidth="1"/>
  </cols>
  <sheetData>
    <row r="1" spans="1:5" x14ac:dyDescent="0.55000000000000004">
      <c r="A1" t="s">
        <v>500</v>
      </c>
      <c r="B1" s="1">
        <v>17098246</v>
      </c>
    </row>
    <row r="2" spans="1:5" x14ac:dyDescent="0.55000000000000004">
      <c r="A2" t="s">
        <v>501</v>
      </c>
      <c r="B2" s="1">
        <v>603628</v>
      </c>
    </row>
    <row r="3" spans="1:5" x14ac:dyDescent="0.55000000000000004">
      <c r="A3" t="s">
        <v>502</v>
      </c>
      <c r="B3" s="1">
        <v>207595</v>
      </c>
    </row>
    <row r="4" spans="1:5" x14ac:dyDescent="0.55000000000000004">
      <c r="B4" s="1"/>
      <c r="D4" t="s">
        <v>543</v>
      </c>
      <c r="E4" s="1">
        <v>97993</v>
      </c>
    </row>
    <row r="5" spans="1:5" x14ac:dyDescent="0.55000000000000004">
      <c r="B5" s="1"/>
      <c r="D5" t="s">
        <v>544</v>
      </c>
      <c r="E5" s="1">
        <v>146219</v>
      </c>
    </row>
    <row r="6" spans="1:5" x14ac:dyDescent="0.55000000000000004">
      <c r="B6" s="1"/>
      <c r="D6" t="s">
        <v>545</v>
      </c>
      <c r="E6">
        <v>810.2</v>
      </c>
    </row>
    <row r="7" spans="1:5" x14ac:dyDescent="0.55000000000000004">
      <c r="B7" s="1"/>
      <c r="D7" t="s">
        <v>546</v>
      </c>
      <c r="E7" s="1">
        <v>196001</v>
      </c>
    </row>
    <row r="8" spans="1:5" x14ac:dyDescent="0.55000000000000004">
      <c r="B8" s="1"/>
      <c r="D8" t="s">
        <v>547</v>
      </c>
      <c r="E8" s="1">
        <v>124800</v>
      </c>
    </row>
    <row r="9" spans="1:5" x14ac:dyDescent="0.55000000000000004">
      <c r="B9" s="1"/>
      <c r="D9" t="s">
        <v>548</v>
      </c>
      <c r="E9" s="1">
        <v>151339</v>
      </c>
    </row>
    <row r="10" spans="1:5" x14ac:dyDescent="0.55000000000000004">
      <c r="B10" s="1"/>
      <c r="D10" t="s">
        <v>550</v>
      </c>
      <c r="E10" s="1">
        <v>62200</v>
      </c>
    </row>
    <row r="11" spans="1:5" x14ac:dyDescent="0.55000000000000004">
      <c r="B11" s="1"/>
      <c r="D11" t="s">
        <v>551</v>
      </c>
      <c r="E11" s="1">
        <v>61000</v>
      </c>
    </row>
    <row r="12" spans="1:5" x14ac:dyDescent="0.55000000000000004">
      <c r="A12" t="s">
        <v>549</v>
      </c>
      <c r="B12" s="1">
        <f>SUM(E4:E11)</f>
        <v>840362.2</v>
      </c>
    </row>
    <row r="13" spans="1:5" x14ac:dyDescent="0.55000000000000004">
      <c r="D13" t="s">
        <v>525</v>
      </c>
      <c r="E13" s="2">
        <f>lithuania!B22</f>
        <v>383981.67600000004</v>
      </c>
    </row>
    <row r="14" spans="1:5" x14ac:dyDescent="0.55000000000000004">
      <c r="D14" t="s">
        <v>526</v>
      </c>
      <c r="E14" s="1">
        <v>12777</v>
      </c>
    </row>
    <row r="15" spans="1:5" x14ac:dyDescent="0.55000000000000004">
      <c r="D15" t="s">
        <v>527</v>
      </c>
      <c r="E15" s="1">
        <v>13900</v>
      </c>
    </row>
    <row r="16" spans="1:5" x14ac:dyDescent="0.55000000000000004">
      <c r="D16" t="s">
        <v>542</v>
      </c>
      <c r="E16" s="1">
        <v>8097</v>
      </c>
    </row>
    <row r="17" spans="1:5" x14ac:dyDescent="0.55000000000000004">
      <c r="D17" s="3" t="s">
        <v>528</v>
      </c>
      <c r="E17" s="6">
        <v>21833</v>
      </c>
    </row>
    <row r="18" spans="1:5" x14ac:dyDescent="0.55000000000000004">
      <c r="A18" t="s">
        <v>529</v>
      </c>
      <c r="B18" s="2">
        <f>-SUM(E13:E17)</f>
        <v>-440588.67600000004</v>
      </c>
    </row>
    <row r="19" spans="1:5" x14ac:dyDescent="0.55000000000000004">
      <c r="A19" t="s">
        <v>503</v>
      </c>
      <c r="B19" s="1">
        <f>-(china!B19+china!B21)</f>
        <v>-951830</v>
      </c>
    </row>
    <row r="20" spans="1:5" x14ac:dyDescent="0.55000000000000004">
      <c r="B20" s="1"/>
      <c r="D20" t="s">
        <v>539</v>
      </c>
      <c r="E20" s="1">
        <v>32134</v>
      </c>
    </row>
    <row r="21" spans="1:5" x14ac:dyDescent="0.55000000000000004">
      <c r="B21" s="1"/>
      <c r="D21" s="3" t="s">
        <v>540</v>
      </c>
      <c r="E21" s="6">
        <v>180520</v>
      </c>
    </row>
    <row r="22" spans="1:5" x14ac:dyDescent="0.55000000000000004">
      <c r="A22" t="s">
        <v>541</v>
      </c>
      <c r="B22" s="1">
        <f>-SUM(E20:E21)</f>
        <v>-212654</v>
      </c>
    </row>
    <row r="23" spans="1:5" x14ac:dyDescent="0.55000000000000004">
      <c r="D23" t="s">
        <v>530</v>
      </c>
      <c r="E23" s="1">
        <v>26100</v>
      </c>
    </row>
    <row r="24" spans="1:5" x14ac:dyDescent="0.55000000000000004">
      <c r="D24" t="s">
        <v>531</v>
      </c>
      <c r="E24" s="1">
        <v>82000</v>
      </c>
    </row>
    <row r="25" spans="1:5" x14ac:dyDescent="0.55000000000000004">
      <c r="D25" t="s">
        <v>532</v>
      </c>
      <c r="E25" s="1">
        <v>14277</v>
      </c>
    </row>
    <row r="26" spans="1:5" x14ac:dyDescent="0.55000000000000004">
      <c r="D26" t="s">
        <v>533</v>
      </c>
      <c r="E26" s="1">
        <v>12470</v>
      </c>
    </row>
    <row r="27" spans="1:5" x14ac:dyDescent="0.55000000000000004">
      <c r="D27" t="s">
        <v>534</v>
      </c>
      <c r="E27" s="1">
        <v>3628</v>
      </c>
    </row>
    <row r="28" spans="1:5" x14ac:dyDescent="0.55000000000000004">
      <c r="D28" t="s">
        <v>535</v>
      </c>
      <c r="E28" s="1">
        <v>7987</v>
      </c>
    </row>
    <row r="29" spans="1:5" x14ac:dyDescent="0.55000000000000004">
      <c r="D29" t="s">
        <v>536</v>
      </c>
      <c r="E29" s="1">
        <v>16171</v>
      </c>
    </row>
    <row r="30" spans="1:5" x14ac:dyDescent="0.55000000000000004">
      <c r="D30" s="3" t="s">
        <v>537</v>
      </c>
      <c r="E30" s="6">
        <v>50270</v>
      </c>
    </row>
    <row r="31" spans="1:5" x14ac:dyDescent="0.55000000000000004">
      <c r="A31" s="3" t="s">
        <v>538</v>
      </c>
      <c r="B31" s="6">
        <f>-SUM(E23:E30)</f>
        <v>-212903</v>
      </c>
    </row>
    <row r="32" spans="1:5" x14ac:dyDescent="0.55000000000000004">
      <c r="A32" t="s">
        <v>22</v>
      </c>
      <c r="B32" s="1">
        <f>SUM(B1:B31)</f>
        <v>16931855.524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FA99-3089-428D-9206-39F236F7032D}">
  <dimension ref="A1:D9"/>
  <sheetViews>
    <sheetView tabSelected="1" workbookViewId="0">
      <selection activeCell="A6" sqref="A6"/>
    </sheetView>
  </sheetViews>
  <sheetFormatPr defaultRowHeight="14.4" x14ac:dyDescent="0.55000000000000004"/>
  <sheetData>
    <row r="1" spans="1:4" x14ac:dyDescent="0.55000000000000004">
      <c r="A1" t="s">
        <v>558</v>
      </c>
    </row>
    <row r="2" spans="1:4" x14ac:dyDescent="0.55000000000000004">
      <c r="A2" t="s">
        <v>559</v>
      </c>
      <c r="B2" s="1">
        <v>148460</v>
      </c>
    </row>
    <row r="3" spans="1:4" x14ac:dyDescent="0.55000000000000004">
      <c r="A3" t="s">
        <v>560</v>
      </c>
      <c r="B3" s="1">
        <v>88752</v>
      </c>
    </row>
    <row r="4" spans="1:4" x14ac:dyDescent="0.55000000000000004">
      <c r="B4" s="1"/>
      <c r="C4" t="s">
        <v>562</v>
      </c>
      <c r="D4" s="1">
        <v>3149</v>
      </c>
    </row>
    <row r="5" spans="1:4" x14ac:dyDescent="0.55000000000000004">
      <c r="B5" s="1"/>
      <c r="C5" t="s">
        <v>563</v>
      </c>
      <c r="D5" s="2">
        <v>1044.5999999999999</v>
      </c>
    </row>
    <row r="6" spans="1:4" x14ac:dyDescent="0.55000000000000004">
      <c r="A6" t="s">
        <v>564</v>
      </c>
      <c r="B6" s="1">
        <f>-SUM(D4:D5)</f>
        <v>-4193.6000000000004</v>
      </c>
    </row>
    <row r="7" spans="1:4" x14ac:dyDescent="0.55000000000000004">
      <c r="A7" s="3" t="s">
        <v>561</v>
      </c>
      <c r="B7" s="30">
        <v>36778</v>
      </c>
    </row>
    <row r="8" spans="1:4" ht="14.7" thickBot="1" x14ac:dyDescent="0.6">
      <c r="A8" s="28" t="s">
        <v>22</v>
      </c>
      <c r="B8" s="41">
        <f>SUM(B2:B7)</f>
        <v>269796.40000000002</v>
      </c>
    </row>
    <row r="9" spans="1:4" ht="14.7" thickTop="1" x14ac:dyDescent="0.55000000000000004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4" workbookViewId="0">
      <selection activeCell="E17" sqref="E17"/>
    </sheetView>
  </sheetViews>
  <sheetFormatPr defaultRowHeight="14.4" x14ac:dyDescent="0.55000000000000004"/>
  <cols>
    <col min="2" max="2" width="9.578125" bestFit="1" customWidth="1"/>
    <col min="5" max="5" width="9.15625" bestFit="1" customWidth="1"/>
    <col min="8" max="8" width="8.83984375" customWidth="1"/>
  </cols>
  <sheetData>
    <row r="1" spans="1:8" x14ac:dyDescent="0.55000000000000004">
      <c r="D1" t="s">
        <v>289</v>
      </c>
      <c r="E1" s="1">
        <v>9596961</v>
      </c>
    </row>
    <row r="2" spans="1:8" x14ac:dyDescent="0.55000000000000004">
      <c r="D2" t="s">
        <v>290</v>
      </c>
      <c r="E2" s="2">
        <v>2754.97</v>
      </c>
    </row>
    <row r="3" spans="1:8" x14ac:dyDescent="0.55000000000000004">
      <c r="D3" s="3" t="s">
        <v>291</v>
      </c>
      <c r="E3" s="30">
        <v>115.3</v>
      </c>
    </row>
    <row r="4" spans="1:8" x14ac:dyDescent="0.55000000000000004">
      <c r="A4" t="s">
        <v>292</v>
      </c>
      <c r="B4" s="1">
        <f>SUM(E1:E3)</f>
        <v>9599831.2700000014</v>
      </c>
    </row>
    <row r="5" spans="1:8" x14ac:dyDescent="0.55000000000000004">
      <c r="D5" t="s">
        <v>293</v>
      </c>
      <c r="E5" s="1">
        <v>89041.2</v>
      </c>
    </row>
    <row r="6" spans="1:8" x14ac:dyDescent="0.55000000000000004">
      <c r="D6" t="s">
        <v>294</v>
      </c>
      <c r="E6" s="1">
        <v>155801.29999999999</v>
      </c>
    </row>
    <row r="7" spans="1:8" x14ac:dyDescent="0.55000000000000004">
      <c r="D7" s="3" t="s">
        <v>295</v>
      </c>
      <c r="E7" s="6">
        <v>11731.5</v>
      </c>
    </row>
    <row r="8" spans="1:8" x14ac:dyDescent="0.55000000000000004">
      <c r="A8" t="s">
        <v>296</v>
      </c>
      <c r="B8" s="1">
        <f>SUM(E5:E7)</f>
        <v>256574</v>
      </c>
    </row>
    <row r="9" spans="1:8" x14ac:dyDescent="0.55000000000000004">
      <c r="D9" t="s">
        <v>297</v>
      </c>
      <c r="E9" s="1">
        <v>36271</v>
      </c>
    </row>
    <row r="10" spans="1:8" x14ac:dyDescent="0.55000000000000004">
      <c r="D10" t="s">
        <v>298</v>
      </c>
      <c r="E10" s="1">
        <v>164673</v>
      </c>
    </row>
    <row r="11" spans="1:8" x14ac:dyDescent="0.55000000000000004">
      <c r="D11" t="s">
        <v>299</v>
      </c>
      <c r="E11" s="1">
        <v>361908</v>
      </c>
    </row>
    <row r="12" spans="1:8" x14ac:dyDescent="0.55000000000000004">
      <c r="G12" t="s">
        <v>300</v>
      </c>
      <c r="H12" s="1">
        <v>787633</v>
      </c>
    </row>
    <row r="13" spans="1:8" x14ac:dyDescent="0.55000000000000004">
      <c r="G13" t="s">
        <v>301</v>
      </c>
      <c r="H13" s="1">
        <v>-158517.79999999999</v>
      </c>
    </row>
    <row r="14" spans="1:8" x14ac:dyDescent="0.55000000000000004">
      <c r="G14" s="3" t="s">
        <v>302</v>
      </c>
      <c r="H14" s="6">
        <v>-167200</v>
      </c>
    </row>
    <row r="15" spans="1:8" x14ac:dyDescent="0.55000000000000004">
      <c r="D15" s="3" t="s">
        <v>303</v>
      </c>
      <c r="E15" s="6">
        <f>SUM(H12:H14)</f>
        <v>461915.19999999995</v>
      </c>
    </row>
    <row r="16" spans="1:8" x14ac:dyDescent="0.55000000000000004">
      <c r="A16" t="s">
        <v>304</v>
      </c>
      <c r="B16" s="1">
        <f>SUM(E9:E15)</f>
        <v>1024767.2</v>
      </c>
    </row>
    <row r="17" spans="1:5" x14ac:dyDescent="0.55000000000000004">
      <c r="B17" s="1"/>
      <c r="D17" t="s">
        <v>321</v>
      </c>
      <c r="E17" s="1">
        <v>431892</v>
      </c>
    </row>
    <row r="18" spans="1:5" x14ac:dyDescent="0.55000000000000004">
      <c r="B18" s="1"/>
      <c r="D18" s="3" t="s">
        <v>322</v>
      </c>
      <c r="E18" s="6">
        <v>351334</v>
      </c>
    </row>
    <row r="19" spans="1:5" x14ac:dyDescent="0.55000000000000004">
      <c r="A19" t="s">
        <v>323</v>
      </c>
      <c r="B19" s="1">
        <f>SUM(E17:E18)</f>
        <v>783226</v>
      </c>
    </row>
    <row r="20" spans="1:5" x14ac:dyDescent="0.55000000000000004">
      <c r="A20" t="s">
        <v>305</v>
      </c>
      <c r="B20" s="1">
        <v>1564116</v>
      </c>
    </row>
    <row r="21" spans="1:5" x14ac:dyDescent="0.55000000000000004">
      <c r="A21" t="s">
        <v>306</v>
      </c>
      <c r="B21" s="1">
        <v>168604</v>
      </c>
    </row>
    <row r="22" spans="1:5" x14ac:dyDescent="0.55000000000000004">
      <c r="D22" t="s">
        <v>307</v>
      </c>
      <c r="E22" s="1">
        <v>-1664897</v>
      </c>
    </row>
    <row r="23" spans="1:5" x14ac:dyDescent="0.55000000000000004">
      <c r="D23" t="s">
        <v>308</v>
      </c>
      <c r="E23" s="1">
        <v>137222</v>
      </c>
    </row>
    <row r="24" spans="1:5" x14ac:dyDescent="0.55000000000000004">
      <c r="D24" t="s">
        <v>309</v>
      </c>
      <c r="E24" s="1">
        <v>73485</v>
      </c>
    </row>
    <row r="25" spans="1:5" x14ac:dyDescent="0.55000000000000004">
      <c r="D25" t="s">
        <v>310</v>
      </c>
      <c r="E25" s="1">
        <v>14577</v>
      </c>
    </row>
    <row r="26" spans="1:5" x14ac:dyDescent="0.55000000000000004">
      <c r="D26" s="3" t="s">
        <v>311</v>
      </c>
      <c r="E26" s="6">
        <v>742</v>
      </c>
    </row>
    <row r="27" spans="1:5" x14ac:dyDescent="0.55000000000000004">
      <c r="A27" t="s">
        <v>312</v>
      </c>
      <c r="B27" s="1">
        <f>SUM(E22:E26)</f>
        <v>-1438871</v>
      </c>
    </row>
    <row r="28" spans="1:5" x14ac:dyDescent="0.55000000000000004">
      <c r="D28" t="s">
        <v>313</v>
      </c>
      <c r="E28" s="1">
        <v>-474300</v>
      </c>
    </row>
    <row r="29" spans="1:5" x14ac:dyDescent="0.55000000000000004">
      <c r="D29" t="s">
        <v>314</v>
      </c>
      <c r="E29" s="1">
        <v>-147681.37</v>
      </c>
    </row>
    <row r="30" spans="1:5" x14ac:dyDescent="0.55000000000000004">
      <c r="D30" t="s">
        <v>315</v>
      </c>
      <c r="E30" s="1">
        <v>-60261</v>
      </c>
    </row>
    <row r="31" spans="1:5" x14ac:dyDescent="0.55000000000000004">
      <c r="D31" t="s">
        <v>316</v>
      </c>
      <c r="E31" s="2">
        <v>-7423.42</v>
      </c>
    </row>
    <row r="32" spans="1:5" x14ac:dyDescent="0.55000000000000004">
      <c r="D32" t="s">
        <v>317</v>
      </c>
      <c r="E32" s="1">
        <v>-204887</v>
      </c>
    </row>
    <row r="33" spans="1:5" x14ac:dyDescent="0.55000000000000004">
      <c r="D33" t="s">
        <v>318</v>
      </c>
      <c r="E33" s="1">
        <v>-74246</v>
      </c>
    </row>
    <row r="34" spans="1:5" x14ac:dyDescent="0.55000000000000004">
      <c r="D34" s="3" t="s">
        <v>319</v>
      </c>
      <c r="E34" s="6">
        <v>-49384</v>
      </c>
    </row>
    <row r="35" spans="1:5" x14ac:dyDescent="0.55000000000000004">
      <c r="A35" s="3" t="s">
        <v>320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FEA7-DBE6-4CF3-9F6A-52AE97FDD8BB}">
  <dimension ref="A1:E19"/>
  <sheetViews>
    <sheetView workbookViewId="0">
      <selection activeCell="G16" sqref="G16"/>
    </sheetView>
  </sheetViews>
  <sheetFormatPr defaultRowHeight="14.4" x14ac:dyDescent="0.55000000000000004"/>
  <sheetData>
    <row r="1" spans="1:5" x14ac:dyDescent="0.55000000000000004">
      <c r="A1" s="31" t="s">
        <v>331</v>
      </c>
      <c r="B1" s="1">
        <v>113729</v>
      </c>
    </row>
    <row r="2" spans="1:5" x14ac:dyDescent="0.55000000000000004">
      <c r="D2" s="31" t="s">
        <v>332</v>
      </c>
      <c r="E2">
        <v>285</v>
      </c>
    </row>
    <row r="3" spans="1:5" x14ac:dyDescent="0.55000000000000004">
      <c r="D3" s="31" t="s">
        <v>333</v>
      </c>
      <c r="E3">
        <v>92</v>
      </c>
    </row>
    <row r="4" spans="1:5" x14ac:dyDescent="0.55000000000000004">
      <c r="D4" s="31" t="s">
        <v>334</v>
      </c>
      <c r="E4">
        <v>60</v>
      </c>
    </row>
    <row r="5" spans="1:5" x14ac:dyDescent="0.55000000000000004">
      <c r="D5" s="31" t="s">
        <v>335</v>
      </c>
      <c r="E5">
        <v>28</v>
      </c>
    </row>
    <row r="6" spans="1:5" x14ac:dyDescent="0.55000000000000004">
      <c r="D6" s="31" t="s">
        <v>336</v>
      </c>
      <c r="E6">
        <v>23.1</v>
      </c>
    </row>
    <row r="7" spans="1:5" x14ac:dyDescent="0.55000000000000004">
      <c r="D7" s="31" t="s">
        <v>337</v>
      </c>
      <c r="E7">
        <v>19.7</v>
      </c>
    </row>
    <row r="8" spans="1:5" x14ac:dyDescent="0.55000000000000004">
      <c r="D8" s="31" t="s">
        <v>338</v>
      </c>
      <c r="E8">
        <v>19</v>
      </c>
    </row>
    <row r="9" spans="1:5" x14ac:dyDescent="0.55000000000000004">
      <c r="D9" s="31" t="s">
        <v>339</v>
      </c>
      <c r="E9">
        <v>17.7</v>
      </c>
    </row>
    <row r="10" spans="1:5" x14ac:dyDescent="0.55000000000000004">
      <c r="D10" s="31" t="s">
        <v>340</v>
      </c>
      <c r="E10">
        <v>17.2</v>
      </c>
    </row>
    <row r="11" spans="1:5" x14ac:dyDescent="0.55000000000000004">
      <c r="D11" s="31" t="s">
        <v>341</v>
      </c>
      <c r="E11">
        <v>15.1</v>
      </c>
    </row>
    <row r="12" spans="1:5" x14ac:dyDescent="0.55000000000000004">
      <c r="D12" s="31" t="s">
        <v>342</v>
      </c>
      <c r="E12">
        <v>13</v>
      </c>
    </row>
    <row r="13" spans="1:5" x14ac:dyDescent="0.55000000000000004">
      <c r="D13" s="32" t="s">
        <v>343</v>
      </c>
      <c r="E13" s="3">
        <v>10</v>
      </c>
    </row>
    <row r="14" spans="1:5" x14ac:dyDescent="0.55000000000000004">
      <c r="A14" t="s">
        <v>344</v>
      </c>
      <c r="B14">
        <f>SUM(E2:E13)</f>
        <v>599.80000000000007</v>
      </c>
      <c r="D14" s="31"/>
    </row>
    <row r="15" spans="1:5" ht="14.7" thickBot="1" x14ac:dyDescent="0.6">
      <c r="A15" s="4" t="s">
        <v>22</v>
      </c>
      <c r="B15" s="5">
        <f>SUM(B1:B14)</f>
        <v>114328.8</v>
      </c>
    </row>
    <row r="16" spans="1:5" ht="14.7" thickTop="1" x14ac:dyDescent="0.55000000000000004"/>
    <row r="17" spans="1:2" x14ac:dyDescent="0.55000000000000004">
      <c r="A17" t="s">
        <v>63</v>
      </c>
      <c r="B17" s="1">
        <v>1520000</v>
      </c>
    </row>
    <row r="19" spans="1:2" x14ac:dyDescent="0.55000000000000004">
      <c r="A19" t="s">
        <v>64</v>
      </c>
      <c r="B19" s="8">
        <f>B17/B15</f>
        <v>13.294987789603319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6A1B-F731-4730-9FE5-19A6B928079F}">
  <dimension ref="A1:D9"/>
  <sheetViews>
    <sheetView workbookViewId="0">
      <selection activeCell="C12" sqref="C12"/>
    </sheetView>
  </sheetViews>
  <sheetFormatPr defaultRowHeight="14.4" x14ac:dyDescent="0.55000000000000004"/>
  <cols>
    <col min="2" max="2" width="9.15625" bestFit="1" customWidth="1"/>
  </cols>
  <sheetData>
    <row r="1" spans="1:4" x14ac:dyDescent="0.55000000000000004">
      <c r="A1" t="s">
        <v>357</v>
      </c>
      <c r="B1" s="1">
        <v>7688287</v>
      </c>
    </row>
    <row r="2" spans="1:4" x14ac:dyDescent="0.55000000000000004">
      <c r="B2" s="1"/>
      <c r="C2" t="s">
        <v>359</v>
      </c>
      <c r="D2" s="1">
        <v>263310</v>
      </c>
    </row>
    <row r="3" spans="1:4" x14ac:dyDescent="0.55000000000000004">
      <c r="B3" s="1"/>
      <c r="C3" t="s">
        <v>363</v>
      </c>
      <c r="D3" s="1">
        <f>-maoriland!B15</f>
        <v>-114328.8</v>
      </c>
    </row>
    <row r="4" spans="1:4" x14ac:dyDescent="0.55000000000000004">
      <c r="A4" t="s">
        <v>364</v>
      </c>
      <c r="B4" s="1">
        <f>SUM(D2:D3)</f>
        <v>148981.20000000001</v>
      </c>
    </row>
    <row r="5" spans="1:4" x14ac:dyDescent="0.55000000000000004">
      <c r="A5" t="s">
        <v>358</v>
      </c>
      <c r="B5" s="1">
        <f>-'new holland'!B5</f>
        <v>-2534795</v>
      </c>
    </row>
    <row r="6" spans="1:4" x14ac:dyDescent="0.55000000000000004">
      <c r="A6" t="s">
        <v>360</v>
      </c>
      <c r="B6">
        <v>-135</v>
      </c>
    </row>
    <row r="7" spans="1:4" x14ac:dyDescent="0.55000000000000004">
      <c r="A7" s="3" t="s">
        <v>361</v>
      </c>
      <c r="B7" s="3">
        <v>-14</v>
      </c>
    </row>
    <row r="8" spans="1:4" ht="14.7" thickBot="1" x14ac:dyDescent="0.6">
      <c r="A8" s="4" t="s">
        <v>22</v>
      </c>
      <c r="B8" s="5">
        <f>SUM(B1:B7)</f>
        <v>5302324.2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8EF0-DD25-4E91-BACE-3A5E221EFF89}">
  <dimension ref="A1:B6"/>
  <sheetViews>
    <sheetView workbookViewId="0">
      <selection activeCell="F14" sqref="F14"/>
    </sheetView>
  </sheetViews>
  <sheetFormatPr defaultRowHeight="14.4" x14ac:dyDescent="0.55000000000000004"/>
  <sheetData>
    <row r="1" spans="1:2" x14ac:dyDescent="0.55000000000000004">
      <c r="A1" t="s">
        <v>354</v>
      </c>
      <c r="B1" s="1">
        <v>2527013</v>
      </c>
    </row>
    <row r="2" spans="1:2" x14ac:dyDescent="0.55000000000000004">
      <c r="A2" t="s">
        <v>362</v>
      </c>
      <c r="B2" s="1">
        <v>199</v>
      </c>
    </row>
    <row r="3" spans="1:2" x14ac:dyDescent="0.55000000000000004">
      <c r="A3" t="s">
        <v>355</v>
      </c>
      <c r="B3">
        <v>368</v>
      </c>
    </row>
    <row r="4" spans="1:2" x14ac:dyDescent="0.55000000000000004">
      <c r="A4" s="3" t="s">
        <v>356</v>
      </c>
      <c r="B4" s="10">
        <v>7215</v>
      </c>
    </row>
    <row r="5" spans="1:2" ht="14.7" thickBot="1" x14ac:dyDescent="0.6">
      <c r="A5" s="4" t="s">
        <v>22</v>
      </c>
      <c r="B5" s="5">
        <f>SUM(B1:B4)</f>
        <v>2534795</v>
      </c>
    </row>
    <row r="6" spans="1:2" ht="14.7" thickTop="1" x14ac:dyDescent="0.5500000000000000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944-4950-41D9-8842-E921421B2345}">
  <dimension ref="A1:B6"/>
  <sheetViews>
    <sheetView workbookViewId="0">
      <selection activeCell="B11" sqref="B11"/>
    </sheetView>
  </sheetViews>
  <sheetFormatPr defaultRowHeight="14.4" x14ac:dyDescent="0.55000000000000004"/>
  <cols>
    <col min="2" max="2" width="8.578125" bestFit="1" customWidth="1"/>
  </cols>
  <sheetData>
    <row r="1" spans="1:2" x14ac:dyDescent="0.55000000000000004">
      <c r="A1" t="s">
        <v>366</v>
      </c>
    </row>
    <row r="2" spans="1:2" x14ac:dyDescent="0.55000000000000004">
      <c r="A2" t="s">
        <v>367</v>
      </c>
      <c r="B2" s="1">
        <v>1542056.14</v>
      </c>
    </row>
    <row r="3" spans="1:2" x14ac:dyDescent="0.55000000000000004">
      <c r="A3" t="s">
        <v>368</v>
      </c>
      <c r="B3" s="11">
        <f>-750000</f>
        <v>-750000</v>
      </c>
    </row>
    <row r="4" spans="1:2" x14ac:dyDescent="0.55000000000000004">
      <c r="A4" s="3" t="s">
        <v>369</v>
      </c>
      <c r="B4" s="10">
        <v>73582.5</v>
      </c>
    </row>
    <row r="5" spans="1:2" ht="14.7" thickBot="1" x14ac:dyDescent="0.6">
      <c r="A5" s="4" t="s">
        <v>22</v>
      </c>
      <c r="B5" s="5">
        <f>SUM(B2:B4)</f>
        <v>865638.6399999999</v>
      </c>
    </row>
    <row r="6" spans="1:2" ht="14.7" thickTop="1" x14ac:dyDescent="0.55000000000000004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1117-45FD-458C-B11B-32D35EDAFAAA}">
  <dimension ref="A1:D16"/>
  <sheetViews>
    <sheetView workbookViewId="0">
      <selection activeCell="B12" sqref="B12"/>
    </sheetView>
  </sheetViews>
  <sheetFormatPr defaultRowHeight="14.4" x14ac:dyDescent="0.55000000000000004"/>
  <cols>
    <col min="2" max="2" width="9.15625" bestFit="1" customWidth="1"/>
    <col min="4" max="4" width="9.26171875" customWidth="1"/>
    <col min="6" max="6" width="8.578125" customWidth="1"/>
  </cols>
  <sheetData>
    <row r="1" spans="1:4" x14ac:dyDescent="0.55000000000000004">
      <c r="A1" t="s">
        <v>365</v>
      </c>
    </row>
    <row r="2" spans="1:4" x14ac:dyDescent="0.55000000000000004">
      <c r="A2" t="s">
        <v>365</v>
      </c>
      <c r="B2" s="1">
        <v>9984670</v>
      </c>
    </row>
    <row r="3" spans="1:4" x14ac:dyDescent="0.55000000000000004">
      <c r="C3" t="s">
        <v>366</v>
      </c>
      <c r="D3" s="1">
        <f>SUM(laurentia!B2:B3)</f>
        <v>792056.1399999999</v>
      </c>
    </row>
    <row r="4" spans="1:4" x14ac:dyDescent="0.55000000000000004">
      <c r="C4" t="s">
        <v>379</v>
      </c>
      <c r="D4" s="1">
        <v>108860</v>
      </c>
    </row>
    <row r="5" spans="1:4" x14ac:dyDescent="0.55000000000000004">
      <c r="C5" t="s">
        <v>369</v>
      </c>
      <c r="D5" s="1">
        <f>0.5*294330</f>
        <v>147165</v>
      </c>
    </row>
    <row r="6" spans="1:4" x14ac:dyDescent="0.55000000000000004">
      <c r="C6" t="s">
        <v>370</v>
      </c>
      <c r="D6" s="1">
        <v>55284</v>
      </c>
    </row>
    <row r="7" spans="1:4" x14ac:dyDescent="0.55000000000000004">
      <c r="C7" t="s">
        <v>371</v>
      </c>
      <c r="D7" s="1">
        <v>72908</v>
      </c>
    </row>
    <row r="8" spans="1:4" x14ac:dyDescent="0.55000000000000004">
      <c r="C8" s="3" t="s">
        <v>372</v>
      </c>
      <c r="D8" s="6">
        <v>5660</v>
      </c>
    </row>
    <row r="9" spans="1:4" x14ac:dyDescent="0.55000000000000004">
      <c r="A9" t="s">
        <v>373</v>
      </c>
      <c r="B9" s="1">
        <f>-SUM(D3:D8)</f>
        <v>-1181933.1399999999</v>
      </c>
    </row>
    <row r="10" spans="1:4" x14ac:dyDescent="0.55000000000000004">
      <c r="A10" t="s">
        <v>378</v>
      </c>
      <c r="B10" s="1">
        <f>-'columbia-alaska'!B6</f>
        <v>-1224775.93</v>
      </c>
    </row>
    <row r="11" spans="1:4" x14ac:dyDescent="0.55000000000000004">
      <c r="A11" t="s">
        <v>395</v>
      </c>
      <c r="B11" s="1">
        <f>-assiniboia!B7</f>
        <v>-2276649.585</v>
      </c>
    </row>
    <row r="12" spans="1:4" x14ac:dyDescent="0.55000000000000004">
      <c r="C12" t="s">
        <v>380</v>
      </c>
      <c r="D12" s="1">
        <v>2166086</v>
      </c>
    </row>
    <row r="13" spans="1:4" x14ac:dyDescent="0.55000000000000004">
      <c r="C13" s="3" t="s">
        <v>381</v>
      </c>
      <c r="D13" s="10">
        <f>-0.25*972000</f>
        <v>-243000</v>
      </c>
    </row>
    <row r="14" spans="1:4" x14ac:dyDescent="0.55000000000000004">
      <c r="A14" s="3" t="s">
        <v>380</v>
      </c>
      <c r="B14" s="6">
        <f>SUM(D12:D13)</f>
        <v>1923086</v>
      </c>
    </row>
    <row r="15" spans="1:4" ht="14.7" thickBot="1" x14ac:dyDescent="0.6">
      <c r="A15" s="4" t="s">
        <v>22</v>
      </c>
      <c r="B15" s="5">
        <f>SUM(B2:B14)</f>
        <v>7224397.3449999997</v>
      </c>
    </row>
    <row r="16" spans="1:4" ht="14.7" thickTop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FD6A-544F-423A-95A9-8E445E43439C}">
  <dimension ref="A1:B8"/>
  <sheetViews>
    <sheetView workbookViewId="0">
      <selection activeCell="C12" sqref="C12"/>
    </sheetView>
  </sheetViews>
  <sheetFormatPr defaultRowHeight="14.4" x14ac:dyDescent="0.55000000000000004"/>
  <sheetData>
    <row r="1" spans="1:2" x14ac:dyDescent="0.55000000000000004">
      <c r="A1" t="s">
        <v>395</v>
      </c>
    </row>
    <row r="2" spans="1:2" x14ac:dyDescent="0.55000000000000004">
      <c r="A2" t="s">
        <v>392</v>
      </c>
      <c r="B2" s="1">
        <v>647797</v>
      </c>
    </row>
    <row r="3" spans="1:2" x14ac:dyDescent="0.55000000000000004">
      <c r="A3" t="s">
        <v>393</v>
      </c>
      <c r="B3" s="1">
        <v>651900</v>
      </c>
    </row>
    <row r="4" spans="1:2" x14ac:dyDescent="0.55000000000000004">
      <c r="A4" t="s">
        <v>394</v>
      </c>
      <c r="B4" s="1">
        <v>661849</v>
      </c>
    </row>
    <row r="5" spans="1:2" x14ac:dyDescent="0.55000000000000004">
      <c r="A5" t="s">
        <v>396</v>
      </c>
      <c r="B5" s="1">
        <f>-'columbia-alaska'!D4</f>
        <v>117387.55</v>
      </c>
    </row>
    <row r="6" spans="1:2" x14ac:dyDescent="0.55000000000000004">
      <c r="A6" s="3" t="s">
        <v>397</v>
      </c>
      <c r="B6" s="3">
        <f>395432.07/2</f>
        <v>197716.035</v>
      </c>
    </row>
    <row r="7" spans="1:2" ht="14.7" thickBot="1" x14ac:dyDescent="0.6">
      <c r="A7" s="4" t="s">
        <v>22</v>
      </c>
      <c r="B7" s="5">
        <f>SUM(B2:B6)</f>
        <v>2276649.585</v>
      </c>
    </row>
    <row r="8" spans="1:2" ht="14.7" thickTop="1" x14ac:dyDescent="0.5500000000000000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C96B-3B60-48BE-81E9-DB85E8EB0EE3}">
  <dimension ref="A1:D17"/>
  <sheetViews>
    <sheetView workbookViewId="0">
      <selection activeCell="D4" sqref="D4"/>
    </sheetView>
  </sheetViews>
  <sheetFormatPr defaultRowHeight="14.4" x14ac:dyDescent="0.55000000000000004"/>
  <cols>
    <col min="2" max="2" width="9.83984375" bestFit="1" customWidth="1"/>
  </cols>
  <sheetData>
    <row r="1" spans="1:4" x14ac:dyDescent="0.55000000000000004">
      <c r="A1" t="s">
        <v>382</v>
      </c>
    </row>
    <row r="2" spans="1:4" x14ac:dyDescent="0.55000000000000004">
      <c r="C2" t="s">
        <v>375</v>
      </c>
      <c r="D2" s="1">
        <v>944735</v>
      </c>
    </row>
    <row r="3" spans="1:4" x14ac:dyDescent="0.55000000000000004">
      <c r="C3" t="s">
        <v>376</v>
      </c>
      <c r="D3" s="1">
        <v>-85014.52</v>
      </c>
    </row>
    <row r="4" spans="1:4" x14ac:dyDescent="0.55000000000000004">
      <c r="C4" t="s">
        <v>377</v>
      </c>
      <c r="D4" s="1">
        <v>-117387.55</v>
      </c>
    </row>
    <row r="5" spans="1:4" x14ac:dyDescent="0.55000000000000004">
      <c r="C5" s="3" t="s">
        <v>374</v>
      </c>
      <c r="D5" s="6">
        <v>482443</v>
      </c>
    </row>
    <row r="6" spans="1:4" x14ac:dyDescent="0.55000000000000004">
      <c r="A6" t="s">
        <v>389</v>
      </c>
      <c r="B6" s="1">
        <f>SUM(D2:D5)</f>
        <v>1224775.93</v>
      </c>
    </row>
    <row r="7" spans="1:4" x14ac:dyDescent="0.55000000000000004">
      <c r="A7" t="s">
        <v>390</v>
      </c>
      <c r="B7" s="1">
        <v>665384</v>
      </c>
    </row>
    <row r="8" spans="1:4" x14ac:dyDescent="0.55000000000000004">
      <c r="C8" t="s">
        <v>383</v>
      </c>
      <c r="D8" s="1">
        <v>184827</v>
      </c>
    </row>
    <row r="9" spans="1:4" x14ac:dyDescent="0.55000000000000004">
      <c r="B9" s="1"/>
      <c r="C9" t="s">
        <v>38</v>
      </c>
      <c r="D9">
        <f>-'united states'!C29</f>
        <v>-19690.41</v>
      </c>
    </row>
    <row r="10" spans="1:4" x14ac:dyDescent="0.55000000000000004">
      <c r="A10" t="s">
        <v>391</v>
      </c>
      <c r="B10" s="1">
        <f>SUM(D8:D9)</f>
        <v>165136.59</v>
      </c>
    </row>
    <row r="11" spans="1:4" x14ac:dyDescent="0.55000000000000004">
      <c r="A11" t="s">
        <v>132</v>
      </c>
      <c r="B11" s="1">
        <v>254806</v>
      </c>
    </row>
    <row r="12" spans="1:4" x14ac:dyDescent="0.55000000000000004">
      <c r="A12" t="s">
        <v>384</v>
      </c>
      <c r="B12" s="1">
        <v>216444</v>
      </c>
    </row>
    <row r="13" spans="1:4" x14ac:dyDescent="0.55000000000000004">
      <c r="C13" t="s">
        <v>385</v>
      </c>
      <c r="D13" s="1">
        <v>380800</v>
      </c>
    </row>
    <row r="14" spans="1:4" x14ac:dyDescent="0.55000000000000004">
      <c r="C14" s="3" t="s">
        <v>386</v>
      </c>
      <c r="D14" s="6">
        <f>-'united states'!F12</f>
        <v>-303448.18699999998</v>
      </c>
    </row>
    <row r="15" spans="1:4" x14ac:dyDescent="0.55000000000000004">
      <c r="A15" t="s">
        <v>387</v>
      </c>
      <c r="B15" s="1">
        <f>SUM(D13:D14)</f>
        <v>77351.813000000024</v>
      </c>
    </row>
    <row r="16" spans="1:4" x14ac:dyDescent="0.55000000000000004">
      <c r="A16" s="3" t="s">
        <v>388</v>
      </c>
      <c r="B16" s="6">
        <f>(2/3)*SUM('united states'!J13:J18)</f>
        <v>56646.666666666664</v>
      </c>
    </row>
    <row r="17" spans="1:2" x14ac:dyDescent="0.55000000000000004">
      <c r="A17" t="s">
        <v>22</v>
      </c>
      <c r="B17" s="11">
        <f>SUM(B2:B16)</f>
        <v>2660544.9996666666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204</v>
      </c>
      <c r="C21" s="1">
        <v>221000</v>
      </c>
      <c r="K21" s="1"/>
    </row>
    <row r="22" spans="1:11" x14ac:dyDescent="0.55000000000000004">
      <c r="A22">
        <v>7</v>
      </c>
      <c r="B22" t="s">
        <v>205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1E8-034C-4708-916A-8C982E1C82B4}">
  <dimension ref="A1:D9"/>
  <sheetViews>
    <sheetView workbookViewId="0">
      <selection activeCell="D12" sqref="D12"/>
    </sheetView>
  </sheetViews>
  <sheetFormatPr defaultRowHeight="14.4" x14ac:dyDescent="0.55000000000000004"/>
  <cols>
    <col min="2" max="2" width="9.15625" bestFit="1" customWidth="1"/>
  </cols>
  <sheetData>
    <row r="1" spans="1:4" x14ac:dyDescent="0.55000000000000004">
      <c r="A1" t="s">
        <v>326</v>
      </c>
    </row>
    <row r="2" spans="1:4" x14ac:dyDescent="0.55000000000000004">
      <c r="A2" t="s">
        <v>324</v>
      </c>
      <c r="B2" s="1">
        <v>1972550</v>
      </c>
    </row>
    <row r="3" spans="1:4" x14ac:dyDescent="0.55000000000000004">
      <c r="A3" t="s">
        <v>325</v>
      </c>
      <c r="B3" s="1">
        <f>-buenaventura!B2</f>
        <v>-1054549</v>
      </c>
    </row>
    <row r="4" spans="1:4" x14ac:dyDescent="0.55000000000000004">
      <c r="C4" t="s">
        <v>327</v>
      </c>
      <c r="D4" s="1">
        <v>39524</v>
      </c>
    </row>
    <row r="5" spans="1:4" x14ac:dyDescent="0.55000000000000004">
      <c r="C5" t="s">
        <v>328</v>
      </c>
      <c r="D5" s="1">
        <v>57507</v>
      </c>
    </row>
    <row r="6" spans="1:4" x14ac:dyDescent="0.55000000000000004">
      <c r="C6" s="3" t="s">
        <v>329</v>
      </c>
      <c r="D6" s="30">
        <v>44705.2</v>
      </c>
    </row>
    <row r="7" spans="1:4" x14ac:dyDescent="0.55000000000000004">
      <c r="A7" s="3" t="s">
        <v>330</v>
      </c>
      <c r="B7" s="6">
        <f>-SUM(D4:D6)</f>
        <v>-141736.20000000001</v>
      </c>
    </row>
    <row r="8" spans="1:4" ht="14.7" thickBot="1" x14ac:dyDescent="0.6">
      <c r="A8" s="4" t="s">
        <v>22</v>
      </c>
      <c r="B8" s="5">
        <f>SUM(B2:B7)</f>
        <v>776264.8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C1F5-0613-4E71-B25E-D4621CC968A1}">
  <dimension ref="A1:B7"/>
  <sheetViews>
    <sheetView workbookViewId="0">
      <selection activeCell="D7" sqref="D7"/>
    </sheetView>
  </sheetViews>
  <sheetFormatPr defaultRowHeight="14.4" x14ac:dyDescent="0.55000000000000004"/>
  <cols>
    <col min="2" max="2" width="8.578125" bestFit="1" customWidth="1"/>
  </cols>
  <sheetData>
    <row r="1" spans="1:2" x14ac:dyDescent="0.55000000000000004">
      <c r="A1" t="s">
        <v>489</v>
      </c>
    </row>
    <row r="2" spans="1:2" x14ac:dyDescent="0.55000000000000004">
      <c r="A2" t="s">
        <v>490</v>
      </c>
      <c r="B2" s="1">
        <v>1247689.5</v>
      </c>
    </row>
    <row r="3" spans="1:2" x14ac:dyDescent="0.55000000000000004">
      <c r="A3" t="s">
        <v>491</v>
      </c>
      <c r="B3" s="1">
        <v>1570745.7</v>
      </c>
    </row>
    <row r="4" spans="1:2" x14ac:dyDescent="0.55000000000000004">
      <c r="A4" t="s">
        <v>492</v>
      </c>
      <c r="B4" s="1">
        <v>164173</v>
      </c>
    </row>
    <row r="5" spans="1:2" x14ac:dyDescent="0.55000000000000004">
      <c r="A5" s="3" t="s">
        <v>493</v>
      </c>
      <c r="B5" s="6">
        <v>63827</v>
      </c>
    </row>
    <row r="6" spans="1:2" ht="14.7" thickBot="1" x14ac:dyDescent="0.6">
      <c r="A6" s="4" t="s">
        <v>22</v>
      </c>
      <c r="B6" s="5">
        <f>SUM(B2:B5)</f>
        <v>3046435.2</v>
      </c>
    </row>
    <row r="7" spans="1:2" ht="14.7" thickTop="1" x14ac:dyDescent="0.55000000000000004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topLeftCell="A9"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40" t="s">
        <v>19</v>
      </c>
      <c r="B1" s="40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237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208</v>
      </c>
      <c r="B42" s="14">
        <f>1-SUM(B43:B50)</f>
        <v>0.36399999999999999</v>
      </c>
      <c r="C42" s="15">
        <f t="shared" ref="C42:C51" si="0"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 t="shared" si="0"/>
        <v>20880554.319000002</v>
      </c>
    </row>
    <row r="44" spans="1:7" x14ac:dyDescent="0.55000000000000004">
      <c r="A44" t="s">
        <v>70</v>
      </c>
      <c r="B44" s="13">
        <v>0.106</v>
      </c>
      <c r="C44" s="15">
        <f t="shared" si="0"/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 t="shared" si="0"/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si="0"/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 t="shared" si="0"/>
        <v>131324241</v>
      </c>
    </row>
    <row r="56" spans="1:3" x14ac:dyDescent="0.55000000000000004">
      <c r="A56" s="40" t="s">
        <v>70</v>
      </c>
      <c r="B56" s="40"/>
      <c r="C56" s="40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209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210</v>
      </c>
      <c r="B59" s="13">
        <f>1-(B58+SUM(B60:B62))</f>
        <v>0.373</v>
      </c>
      <c r="C59" s="15">
        <f>B59*$C$63</f>
        <v>5192297.8406579997</v>
      </c>
    </row>
    <row r="60" spans="1:3" x14ac:dyDescent="0.55000000000000004">
      <c r="A60" t="s">
        <v>211</v>
      </c>
      <c r="B60" s="13">
        <v>7.5999999999999998E-2</v>
      </c>
      <c r="C60" s="15">
        <f>B60*$C$63</f>
        <v>1057948.085496</v>
      </c>
    </row>
    <row r="61" spans="1:3" x14ac:dyDescent="0.55000000000000004">
      <c r="A61" t="s">
        <v>212</v>
      </c>
      <c r="B61" s="13">
        <v>5.8999999999999997E-2</v>
      </c>
      <c r="C61" s="15">
        <f>B61*$C$63</f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>B62*$C$63</f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united states</vt:lpstr>
      <vt:lpstr>laurentia</vt:lpstr>
      <vt:lpstr>canada</vt:lpstr>
      <vt:lpstr>assiniboia</vt:lpstr>
      <vt:lpstr>columbia-alaska</vt:lpstr>
      <vt:lpstr>buenaventura</vt:lpstr>
      <vt:lpstr>mexico</vt:lpstr>
      <vt:lpstr>grao-para</vt:lpstr>
      <vt:lpstr>france</vt:lpstr>
      <vt:lpstr>germany</vt:lpstr>
      <vt:lpstr>batavian republic</vt:lpstr>
      <vt:lpstr>lithuania</vt:lpstr>
      <vt:lpstr>russia</vt:lpstr>
      <vt:lpstr>bengal</vt:lpstr>
      <vt:lpstr>china</vt:lpstr>
      <vt:lpstr>maoriland</vt:lpstr>
      <vt:lpstr>australia</vt:lpstr>
      <vt:lpstr>new holland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2025-02-23T01:13:59Z</dcterms:modified>
</cp:coreProperties>
</file>