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shita\"/>
    </mc:Choice>
  </mc:AlternateContent>
  <xr:revisionPtr revIDLastSave="0" documentId="13_ncr:1_{7BFC654C-5B8A-4AE3-8C00-0C8BBB95E797}" xr6:coauthVersionLast="47" xr6:coauthVersionMax="47" xr10:uidLastSave="{00000000-0000-0000-0000-000000000000}"/>
  <bookViews>
    <workbookView xWindow="-108" yWindow="-108" windowWidth="23256" windowHeight="12456" xr2:uid="{EC2B90A7-8D6F-419A-827C-66A84CF92DD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4" i="1" l="1"/>
  <c r="E64" i="1" s="1"/>
  <c r="D65" i="1"/>
  <c r="E65" i="1" s="1"/>
  <c r="D66" i="1"/>
  <c r="E66" i="1" s="1"/>
  <c r="D67" i="1"/>
  <c r="E67" i="1" s="1"/>
  <c r="D63" i="1"/>
  <c r="E63" i="1" s="1"/>
  <c r="C62" i="1"/>
  <c r="E62" i="1" s="1"/>
  <c r="C51" i="1"/>
  <c r="C50" i="1" s="1"/>
  <c r="C49" i="1"/>
  <c r="C48" i="1"/>
  <c r="F31" i="1"/>
  <c r="E31" i="1" s="1"/>
  <c r="F32" i="1"/>
  <c r="E32" i="1" s="1"/>
  <c r="F33" i="1"/>
  <c r="E33" i="1" s="1"/>
  <c r="F30" i="1"/>
  <c r="E30" i="1" s="1"/>
  <c r="E29" i="1"/>
  <c r="D30" i="1"/>
  <c r="D31" i="1"/>
  <c r="D32" i="1"/>
  <c r="D33" i="1"/>
  <c r="D29" i="1"/>
  <c r="D41" i="1" s="1"/>
  <c r="C21" i="1"/>
  <c r="D21" i="1" s="1"/>
  <c r="E21" i="1" s="1"/>
  <c r="E68" i="1" l="1"/>
  <c r="C52" i="1"/>
  <c r="C53" i="1" s="1"/>
  <c r="C29" i="1"/>
  <c r="G29" i="1" s="1"/>
  <c r="C22" i="1"/>
  <c r="C30" i="1" s="1"/>
  <c r="C37" i="1" l="1"/>
  <c r="E37" i="1" s="1"/>
  <c r="C23" i="1"/>
  <c r="C31" i="1" s="1"/>
  <c r="D22" i="1"/>
  <c r="E22" i="1" s="1"/>
  <c r="G30" i="1" l="1"/>
  <c r="C38" i="1" s="1"/>
  <c r="E38" i="1" s="1"/>
  <c r="D23" i="1"/>
  <c r="E23" i="1" s="1"/>
  <c r="C24" i="1"/>
  <c r="C32" i="1" s="1"/>
  <c r="G31" i="1" l="1"/>
  <c r="C39" i="1" s="1"/>
  <c r="E39" i="1" s="1"/>
  <c r="C25" i="1"/>
  <c r="D24" i="1"/>
  <c r="E24" i="1" s="1"/>
  <c r="G32" i="1" l="1"/>
  <c r="C40" i="1" s="1"/>
  <c r="E40" i="1" s="1"/>
  <c r="D25" i="1"/>
  <c r="E25" i="1" s="1"/>
  <c r="C33" i="1"/>
  <c r="G33" i="1" l="1"/>
  <c r="C41" i="1" s="1"/>
  <c r="E41" i="1" s="1"/>
</calcChain>
</file>

<file path=xl/sharedStrings.xml><?xml version="1.0" encoding="utf-8"?>
<sst xmlns="http://schemas.openxmlformats.org/spreadsheetml/2006/main" count="72" uniqueCount="68">
  <si>
    <t>Market Borrowing Rate</t>
  </si>
  <si>
    <t>Interest Rate</t>
  </si>
  <si>
    <t>Risk-free Rate (India)</t>
  </si>
  <si>
    <t>Risk-free Rate (USA)</t>
  </si>
  <si>
    <t>Asset Beta</t>
  </si>
  <si>
    <t>Market Risk Premium</t>
  </si>
  <si>
    <t>Exchange Rate (Rs/$)</t>
  </si>
  <si>
    <t>Corporate tax rate (India)</t>
  </si>
  <si>
    <t>Depreciation period (in years)</t>
  </si>
  <si>
    <t xml:space="preserve">Annual Growth rate </t>
  </si>
  <si>
    <t>Units sold in year 1</t>
  </si>
  <si>
    <t>Operating Expenses per Computer</t>
  </si>
  <si>
    <t>Selling Price per Computer</t>
  </si>
  <si>
    <t>Initial Working Capital</t>
  </si>
  <si>
    <t>Initial Investment (Plant)</t>
  </si>
  <si>
    <t>Particulars</t>
  </si>
  <si>
    <t>Values</t>
  </si>
  <si>
    <t>Sales and Revenue Projections</t>
  </si>
  <si>
    <t>Year</t>
  </si>
  <si>
    <t>Sales Volume</t>
  </si>
  <si>
    <t>Revenue ($)</t>
  </si>
  <si>
    <t>Revenue (Rs)</t>
  </si>
  <si>
    <t>Given Information</t>
  </si>
  <si>
    <t>Solution &gt;&gt;</t>
  </si>
  <si>
    <t>Depreciation</t>
  </si>
  <si>
    <t>Interest</t>
  </si>
  <si>
    <t>Expenses Incurred (in Indian Rupees)</t>
  </si>
  <si>
    <t>Tax</t>
  </si>
  <si>
    <t>Cashflows</t>
  </si>
  <si>
    <t>Additional Cashflow</t>
  </si>
  <si>
    <t>Rupees cash flows of the project</t>
  </si>
  <si>
    <t>Values2</t>
  </si>
  <si>
    <t>Particulars2</t>
  </si>
  <si>
    <t>Cost of debt</t>
  </si>
  <si>
    <t>Amount</t>
  </si>
  <si>
    <t>Cost of capital</t>
  </si>
  <si>
    <t>Equity</t>
  </si>
  <si>
    <t>Debt</t>
  </si>
  <si>
    <t>Debt to Equity Ratio</t>
  </si>
  <si>
    <t>Debt Repayment</t>
  </si>
  <si>
    <t>Repayment starting year</t>
  </si>
  <si>
    <t>Cost of equity (CAPM Model)</t>
  </si>
  <si>
    <t>WACC (US Dollars)</t>
  </si>
  <si>
    <t>WACC (Indian Rupees)</t>
  </si>
  <si>
    <t>1. Calculations for rupees cash flows of the project :-</t>
  </si>
  <si>
    <t>2. Calculation of Indian rupee cost of capital and US dollar cost of capital :-</t>
  </si>
  <si>
    <t>3. Calculation of NPV in rupees :-</t>
  </si>
  <si>
    <t>NPV</t>
  </si>
  <si>
    <t>Cashflows (Rs)</t>
  </si>
  <si>
    <t>Present Value (Rs)</t>
  </si>
  <si>
    <t>Present Value Factor</t>
  </si>
  <si>
    <t>Discount Rate (Indian WACC)</t>
  </si>
  <si>
    <t>Total Cashflows</t>
  </si>
  <si>
    <t>2- We assume that the market risk premium is the same for both US and Indian markets.</t>
  </si>
  <si>
    <t xml:space="preserve">3- We use the interest rate parity theory to convert the dollar cost of capital to rupee </t>
  </si>
  <si>
    <t xml:space="preserve">     cost of capital, assuming that this theory holds in this case.</t>
  </si>
  <si>
    <t>1- The asset beta provided is assumed to be the equity beta, as we're not given</t>
  </si>
  <si>
    <t xml:space="preserve">     information to unlever and relever the beta.</t>
  </si>
  <si>
    <t>4- We assume that the cost of debt in US dollars would be the same as in Indian rupees</t>
  </si>
  <si>
    <t xml:space="preserve">     (10%), adjusted for tax benefits.</t>
  </si>
  <si>
    <t>5- We assume that the capital structure (debt-to-equity ratio) remains constant over the</t>
  </si>
  <si>
    <t xml:space="preserve">     project life.</t>
  </si>
  <si>
    <t>Since the NPV is negative, this suggests that the project is not financially viable based on these projections and the discount rate.</t>
  </si>
  <si>
    <t>NPV Projection</t>
  </si>
  <si>
    <t>Assumptions:-</t>
  </si>
  <si>
    <t>Acmegrade Finance Internship Project [4] - Forex Management (Premier Computers, Inc. Case Study)</t>
  </si>
  <si>
    <t>Operating Expenses</t>
  </si>
  <si>
    <t>Debt Repayment Instalment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</si>
</sst>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$&quot;* #,##0.00_-;\-&quot;$&quot;* #,##0.00_-;_-&quot;$&quot;* &quot;-&quot;??_-;_-@_-"/>
    <numFmt numFmtId="164" formatCode="_ [$₹-4009]\ * #,##0.00_ ;_ [$₹-4009]\ * \-#,##0.00_ ;_ [$₹-4009]\ * &quot;-&quot;??_ ;_ @_ "/>
    <numFmt numFmtId="165" formatCode="_ [$₹-4009]\ * #,##0_ ;_ [$₹-4009]\ * \-#,##0_ ;_ [$₹-4009]\ * &quot;-&quot;??_ ;_ @_ "/>
    <numFmt numFmtId="166" formatCode="0.0000"/>
    <numFmt numFmtId="167" formatCode="0.000%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Arial"/>
      <family val="2"/>
    </font>
    <font>
      <i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9"/>
      <name val="Segoe UI"/>
      <family val="2"/>
    </font>
    <font>
      <sz val="11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sz val="9"/>
      <color theme="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-0.499984740745262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-0.249977111117893"/>
      </left>
      <right/>
      <top style="thin">
        <color theme="4" tint="-0.249977111117893"/>
      </top>
      <bottom style="thin">
        <color theme="4" tint="-0.249977111117893"/>
      </bottom>
      <diagonal/>
    </border>
    <border>
      <left/>
      <right/>
      <top style="thin">
        <color theme="4" tint="-0.249977111117893"/>
      </top>
      <bottom style="thin">
        <color theme="4" tint="-0.249977111117893"/>
      </bottom>
      <diagonal/>
    </border>
    <border>
      <left/>
      <right style="thin">
        <color theme="4" tint="-0.249977111117893"/>
      </right>
      <top style="thin">
        <color theme="4" tint="-0.249977111117893"/>
      </top>
      <bottom style="thin">
        <color theme="4" tint="-0.249977111117893"/>
      </bottom>
      <diagonal/>
    </border>
    <border>
      <left style="thin">
        <color theme="5" tint="-0.249977111117893"/>
      </left>
      <right/>
      <top style="thin">
        <color theme="5" tint="-0.249977111117893"/>
      </top>
      <bottom style="thin">
        <color theme="5" tint="-0.249977111117893"/>
      </bottom>
      <diagonal/>
    </border>
    <border>
      <left/>
      <right/>
      <top style="thin">
        <color theme="5" tint="-0.249977111117893"/>
      </top>
      <bottom style="thin">
        <color theme="5" tint="-0.249977111117893"/>
      </bottom>
      <diagonal/>
    </border>
    <border>
      <left/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4">
    <xf numFmtId="0" fontId="0" fillId="0" borderId="0" xfId="0"/>
    <xf numFmtId="0" fontId="0" fillId="2" borderId="0" xfId="0" applyFill="1"/>
    <xf numFmtId="164" fontId="0" fillId="0" borderId="1" xfId="0" applyNumberFormat="1" applyBorder="1"/>
    <xf numFmtId="0" fontId="0" fillId="3" borderId="0" xfId="0" applyFill="1"/>
    <xf numFmtId="9" fontId="0" fillId="3" borderId="0" xfId="2" applyFont="1" applyFill="1"/>
    <xf numFmtId="1" fontId="8" fillId="0" borderId="1" xfId="0" applyNumberFormat="1" applyFont="1" applyBorder="1"/>
    <xf numFmtId="44" fontId="8" fillId="0" borderId="1" xfId="0" applyNumberFormat="1" applyFont="1" applyBorder="1"/>
    <xf numFmtId="164" fontId="8" fillId="0" borderId="1" xfId="0" applyNumberFormat="1" applyFont="1" applyBorder="1"/>
    <xf numFmtId="0" fontId="8" fillId="0" borderId="0" xfId="0" applyFont="1"/>
    <xf numFmtId="0" fontId="0" fillId="2" borderId="0" xfId="0" applyFill="1" applyAlignment="1">
      <alignment horizontal="center"/>
    </xf>
    <xf numFmtId="10" fontId="0" fillId="0" borderId="0" xfId="0" applyNumberFormat="1"/>
    <xf numFmtId="9" fontId="0" fillId="0" borderId="0" xfId="0" applyNumberFormat="1"/>
    <xf numFmtId="44" fontId="0" fillId="0" borderId="0" xfId="0" applyNumberFormat="1"/>
    <xf numFmtId="0" fontId="10" fillId="0" borderId="0" xfId="0" applyFont="1" applyAlignment="1">
      <alignment horizontal="left"/>
    </xf>
    <xf numFmtId="0" fontId="9" fillId="0" borderId="0" xfId="0" applyFont="1"/>
    <xf numFmtId="44" fontId="10" fillId="0" borderId="0" xfId="1" applyFont="1" applyFill="1" applyBorder="1"/>
    <xf numFmtId="0" fontId="10" fillId="0" borderId="0" xfId="0" applyFont="1"/>
    <xf numFmtId="9" fontId="10" fillId="0" borderId="0" xfId="2" applyFont="1" applyFill="1" applyBorder="1"/>
    <xf numFmtId="164" fontId="10" fillId="0" borderId="0" xfId="0" applyNumberFormat="1" applyFont="1"/>
    <xf numFmtId="2" fontId="10" fillId="0" borderId="0" xfId="0" applyNumberFormat="1" applyFont="1"/>
    <xf numFmtId="1" fontId="10" fillId="0" borderId="0" xfId="0" applyNumberFormat="1" applyFont="1"/>
    <xf numFmtId="1" fontId="10" fillId="0" borderId="0" xfId="2" applyNumberFormat="1" applyFont="1" applyFill="1" applyBorder="1"/>
    <xf numFmtId="0" fontId="0" fillId="7" borderId="0" xfId="0" applyFill="1"/>
    <xf numFmtId="0" fontId="3" fillId="7" borderId="0" xfId="0" applyFont="1" applyFill="1"/>
    <xf numFmtId="0" fontId="5" fillId="7" borderId="0" xfId="0" applyFont="1" applyFill="1"/>
    <xf numFmtId="0" fontId="0" fillId="7" borderId="0" xfId="0" applyFill="1" applyAlignment="1">
      <alignment horizontal="right"/>
    </xf>
    <xf numFmtId="9" fontId="0" fillId="7" borderId="0" xfId="2" applyFont="1" applyFill="1"/>
    <xf numFmtId="0" fontId="4" fillId="7" borderId="0" xfId="0" applyFont="1" applyFill="1"/>
    <xf numFmtId="164" fontId="0" fillId="0" borderId="0" xfId="0" applyNumberFormat="1"/>
    <xf numFmtId="166" fontId="0" fillId="0" borderId="0" xfId="0" applyNumberFormat="1"/>
    <xf numFmtId="165" fontId="0" fillId="0" borderId="0" xfId="0" applyNumberFormat="1"/>
    <xf numFmtId="164" fontId="11" fillId="0" borderId="0" xfId="0" applyNumberFormat="1" applyFont="1"/>
    <xf numFmtId="0" fontId="6" fillId="8" borderId="0" xfId="0" applyFont="1" applyFill="1"/>
    <xf numFmtId="165" fontId="6" fillId="8" borderId="0" xfId="0" applyNumberFormat="1" applyFont="1" applyFill="1"/>
    <xf numFmtId="0" fontId="3" fillId="0" borderId="0" xfId="0" applyFont="1"/>
    <xf numFmtId="0" fontId="0" fillId="9" borderId="0" xfId="0" applyFill="1"/>
    <xf numFmtId="9" fontId="0" fillId="9" borderId="0" xfId="2" applyFont="1" applyFill="1"/>
    <xf numFmtId="1" fontId="0" fillId="0" borderId="0" xfId="0" applyNumberFormat="1"/>
    <xf numFmtId="2" fontId="3" fillId="0" borderId="0" xfId="0" applyNumberFormat="1" applyFont="1"/>
    <xf numFmtId="1" fontId="0" fillId="0" borderId="1" xfId="0" applyNumberFormat="1" applyBorder="1"/>
    <xf numFmtId="164" fontId="0" fillId="10" borderId="1" xfId="0" applyNumberFormat="1" applyFill="1" applyBorder="1"/>
    <xf numFmtId="167" fontId="0" fillId="11" borderId="0" xfId="2" applyNumberFormat="1" applyFont="1" applyFill="1" applyBorder="1"/>
    <xf numFmtId="167" fontId="0" fillId="11" borderId="0" xfId="0" applyNumberFormat="1" applyFill="1"/>
    <xf numFmtId="0" fontId="6" fillId="5" borderId="0" xfId="0" applyFont="1" applyFill="1"/>
    <xf numFmtId="0" fontId="0" fillId="9" borderId="0" xfId="0" applyFill="1" applyAlignment="1">
      <alignment horizontal="left"/>
    </xf>
    <xf numFmtId="0" fontId="0" fillId="11" borderId="0" xfId="0" applyFill="1" applyAlignment="1">
      <alignment horizontal="center"/>
    </xf>
    <xf numFmtId="0" fontId="0" fillId="12" borderId="0" xfId="0" applyFill="1" applyAlignment="1">
      <alignment horizontal="left"/>
    </xf>
    <xf numFmtId="0" fontId="0" fillId="12" borderId="0" xfId="0" applyFill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6" fillId="4" borderId="6" xfId="0" applyFont="1" applyFill="1" applyBorder="1" applyAlignment="1">
      <alignment horizontal="center"/>
    </xf>
    <xf numFmtId="0" fontId="6" fillId="4" borderId="7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2" fillId="6" borderId="4" xfId="0" applyFont="1" applyFill="1" applyBorder="1" applyAlignment="1">
      <alignment horizontal="center"/>
    </xf>
    <xf numFmtId="0" fontId="2" fillId="8" borderId="8" xfId="0" applyFont="1" applyFill="1" applyBorder="1" applyAlignment="1">
      <alignment horizontal="center"/>
    </xf>
    <xf numFmtId="0" fontId="2" fillId="8" borderId="9" xfId="0" applyFont="1" applyFill="1" applyBorder="1" applyAlignment="1">
      <alignment horizontal="center"/>
    </xf>
    <xf numFmtId="0" fontId="2" fillId="8" borderId="10" xfId="0" applyFont="1" applyFill="1" applyBorder="1" applyAlignment="1">
      <alignment horizontal="center"/>
    </xf>
    <xf numFmtId="0" fontId="0" fillId="3" borderId="0" xfId="0" applyFill="1" applyAlignment="1">
      <alignment horizontal="left"/>
    </xf>
    <xf numFmtId="0" fontId="2" fillId="4" borderId="6" xfId="0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0" fontId="0" fillId="2" borderId="0" xfId="0" applyFill="1" applyAlignment="1">
      <alignment horizontal="left"/>
    </xf>
    <xf numFmtId="0" fontId="12" fillId="13" borderId="0" xfId="0" applyFont="1" applyFill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35">
    <dxf>
      <numFmt numFmtId="165" formatCode="_ [$₹-4009]\ * #,##0_ ;_ [$₹-4009]\ * \-#,##0_ ;_ [$₹-4009]\ * &quot;-&quot;??_ ;_ @_ "/>
    </dxf>
    <dxf>
      <numFmt numFmtId="166" formatCode="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 [$₹-4009]\ * #,##0.00_ ;_ [$₹-4009]\ * \-#,##0.00_ ;_ [$₹-4009]\ * &quot;-&quot;??_ ;_ @_ "/>
    </dxf>
    <dxf>
      <border diagonalUp="0" diagonalDown="0">
        <left style="thin">
          <color theme="5" tint="-0.249977111117893"/>
        </left>
        <right style="thin">
          <color theme="5" tint="-0.249977111117893"/>
        </right>
        <top style="thin">
          <color theme="5" tint="-0.249977111117893"/>
        </top>
        <bottom style="thin">
          <color theme="5" tint="-0.249977111117893"/>
        </bottom>
      </border>
    </dxf>
    <dxf>
      <border diagonalUp="0" diagonalDown="0">
        <left style="thin">
          <color theme="4" tint="-0.249977111117893"/>
        </left>
        <right style="thin">
          <color theme="4" tint="-0.249977111117893"/>
        </right>
        <top/>
        <bottom/>
        <vertical style="thin">
          <color theme="4" tint="-0.249977111117893"/>
        </vertical>
        <horizontal style="thin">
          <color theme="4" tint="-0.249977111117893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border diagonalUp="0" diagonalDown="0"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8" tint="-0.249977111117893"/>
        <name val="Calibri"/>
        <family val="2"/>
        <scheme val="minor"/>
      </font>
      <numFmt numFmtId="164" formatCode="_ [$₹-4009]\ * #,##0.00_ ;_ [$₹-4009]\ * \-#,##0.00_ ;_ [$₹-4009]\ * &quot;-&quot;??_ ;_ @_ "/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8" tint="-0.249977111117893"/>
        <name val="Calibri"/>
        <family val="2"/>
        <scheme val="minor"/>
      </font>
      <numFmt numFmtId="34" formatCode="_-&quot;$&quot;* #,##0.00_-;\-&quot;$&quot;* #,##0.00_-;_-&quot;$&quot;* &quot;-&quot;??_-;_-@_-"/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8" tint="-0.249977111117893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8" tint="-0.249977111117893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8" tint="-0.249977111117893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8" tint="-0.249977111117893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 [$₹-4009]\ * #,##0.00_ ;_ [$₹-4009]\ * \-#,##0.00_ ;_ [$₹-4009]\ * &quot;-&quot;??_ ;_ @_ "/>
      <fill>
        <patternFill patternType="solid">
          <fgColor indexed="64"/>
          <bgColor theme="8" tint="0.39997558519241921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 [$₹-4009]\ * #,##0.00_ ;_ [$₹-4009]\ * \-#,##0.00_ ;_ [$₹-4009]\ * &quot;-&quot;??_ ;_ @_ "/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 [$₹-4009]\ * #,##0.00_ ;_ [$₹-4009]\ * \-#,##0.00_ ;_ [$₹-4009]\ * &quot;-&quot;??_ ;_ @_ "/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8" tint="-0.249977111117893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 [$₹-4009]\ * #,##0.00_ ;_ [$₹-4009]\ * \-#,##0.00_ ;_ [$₹-4009]\ * &quot;-&quot;??_ ;_ @_ 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 [$₹-4009]\ * #,##0.00_ ;_ [$₹-4009]\ * \-#,##0.00_ ;_ [$₹-4009]\ * &quot;-&quot;??_ ;_ @_ 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 [$₹-4009]\ * #,##0.00_ ;_ [$₹-4009]\ * \-#,##0.00_ ;_ [$₹-4009]\ * &quot;-&quot;??_ ;_ @_ 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 [$₹-4009]\ * #,##0.00_ ;_ [$₹-4009]\ * \-#,##0.00_ ;_ [$₹-4009]\ * &quot;-&quot;??_ ;_ @_ 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 [$₹-4009]\ * #,##0.00_ ;_ [$₹-4009]\ * \-#,##0.00_ ;_ [$₹-4009]\ * &quot;-&quot;??_ ;_ @_ "/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8" tint="-0.249977111117893"/>
        <name val="Calibri"/>
        <family val="2"/>
        <scheme val="minor"/>
      </font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D00E69C-BF22-4C84-BB3E-62B2D69B97BD}" name="Expenses" displayName="Expenses" ref="B28:G33" totalsRowShown="0" headerRowDxfId="34" dataDxfId="33" tableBorderDxfId="32">
  <autoFilter ref="B28:G33" xr:uid="{FD00E69C-BF22-4C84-BB3E-62B2D69B97BD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852C7005-043B-40C3-90FA-A10FA9BA9F1D}" name="Year" dataDxfId="31"/>
    <tableColumn id="2" xr3:uid="{96A8799E-C857-4922-945C-738BC398C051}" name="Operating Expenses" dataDxfId="30">
      <calculatedColumnFormula>C21*$C$9*$E$7</calculatedColumnFormula>
    </tableColumn>
    <tableColumn id="3" xr3:uid="{F80F98F4-E97E-4B5A-A3CE-095D276DEA88}" name="Depreciation" dataDxfId="29">
      <calculatedColumnFormula>($C$6/$C$12)*$E$7</calculatedColumnFormula>
    </tableColumn>
    <tableColumn id="4" xr3:uid="{AAB6EEA9-9BAE-4CDB-BD69-6F606C6E4084}" name="Interest" dataDxfId="28">
      <calculatedColumnFormula>(225000000-(B28*F29))*$E$12</calculatedColumnFormula>
    </tableColumn>
    <tableColumn id="5" xr3:uid="{16D57DD8-4B12-47E2-8BD7-C91607210BB2}" name="Debt Repayment" dataDxfId="27">
      <calculatedColumnFormula>225000000/$C$14</calculatedColumnFormula>
    </tableColumn>
    <tableColumn id="6" xr3:uid="{A3F46AD4-6391-427F-AFB3-BD8F94699A3B}" name="Tax" dataDxfId="26">
      <calculatedColumnFormula>(E21-(C29+D29+E29))*$E$6</calculatedColumnFormula>
    </tableColumn>
  </tableColumns>
  <tableStyleInfo name="TableStyleLight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08F9E54-3FCE-412A-93B9-FC6CD0F9723D}" name="Cashflow" displayName="Cashflow" ref="B36:E41" totalsRowShown="0" headerRowDxfId="25" dataDxfId="24" tableBorderDxfId="23">
  <autoFilter ref="B36:E41" xr:uid="{A08F9E54-3FCE-412A-93B9-FC6CD0F9723D}">
    <filterColumn colId="0" hiddenButton="1"/>
    <filterColumn colId="1" hiddenButton="1"/>
    <filterColumn colId="2" hiddenButton="1"/>
    <filterColumn colId="3" hiddenButton="1"/>
  </autoFilter>
  <tableColumns count="4">
    <tableColumn id="1" xr3:uid="{46058D6B-9681-4C7C-8244-1C1A8B36BC53}" name="Year" dataDxfId="22"/>
    <tableColumn id="2" xr3:uid="{25A2876E-E526-4A7E-942A-F4E8D78C09EA}" name="Cashflows" dataDxfId="21">
      <calculatedColumnFormula>E21-C29-D29-E29-F29-G29+D29</calculatedColumnFormula>
    </tableColumn>
    <tableColumn id="3" xr3:uid="{2EB6A4EF-8E5F-4D56-B2D7-9F6AC672059E}" name="Additional Cashflow" dataDxfId="20"/>
    <tableColumn id="4" xr3:uid="{A9FDEA1A-205F-40B6-9096-240832AA04F1}" name="Total Cashflows" dataDxfId="19">
      <calculatedColumnFormula>SUM(C37:D37)</calculatedColumnFormula>
    </tableColumn>
  </tableColumns>
  <tableStyleInfo name="TableStyleLight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B98C8C1-2493-432E-9E3B-D8B04FEB9F4C}" name="Revenue" displayName="Revenue" ref="B20:E25" totalsRowShown="0" headerRowDxfId="18" dataDxfId="17" tableBorderDxfId="16">
  <autoFilter ref="B20:E25" xr:uid="{FB98C8C1-2493-432E-9E3B-D8B04FEB9F4C}">
    <filterColumn colId="0" hiddenButton="1"/>
    <filterColumn colId="1" hiddenButton="1"/>
    <filterColumn colId="2" hiddenButton="1"/>
    <filterColumn colId="3" hiddenButton="1"/>
  </autoFilter>
  <tableColumns count="4">
    <tableColumn id="1" xr3:uid="{4E07EEAE-89C6-4BED-89B6-10ED4D880431}" name="Year" dataDxfId="15"/>
    <tableColumn id="2" xr3:uid="{FCD83D85-0BC8-4E2F-B078-D03B90162EFC}" name="Sales Volume" dataDxfId="14">
      <calculatedColumnFormula>C20*(1+0.1)</calculatedColumnFormula>
    </tableColumn>
    <tableColumn id="3" xr3:uid="{3346FC5B-A43A-4114-8DCA-F9503B29FF3B}" name="Revenue ($)" dataDxfId="13">
      <calculatedColumnFormula>C21*$C$8</calculatedColumnFormula>
    </tableColumn>
    <tableColumn id="4" xr3:uid="{A7F95777-E0DD-4976-8638-13FF2D6C2BA9}" name="Revenue (Rs)" dataDxfId="12">
      <calculatedColumnFormula>D21*$E$7</calculatedColumnFormula>
    </tableColumn>
  </tableColumns>
  <tableStyleInfo name="TableStyleLight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8F3F045-B5DD-48F7-BF6C-1179936F8E70}" name="Capital" displayName="Capital" ref="B47:C53" totalsRowShown="0" tableBorderDxfId="11">
  <autoFilter ref="B47:C53" xr:uid="{98F3F045-B5DD-48F7-BF6C-1179936F8E70}">
    <filterColumn colId="0" hiddenButton="1"/>
    <filterColumn colId="1" hiddenButton="1"/>
  </autoFilter>
  <tableColumns count="2">
    <tableColumn id="1" xr3:uid="{0ABA9BF1-76BC-4867-85A5-7B7FB3BCDD25}" name="Particulars"/>
    <tableColumn id="2" xr3:uid="{13E0E506-8CD9-4696-9CFF-0D7FEC077607}" name="Amount"/>
  </tableColumns>
  <tableStyleInfo name="TableStyleLight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3809522-2B08-45A3-8B9D-3EE55B6FD2BD}" name="Information" displayName="Information" ref="B5:E14" totalsRowShown="0" headerRowDxfId="10" tableBorderDxfId="9">
  <autoFilter ref="B5:E14" xr:uid="{83809522-2B08-45A3-8B9D-3EE55B6FD2BD}">
    <filterColumn colId="0" hiddenButton="1"/>
    <filterColumn colId="1" hiddenButton="1"/>
    <filterColumn colId="2" hiddenButton="1"/>
    <filterColumn colId="3" hiddenButton="1"/>
  </autoFilter>
  <tableColumns count="4">
    <tableColumn id="1" xr3:uid="{3F36292D-5F48-4968-843F-B3F167D4B611}" name="Particulars" dataDxfId="8"/>
    <tableColumn id="2" xr3:uid="{C35ACA85-C5B6-4FD1-9F46-A201462DB6ED}" name="Values" dataDxfId="7"/>
    <tableColumn id="3" xr3:uid="{318F404E-73DB-4BB0-96AE-60D4C58024E8}" name="Particulars2" dataDxfId="6"/>
    <tableColumn id="4" xr3:uid="{A59C6D25-E8EF-431A-B7E2-FA904B72756E}" name="Values2" dataDxfId="5" dataCellStyle="Percent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A9BA906-BC49-4A48-9EC2-152C25F870F7}" name="NPV" displayName="NPV" ref="B61:E69" totalsRowShown="0" headerRowDxfId="4" tableBorderDxfId="3">
  <autoFilter ref="B61:E69" xr:uid="{7A9BA906-BC49-4A48-9EC2-152C25F870F7}">
    <filterColumn colId="0" hiddenButton="1"/>
    <filterColumn colId="1" hiddenButton="1"/>
    <filterColumn colId="2" hiddenButton="1"/>
    <filterColumn colId="3" hiddenButton="1"/>
  </autoFilter>
  <tableColumns count="4">
    <tableColumn id="1" xr3:uid="{911E5C7E-FE80-4660-B3B1-5A9E4DA26991}" name="Year"/>
    <tableColumn id="2" xr3:uid="{0495FC62-DBCE-4181-B19C-2328816117E2}" name="Cashflows (Rs)" dataDxfId="2"/>
    <tableColumn id="3" xr3:uid="{D8E2438D-A9CE-444F-AE83-345EC0A0934E}" name="Present Value Factor" dataDxfId="1"/>
    <tableColumn id="4" xr3:uid="{CD8C7637-4B06-4D61-8137-5D07477A4FA8}" name="Present Value (Rs)" dataDxfId="0"/>
  </tableColumns>
  <tableStyleInfo name="TableStyleLight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49B33-43AD-4A3B-A6A5-1F5CB0441F2F}">
  <dimension ref="A1:H72"/>
  <sheetViews>
    <sheetView showGridLines="0" tabSelected="1" zoomScale="98" workbookViewId="0">
      <pane xSplit="8" ySplit="15" topLeftCell="I17" activePane="bottomRight" state="frozen"/>
      <selection pane="topRight" activeCell="I1" sqref="I1"/>
      <selection pane="bottomLeft" activeCell="A16" sqref="A16"/>
      <selection pane="bottomRight" activeCell="J14" sqref="J14"/>
    </sheetView>
  </sheetViews>
  <sheetFormatPr defaultRowHeight="14.4" x14ac:dyDescent="0.3"/>
  <cols>
    <col min="1" max="1" width="16" bestFit="1" customWidth="1"/>
    <col min="2" max="2" width="29" bestFit="1" customWidth="1"/>
    <col min="3" max="3" width="20.21875" bestFit="1" customWidth="1"/>
    <col min="4" max="4" width="22" bestFit="1" customWidth="1"/>
    <col min="5" max="5" width="18.5546875" bestFit="1" customWidth="1"/>
    <col min="6" max="7" width="20.21875" bestFit="1" customWidth="1"/>
    <col min="8" max="8" width="15.88671875" bestFit="1" customWidth="1"/>
    <col min="9" max="9" width="8.33203125" customWidth="1"/>
    <col min="10" max="10" width="6.88671875" bestFit="1" customWidth="1"/>
    <col min="11" max="11" width="20" bestFit="1" customWidth="1"/>
    <col min="12" max="15" width="14.88671875" bestFit="1" customWidth="1"/>
  </cols>
  <sheetData>
    <row r="1" spans="1:8" x14ac:dyDescent="0.3">
      <c r="A1" s="22"/>
      <c r="B1" s="22"/>
      <c r="C1" s="22"/>
      <c r="D1" s="22"/>
      <c r="E1" s="22"/>
      <c r="F1" s="27"/>
      <c r="G1" s="22"/>
      <c r="H1" s="22"/>
    </row>
    <row r="2" spans="1:8" x14ac:dyDescent="0.3">
      <c r="A2" s="63" t="s">
        <v>65</v>
      </c>
      <c r="B2" s="63"/>
      <c r="C2" s="63"/>
      <c r="D2" s="63"/>
      <c r="E2" s="63"/>
      <c r="F2" s="63"/>
      <c r="G2" s="63"/>
      <c r="H2" s="63"/>
    </row>
    <row r="3" spans="1:8" x14ac:dyDescent="0.3">
      <c r="A3" s="22"/>
      <c r="B3" s="22"/>
      <c r="C3" s="22"/>
      <c r="D3" s="22"/>
      <c r="E3" s="22"/>
      <c r="F3" s="22"/>
      <c r="G3" s="22"/>
      <c r="H3" s="22"/>
    </row>
    <row r="4" spans="1:8" x14ac:dyDescent="0.3">
      <c r="A4" s="24" t="s">
        <v>23</v>
      </c>
      <c r="B4" s="53" t="s">
        <v>22</v>
      </c>
      <c r="C4" s="54"/>
      <c r="D4" s="54"/>
      <c r="E4" s="55"/>
      <c r="F4" s="23"/>
      <c r="G4" s="23"/>
      <c r="H4" s="22"/>
    </row>
    <row r="5" spans="1:8" x14ac:dyDescent="0.3">
      <c r="A5" s="22"/>
      <c r="B5" s="13" t="s">
        <v>15</v>
      </c>
      <c r="C5" s="13" t="s">
        <v>16</v>
      </c>
      <c r="D5" s="13" t="s">
        <v>32</v>
      </c>
      <c r="E5" s="13" t="s">
        <v>31</v>
      </c>
      <c r="F5" s="22"/>
      <c r="G5" s="22"/>
      <c r="H5" s="22"/>
    </row>
    <row r="6" spans="1:8" x14ac:dyDescent="0.3">
      <c r="A6" s="25"/>
      <c r="B6" s="14" t="s">
        <v>14</v>
      </c>
      <c r="C6" s="15">
        <v>10000000</v>
      </c>
      <c r="D6" s="16" t="s">
        <v>7</v>
      </c>
      <c r="E6" s="17">
        <v>0.35</v>
      </c>
      <c r="F6" s="22"/>
      <c r="G6" s="22"/>
      <c r="H6" s="22"/>
    </row>
    <row r="7" spans="1:8" x14ac:dyDescent="0.3">
      <c r="A7" s="22"/>
      <c r="B7" s="16" t="s">
        <v>13</v>
      </c>
      <c r="C7" s="15">
        <v>5000000</v>
      </c>
      <c r="D7" s="16" t="s">
        <v>6</v>
      </c>
      <c r="E7" s="18">
        <v>45</v>
      </c>
      <c r="F7" s="22"/>
      <c r="G7" s="22"/>
      <c r="H7" s="22"/>
    </row>
    <row r="8" spans="1:8" x14ac:dyDescent="0.3">
      <c r="A8" s="22"/>
      <c r="B8" s="16" t="s">
        <v>12</v>
      </c>
      <c r="C8" s="15">
        <v>500</v>
      </c>
      <c r="D8" s="16" t="s">
        <v>5</v>
      </c>
      <c r="E8" s="17">
        <v>0.08</v>
      </c>
      <c r="F8" s="22"/>
      <c r="G8" s="22"/>
      <c r="H8" s="22"/>
    </row>
    <row r="9" spans="1:8" x14ac:dyDescent="0.3">
      <c r="A9" s="22"/>
      <c r="B9" s="16" t="s">
        <v>11</v>
      </c>
      <c r="C9" s="15">
        <v>250</v>
      </c>
      <c r="D9" s="16" t="s">
        <v>4</v>
      </c>
      <c r="E9" s="19">
        <v>1.25</v>
      </c>
      <c r="F9" s="22"/>
      <c r="G9" s="22"/>
      <c r="H9" s="22"/>
    </row>
    <row r="10" spans="1:8" x14ac:dyDescent="0.3">
      <c r="A10" s="22"/>
      <c r="B10" s="16" t="s">
        <v>10</v>
      </c>
      <c r="C10" s="20">
        <v>20000</v>
      </c>
      <c r="D10" s="16" t="s">
        <v>3</v>
      </c>
      <c r="E10" s="17">
        <v>0.06</v>
      </c>
      <c r="F10" s="22"/>
      <c r="G10" s="22"/>
      <c r="H10" s="22"/>
    </row>
    <row r="11" spans="1:8" x14ac:dyDescent="0.3">
      <c r="A11" s="22"/>
      <c r="B11" s="16" t="s">
        <v>9</v>
      </c>
      <c r="C11" s="17">
        <v>0.1</v>
      </c>
      <c r="D11" s="16" t="s">
        <v>2</v>
      </c>
      <c r="E11" s="17">
        <v>0.09</v>
      </c>
      <c r="F11" s="22"/>
      <c r="G11" s="22"/>
      <c r="H11" s="22"/>
    </row>
    <row r="12" spans="1:8" x14ac:dyDescent="0.3">
      <c r="A12" s="22"/>
      <c r="B12" s="16" t="s">
        <v>8</v>
      </c>
      <c r="C12" s="20">
        <v>5</v>
      </c>
      <c r="D12" s="16" t="s">
        <v>1</v>
      </c>
      <c r="E12" s="17">
        <v>0.1</v>
      </c>
      <c r="F12" s="22"/>
      <c r="G12" s="22"/>
      <c r="H12" s="22"/>
    </row>
    <row r="13" spans="1:8" x14ac:dyDescent="0.3">
      <c r="A13" s="22"/>
      <c r="B13" s="16" t="s">
        <v>0</v>
      </c>
      <c r="C13" s="17">
        <v>0.1</v>
      </c>
      <c r="D13" s="16" t="s">
        <v>38</v>
      </c>
      <c r="E13" s="19">
        <v>0.5</v>
      </c>
      <c r="F13" s="22"/>
      <c r="G13" s="22"/>
      <c r="H13" s="22"/>
    </row>
    <row r="14" spans="1:8" x14ac:dyDescent="0.3">
      <c r="A14" s="22"/>
      <c r="B14" s="16" t="s">
        <v>67</v>
      </c>
      <c r="C14" s="21">
        <v>4</v>
      </c>
      <c r="D14" s="16" t="s">
        <v>40</v>
      </c>
      <c r="E14" s="20">
        <v>2</v>
      </c>
      <c r="F14" s="22"/>
      <c r="G14" s="22"/>
      <c r="H14" s="22"/>
    </row>
    <row r="15" spans="1:8" x14ac:dyDescent="0.3">
      <c r="A15" s="22"/>
      <c r="B15" s="22"/>
      <c r="C15" s="26"/>
      <c r="D15" s="22"/>
      <c r="E15" s="22"/>
      <c r="F15" s="22"/>
      <c r="G15" s="22"/>
      <c r="H15" s="22"/>
    </row>
    <row r="16" spans="1:8" x14ac:dyDescent="0.3">
      <c r="A16" s="3"/>
      <c r="B16" s="3"/>
      <c r="C16" s="4"/>
      <c r="D16" s="3"/>
      <c r="E16" s="3"/>
      <c r="F16" s="3"/>
      <c r="G16" s="3"/>
      <c r="H16" s="3"/>
    </row>
    <row r="17" spans="1:8" x14ac:dyDescent="0.3">
      <c r="A17" s="3"/>
      <c r="B17" s="59" t="s">
        <v>44</v>
      </c>
      <c r="C17" s="59"/>
      <c r="D17" s="3"/>
      <c r="E17" s="3"/>
      <c r="F17" s="3"/>
      <c r="G17" s="3"/>
      <c r="H17" s="3"/>
    </row>
    <row r="18" spans="1:8" x14ac:dyDescent="0.3">
      <c r="A18" s="3"/>
      <c r="B18" s="3"/>
      <c r="C18" s="3"/>
      <c r="D18" s="3"/>
      <c r="E18" s="3"/>
      <c r="F18" s="3"/>
      <c r="G18" s="3"/>
      <c r="H18" s="3"/>
    </row>
    <row r="19" spans="1:8" x14ac:dyDescent="0.3">
      <c r="A19" s="3"/>
      <c r="B19" s="50" t="s">
        <v>17</v>
      </c>
      <c r="C19" s="60"/>
      <c r="D19" s="60"/>
      <c r="E19" s="61"/>
      <c r="F19" s="3"/>
      <c r="G19" s="3"/>
      <c r="H19" s="3"/>
    </row>
    <row r="20" spans="1:8" x14ac:dyDescent="0.3">
      <c r="A20" s="3"/>
      <c r="B20" s="8" t="s">
        <v>18</v>
      </c>
      <c r="C20" s="8" t="s">
        <v>19</v>
      </c>
      <c r="D20" s="8" t="s">
        <v>20</v>
      </c>
      <c r="E20" s="8" t="s">
        <v>21</v>
      </c>
      <c r="F20" s="3"/>
      <c r="G20" s="3"/>
      <c r="H20" s="3"/>
    </row>
    <row r="21" spans="1:8" x14ac:dyDescent="0.3">
      <c r="A21" s="3"/>
      <c r="B21" s="5">
        <v>1</v>
      </c>
      <c r="C21" s="5">
        <f>C10</f>
        <v>20000</v>
      </c>
      <c r="D21" s="6">
        <f>C21*$C$8</f>
        <v>10000000</v>
      </c>
      <c r="E21" s="7">
        <f>D21*$E$7</f>
        <v>450000000</v>
      </c>
      <c r="F21" s="3"/>
      <c r="G21" s="3"/>
      <c r="H21" s="3"/>
    </row>
    <row r="22" spans="1:8" x14ac:dyDescent="0.3">
      <c r="A22" s="3"/>
      <c r="B22" s="5">
        <v>2</v>
      </c>
      <c r="C22" s="5">
        <f>C21*(1+0.1)</f>
        <v>22000</v>
      </c>
      <c r="D22" s="6">
        <f>C22*$C$8</f>
        <v>11000000</v>
      </c>
      <c r="E22" s="7">
        <f>D22*$E$7</f>
        <v>495000000</v>
      </c>
      <c r="F22" s="3"/>
      <c r="G22" s="3"/>
      <c r="H22" s="3"/>
    </row>
    <row r="23" spans="1:8" x14ac:dyDescent="0.3">
      <c r="A23" s="3"/>
      <c r="B23" s="5">
        <v>3</v>
      </c>
      <c r="C23" s="5">
        <f>C22*(1+0.1)</f>
        <v>24200.000000000004</v>
      </c>
      <c r="D23" s="6">
        <f>C23*$C$8</f>
        <v>12100000.000000002</v>
      </c>
      <c r="E23" s="7">
        <f>D23*$E$7</f>
        <v>544500000.00000012</v>
      </c>
      <c r="F23" s="3"/>
      <c r="G23" s="3"/>
      <c r="H23" s="3"/>
    </row>
    <row r="24" spans="1:8" x14ac:dyDescent="0.3">
      <c r="A24" s="3"/>
      <c r="B24" s="5">
        <v>4</v>
      </c>
      <c r="C24" s="5">
        <f>C23*(1+0.1)</f>
        <v>26620.000000000007</v>
      </c>
      <c r="D24" s="6">
        <f>C24*$C$8</f>
        <v>13310000.000000004</v>
      </c>
      <c r="E24" s="7">
        <f>D24*$E$7</f>
        <v>598950000.00000012</v>
      </c>
      <c r="F24" s="3"/>
      <c r="G24" s="3"/>
      <c r="H24" s="3"/>
    </row>
    <row r="25" spans="1:8" x14ac:dyDescent="0.3">
      <c r="A25" s="3"/>
      <c r="B25" s="5">
        <v>5</v>
      </c>
      <c r="C25" s="5">
        <f>C24*(1+0.1)</f>
        <v>29282.000000000011</v>
      </c>
      <c r="D25" s="6">
        <f>C25*$C$8</f>
        <v>14641000.000000006</v>
      </c>
      <c r="E25" s="7">
        <f>D25*$E$7</f>
        <v>658845000.00000024</v>
      </c>
      <c r="F25" s="3"/>
      <c r="G25" s="3"/>
      <c r="H25" s="3"/>
    </row>
    <row r="26" spans="1:8" x14ac:dyDescent="0.3">
      <c r="A26" s="3"/>
      <c r="B26" s="3"/>
      <c r="C26" s="3"/>
      <c r="D26" s="3"/>
      <c r="E26" s="3"/>
      <c r="F26" s="3"/>
      <c r="G26" s="3"/>
      <c r="H26" s="3"/>
    </row>
    <row r="27" spans="1:8" x14ac:dyDescent="0.3">
      <c r="A27" s="3"/>
      <c r="B27" s="50" t="s">
        <v>26</v>
      </c>
      <c r="C27" s="60"/>
      <c r="D27" s="60"/>
      <c r="E27" s="60"/>
      <c r="F27" s="60"/>
      <c r="G27" s="61"/>
      <c r="H27" s="3"/>
    </row>
    <row r="28" spans="1:8" x14ac:dyDescent="0.3">
      <c r="A28" s="3"/>
      <c r="B28" s="8" t="s">
        <v>18</v>
      </c>
      <c r="C28" s="8" t="s">
        <v>66</v>
      </c>
      <c r="D28" s="8" t="s">
        <v>24</v>
      </c>
      <c r="E28" s="8" t="s">
        <v>25</v>
      </c>
      <c r="F28" s="8" t="s">
        <v>39</v>
      </c>
      <c r="G28" s="8" t="s">
        <v>27</v>
      </c>
      <c r="H28" s="3"/>
    </row>
    <row r="29" spans="1:8" x14ac:dyDescent="0.3">
      <c r="A29" s="3"/>
      <c r="B29" s="39">
        <v>1</v>
      </c>
      <c r="C29" s="2">
        <f>C21*$C$9*$E$7</f>
        <v>225000000</v>
      </c>
      <c r="D29" s="2">
        <f>($C$6/$C$12)*$E$7</f>
        <v>90000000</v>
      </c>
      <c r="E29" s="2">
        <f>(225000000-F29)*$E$12</f>
        <v>22500000</v>
      </c>
      <c r="F29" s="2">
        <v>0</v>
      </c>
      <c r="G29" s="2">
        <f>(E21-(C29+D29+E29))*$E$6</f>
        <v>39375000</v>
      </c>
      <c r="H29" s="3"/>
    </row>
    <row r="30" spans="1:8" x14ac:dyDescent="0.3">
      <c r="A30" s="3"/>
      <c r="B30" s="39">
        <v>2</v>
      </c>
      <c r="C30" s="2">
        <f>C22*$C$9*$E$7</f>
        <v>247500000</v>
      </c>
      <c r="D30" s="2">
        <f>($C$6/$C$12)*$E$7</f>
        <v>90000000</v>
      </c>
      <c r="E30" s="2">
        <f>(225000000-(B29*F30))*$E$12</f>
        <v>16875000</v>
      </c>
      <c r="F30" s="2">
        <f>225000000/$C$14</f>
        <v>56250000</v>
      </c>
      <c r="G30" s="2">
        <f>(E22-(C30+D30+E30))*$E$6</f>
        <v>49218750</v>
      </c>
      <c r="H30" s="3"/>
    </row>
    <row r="31" spans="1:8" x14ac:dyDescent="0.3">
      <c r="A31" s="3"/>
      <c r="B31" s="39">
        <v>3</v>
      </c>
      <c r="C31" s="2">
        <f>C23*$C$9*$E$7</f>
        <v>272250000.00000006</v>
      </c>
      <c r="D31" s="2">
        <f>($C$6/$C$12)*$E$7</f>
        <v>90000000</v>
      </c>
      <c r="E31" s="2">
        <f>(225000000-(B30*F31))*$E$12</f>
        <v>11250000</v>
      </c>
      <c r="F31" s="2">
        <f t="shared" ref="F31:F33" si="0">225000000/$C$14</f>
        <v>56250000</v>
      </c>
      <c r="G31" s="2">
        <f>(E23-(C31+D31+E31))*$E$6</f>
        <v>59850000.000000015</v>
      </c>
      <c r="H31" s="3"/>
    </row>
    <row r="32" spans="1:8" x14ac:dyDescent="0.3">
      <c r="A32" s="3"/>
      <c r="B32" s="39">
        <v>4</v>
      </c>
      <c r="C32" s="2">
        <f>C24*$C$9*$E$7</f>
        <v>299475000.00000006</v>
      </c>
      <c r="D32" s="2">
        <f>($C$6/$C$12)*$E$7</f>
        <v>90000000</v>
      </c>
      <c r="E32" s="2">
        <f>(225000000-(B31*F32))*$E$12</f>
        <v>5625000</v>
      </c>
      <c r="F32" s="2">
        <f t="shared" si="0"/>
        <v>56250000</v>
      </c>
      <c r="G32" s="2">
        <f>(E24-(C32+D32+E32))*$E$6</f>
        <v>71347500.000000015</v>
      </c>
      <c r="H32" s="3"/>
    </row>
    <row r="33" spans="1:8" x14ac:dyDescent="0.3">
      <c r="A33" s="3"/>
      <c r="B33" s="39">
        <v>5</v>
      </c>
      <c r="C33" s="2">
        <f>C25*$C$9*$E$7</f>
        <v>329422500.00000012</v>
      </c>
      <c r="D33" s="2">
        <f>($C$6/$C$12)*$E$7</f>
        <v>90000000</v>
      </c>
      <c r="E33" s="2">
        <f>(225000000-(B32*F33))*$E$12</f>
        <v>0</v>
      </c>
      <c r="F33" s="2">
        <f t="shared" si="0"/>
        <v>56250000</v>
      </c>
      <c r="G33" s="2">
        <f>(E25-(C33+D33+E33))*$E$6</f>
        <v>83797875.00000003</v>
      </c>
      <c r="H33" s="3"/>
    </row>
    <row r="34" spans="1:8" x14ac:dyDescent="0.3">
      <c r="A34" s="3"/>
      <c r="B34" s="3"/>
      <c r="C34" s="3"/>
      <c r="D34" s="3"/>
      <c r="E34" s="3"/>
      <c r="F34" s="3"/>
      <c r="G34" s="3"/>
      <c r="H34" s="3"/>
    </row>
    <row r="35" spans="1:8" x14ac:dyDescent="0.3">
      <c r="A35" s="3"/>
      <c r="B35" s="50" t="s">
        <v>30</v>
      </c>
      <c r="C35" s="51"/>
      <c r="D35" s="51"/>
      <c r="E35" s="52"/>
      <c r="F35" s="3"/>
      <c r="G35" s="3"/>
      <c r="H35" s="3"/>
    </row>
    <row r="36" spans="1:8" x14ac:dyDescent="0.3">
      <c r="A36" s="3"/>
      <c r="B36" s="8" t="s">
        <v>18</v>
      </c>
      <c r="C36" s="8" t="s">
        <v>28</v>
      </c>
      <c r="D36" s="8" t="s">
        <v>29</v>
      </c>
      <c r="E36" s="8" t="s">
        <v>52</v>
      </c>
      <c r="F36" s="3"/>
      <c r="G36" s="3"/>
      <c r="H36" s="3"/>
    </row>
    <row r="37" spans="1:8" x14ac:dyDescent="0.3">
      <c r="A37" s="3"/>
      <c r="B37" s="39">
        <v>1</v>
      </c>
      <c r="C37" s="2">
        <f>E21-C29-D29-E29-F29-G29+D29</f>
        <v>163125000</v>
      </c>
      <c r="D37" s="2">
        <v>0</v>
      </c>
      <c r="E37" s="40">
        <f>SUM(C37:D37)</f>
        <v>163125000</v>
      </c>
      <c r="F37" s="3"/>
      <c r="G37" s="3"/>
      <c r="H37" s="3"/>
    </row>
    <row r="38" spans="1:8" x14ac:dyDescent="0.3">
      <c r="A38" s="3"/>
      <c r="B38" s="39">
        <v>2</v>
      </c>
      <c r="C38" s="2">
        <f>E22-C30-D30-E30-F30-G30+D30</f>
        <v>125156250</v>
      </c>
      <c r="D38" s="2">
        <v>0</v>
      </c>
      <c r="E38" s="40">
        <f t="shared" ref="E38:E41" si="1">SUM(C38:D38)</f>
        <v>125156250</v>
      </c>
      <c r="F38" s="3"/>
      <c r="G38" s="3"/>
      <c r="H38" s="3"/>
    </row>
    <row r="39" spans="1:8" x14ac:dyDescent="0.3">
      <c r="A39" s="3"/>
      <c r="B39" s="39">
        <v>3</v>
      </c>
      <c r="C39" s="2">
        <f>E23-C31-D31-E31-F31-G31+D31</f>
        <v>144900000.00000006</v>
      </c>
      <c r="D39" s="2">
        <v>0</v>
      </c>
      <c r="E39" s="40">
        <f t="shared" si="1"/>
        <v>144900000.00000006</v>
      </c>
      <c r="F39" s="3"/>
      <c r="G39" s="3"/>
      <c r="H39" s="3"/>
    </row>
    <row r="40" spans="1:8" x14ac:dyDescent="0.3">
      <c r="A40" s="3"/>
      <c r="B40" s="39">
        <v>4</v>
      </c>
      <c r="C40" s="2">
        <f>E24-C32-D32-E32-F32-G32+D32</f>
        <v>166252500.00000006</v>
      </c>
      <c r="D40" s="2">
        <v>0</v>
      </c>
      <c r="E40" s="40">
        <f t="shared" si="1"/>
        <v>166252500.00000006</v>
      </c>
      <c r="F40" s="3"/>
      <c r="G40" s="3"/>
      <c r="H40" s="3"/>
    </row>
    <row r="41" spans="1:8" x14ac:dyDescent="0.3">
      <c r="A41" s="3"/>
      <c r="B41" s="39">
        <v>5</v>
      </c>
      <c r="C41" s="2">
        <f>E25-C33-D33-E33-F33-G33+D33</f>
        <v>189374625.00000009</v>
      </c>
      <c r="D41" s="2">
        <f>($C$7*$E$7)+$D$29</f>
        <v>315000000</v>
      </c>
      <c r="E41" s="40">
        <f t="shared" si="1"/>
        <v>504374625.00000012</v>
      </c>
      <c r="F41" s="3"/>
      <c r="G41" s="3"/>
      <c r="H41" s="3"/>
    </row>
    <row r="42" spans="1:8" x14ac:dyDescent="0.3">
      <c r="A42" s="3"/>
      <c r="B42" s="3"/>
      <c r="C42" s="3"/>
      <c r="D42" s="3"/>
      <c r="E42" s="3"/>
      <c r="F42" s="3"/>
      <c r="G42" s="3"/>
      <c r="H42" s="3"/>
    </row>
    <row r="43" spans="1:8" x14ac:dyDescent="0.3">
      <c r="A43" s="1"/>
      <c r="B43" s="1"/>
      <c r="C43" s="1"/>
      <c r="D43" s="1"/>
      <c r="E43" s="1"/>
      <c r="F43" s="1"/>
      <c r="G43" s="1"/>
      <c r="H43" s="1"/>
    </row>
    <row r="44" spans="1:8" x14ac:dyDescent="0.3">
      <c r="A44" s="1"/>
      <c r="B44" s="62" t="s">
        <v>45</v>
      </c>
      <c r="C44" s="62"/>
      <c r="D44" s="62"/>
      <c r="E44" s="1"/>
      <c r="F44" s="1"/>
      <c r="G44" s="1"/>
      <c r="H44" s="1"/>
    </row>
    <row r="45" spans="1:8" x14ac:dyDescent="0.3">
      <c r="A45" s="1"/>
      <c r="B45" s="9"/>
      <c r="C45" s="9"/>
      <c r="D45" s="9"/>
      <c r="E45" s="45" t="s">
        <v>64</v>
      </c>
      <c r="F45" s="45"/>
      <c r="G45" s="45"/>
      <c r="H45" s="45"/>
    </row>
    <row r="46" spans="1:8" x14ac:dyDescent="0.3">
      <c r="A46" s="1"/>
      <c r="B46" s="48" t="s">
        <v>35</v>
      </c>
      <c r="C46" s="49"/>
      <c r="D46" s="1"/>
      <c r="E46" s="46" t="s">
        <v>56</v>
      </c>
      <c r="F46" s="46"/>
      <c r="G46" s="46"/>
      <c r="H46" s="46"/>
    </row>
    <row r="47" spans="1:8" x14ac:dyDescent="0.3">
      <c r="A47" s="1"/>
      <c r="B47" t="s">
        <v>15</v>
      </c>
      <c r="C47" t="s">
        <v>34</v>
      </c>
      <c r="D47" s="1"/>
      <c r="E47" s="46" t="s">
        <v>57</v>
      </c>
      <c r="F47" s="46"/>
      <c r="G47" s="46"/>
      <c r="H47" s="46"/>
    </row>
    <row r="48" spans="1:8" x14ac:dyDescent="0.3">
      <c r="A48" s="1"/>
      <c r="B48" t="s">
        <v>41</v>
      </c>
      <c r="C48" s="10">
        <f>$E$10+($E$9*$E$8)</f>
        <v>0.16</v>
      </c>
      <c r="D48" s="1"/>
      <c r="E48" s="46" t="s">
        <v>53</v>
      </c>
      <c r="F48" s="46"/>
      <c r="G48" s="46"/>
      <c r="H48" s="46"/>
    </row>
    <row r="49" spans="1:8" x14ac:dyDescent="0.3">
      <c r="A49" s="1"/>
      <c r="B49" t="s">
        <v>33</v>
      </c>
      <c r="C49" s="11">
        <f>$C$13</f>
        <v>0.1</v>
      </c>
      <c r="D49" s="1"/>
      <c r="E49" s="46" t="s">
        <v>54</v>
      </c>
      <c r="F49" s="46"/>
      <c r="G49" s="46"/>
      <c r="H49" s="46"/>
    </row>
    <row r="50" spans="1:8" x14ac:dyDescent="0.3">
      <c r="A50" s="1"/>
      <c r="B50" t="s">
        <v>36</v>
      </c>
      <c r="C50" s="12">
        <f>$C$51/$E$13</f>
        <v>10000000</v>
      </c>
      <c r="D50" s="1"/>
      <c r="E50" s="46" t="s">
        <v>55</v>
      </c>
      <c r="F50" s="46"/>
      <c r="G50" s="46"/>
      <c r="H50" s="46"/>
    </row>
    <row r="51" spans="1:8" x14ac:dyDescent="0.3">
      <c r="A51" s="1"/>
      <c r="B51" t="s">
        <v>37</v>
      </c>
      <c r="C51" s="12">
        <f>($C$6+$C$7)*($E$13/(1+$E$13))</f>
        <v>5000000</v>
      </c>
      <c r="D51" s="1"/>
      <c r="E51" s="46" t="s">
        <v>58</v>
      </c>
      <c r="F51" s="46"/>
      <c r="G51" s="46"/>
      <c r="H51" s="46"/>
    </row>
    <row r="52" spans="1:8" x14ac:dyDescent="0.3">
      <c r="A52" s="1"/>
      <c r="B52" s="43" t="s">
        <v>42</v>
      </c>
      <c r="C52" s="41">
        <f>(($C$50/($C$50+$C$51))*$C$48)+(($C$51/($C$50+$C$51))*$C$49*(1-$E$6))</f>
        <v>0.12833333333333333</v>
      </c>
      <c r="D52" s="1"/>
      <c r="E52" s="46" t="s">
        <v>59</v>
      </c>
      <c r="F52" s="46"/>
      <c r="G52" s="46"/>
      <c r="H52" s="46"/>
    </row>
    <row r="53" spans="1:8" x14ac:dyDescent="0.3">
      <c r="A53" s="1"/>
      <c r="B53" s="43" t="s">
        <v>43</v>
      </c>
      <c r="C53" s="42">
        <f>(((1+$C$52)*(1+$E$11))/(1+$E$10))-1</f>
        <v>0.16026729559748443</v>
      </c>
      <c r="D53" s="1"/>
      <c r="E53" s="46" t="s">
        <v>60</v>
      </c>
      <c r="F53" s="46"/>
      <c r="G53" s="46"/>
      <c r="H53" s="46"/>
    </row>
    <row r="54" spans="1:8" x14ac:dyDescent="0.3">
      <c r="A54" s="1"/>
      <c r="B54" s="1"/>
      <c r="C54" s="1"/>
      <c r="D54" s="1"/>
      <c r="E54" s="46" t="s">
        <v>61</v>
      </c>
      <c r="F54" s="46"/>
      <c r="G54" s="46"/>
      <c r="H54" s="46"/>
    </row>
    <row r="55" spans="1:8" x14ac:dyDescent="0.3">
      <c r="A55" s="1"/>
      <c r="B55" s="1"/>
      <c r="C55" s="1"/>
      <c r="D55" s="1"/>
      <c r="E55" s="47"/>
      <c r="F55" s="47"/>
      <c r="G55" s="47"/>
      <c r="H55" s="47"/>
    </row>
    <row r="56" spans="1:8" x14ac:dyDescent="0.3">
      <c r="A56" s="1"/>
      <c r="B56" s="1"/>
      <c r="C56" s="1"/>
      <c r="D56" s="1"/>
      <c r="E56" s="1"/>
      <c r="F56" s="1"/>
      <c r="G56" s="1"/>
      <c r="H56" s="1"/>
    </row>
    <row r="57" spans="1:8" x14ac:dyDescent="0.3">
      <c r="A57" s="35"/>
      <c r="B57" s="35"/>
      <c r="C57" s="35"/>
      <c r="D57" s="35"/>
      <c r="E57" s="35"/>
      <c r="F57" s="35"/>
      <c r="G57" s="35"/>
      <c r="H57" s="35"/>
    </row>
    <row r="58" spans="1:8" x14ac:dyDescent="0.3">
      <c r="A58" s="35"/>
      <c r="B58" s="35" t="s">
        <v>46</v>
      </c>
      <c r="C58" s="35"/>
      <c r="D58" s="35"/>
      <c r="E58" s="35"/>
      <c r="F58" s="35"/>
      <c r="G58" s="35"/>
      <c r="H58" s="35"/>
    </row>
    <row r="59" spans="1:8" x14ac:dyDescent="0.3">
      <c r="A59" s="35"/>
      <c r="B59" s="35"/>
      <c r="C59" s="35"/>
      <c r="D59" s="35"/>
      <c r="E59" s="35"/>
      <c r="F59" s="36"/>
      <c r="G59" s="35"/>
      <c r="H59" s="35"/>
    </row>
    <row r="60" spans="1:8" x14ac:dyDescent="0.3">
      <c r="A60" s="35"/>
      <c r="B60" s="56" t="s">
        <v>63</v>
      </c>
      <c r="C60" s="57"/>
      <c r="D60" s="57"/>
      <c r="E60" s="58"/>
      <c r="F60" s="35"/>
      <c r="G60" s="35"/>
      <c r="H60" s="35"/>
    </row>
    <row r="61" spans="1:8" x14ac:dyDescent="0.3">
      <c r="A61" s="35"/>
      <c r="B61" t="s">
        <v>18</v>
      </c>
      <c r="C61" t="s">
        <v>48</v>
      </c>
      <c r="D61" t="s">
        <v>50</v>
      </c>
      <c r="E61" t="s">
        <v>49</v>
      </c>
      <c r="F61" s="35"/>
      <c r="G61" s="35"/>
      <c r="H61" s="35"/>
    </row>
    <row r="62" spans="1:8" x14ac:dyDescent="0.3">
      <c r="A62" s="35"/>
      <c r="B62" s="37">
        <v>0</v>
      </c>
      <c r="C62" s="28">
        <f>-((C6+C7)*E7)</f>
        <v>-675000000</v>
      </c>
      <c r="D62" s="29">
        <v>1</v>
      </c>
      <c r="E62" s="30">
        <f>C62*D62</f>
        <v>-675000000</v>
      </c>
      <c r="F62" s="35"/>
      <c r="G62" s="35"/>
      <c r="H62" s="35"/>
    </row>
    <row r="63" spans="1:8" x14ac:dyDescent="0.3">
      <c r="A63" s="35"/>
      <c r="B63" s="37">
        <v>1</v>
      </c>
      <c r="C63" s="31">
        <v>163125000</v>
      </c>
      <c r="D63" s="29">
        <f>1/(1+$C$69)^B63</f>
        <v>0.86206896551724144</v>
      </c>
      <c r="E63" s="30">
        <f t="shared" ref="E63:E67" si="2">C63*D63</f>
        <v>140625000</v>
      </c>
      <c r="F63" s="35"/>
      <c r="G63" s="35"/>
      <c r="H63" s="35"/>
    </row>
    <row r="64" spans="1:8" x14ac:dyDescent="0.3">
      <c r="A64" s="35"/>
      <c r="B64" s="37">
        <v>2</v>
      </c>
      <c r="C64" s="31">
        <v>125156250</v>
      </c>
      <c r="D64" s="29">
        <f t="shared" ref="D64:D67" si="3">1/(1+$C$69)^B64</f>
        <v>0.74316290130796681</v>
      </c>
      <c r="E64" s="30">
        <f t="shared" si="2"/>
        <v>93011481.866825223</v>
      </c>
      <c r="F64" s="35"/>
      <c r="G64" s="35"/>
      <c r="H64" s="35"/>
    </row>
    <row r="65" spans="1:8" x14ac:dyDescent="0.3">
      <c r="A65" s="35"/>
      <c r="B65" s="37">
        <v>3</v>
      </c>
      <c r="C65" s="31">
        <v>144900000.00000006</v>
      </c>
      <c r="D65" s="29">
        <f t="shared" si="3"/>
        <v>0.64065767354135073</v>
      </c>
      <c r="E65" s="30">
        <f t="shared" si="2"/>
        <v>92831296.896141753</v>
      </c>
      <c r="F65" s="35"/>
      <c r="G65" s="35"/>
      <c r="H65" s="35"/>
    </row>
    <row r="66" spans="1:8" x14ac:dyDescent="0.3">
      <c r="A66" s="35"/>
      <c r="B66" s="37">
        <v>4</v>
      </c>
      <c r="C66" s="31">
        <v>166252500.00000006</v>
      </c>
      <c r="D66" s="29">
        <f t="shared" si="3"/>
        <v>0.5522910978804747</v>
      </c>
      <c r="E66" s="30">
        <f t="shared" si="2"/>
        <v>91819775.750373647</v>
      </c>
      <c r="F66" s="35"/>
      <c r="G66" s="35"/>
      <c r="H66" s="35"/>
    </row>
    <row r="67" spans="1:8" x14ac:dyDescent="0.3">
      <c r="A67" s="35"/>
      <c r="B67" s="37">
        <v>5</v>
      </c>
      <c r="C67" s="31">
        <v>504374625.00000012</v>
      </c>
      <c r="D67" s="29">
        <f t="shared" si="3"/>
        <v>0.47611301541420237</v>
      </c>
      <c r="E67" s="30">
        <f t="shared" si="2"/>
        <v>240139323.60715759</v>
      </c>
      <c r="F67" s="35"/>
      <c r="G67" s="35"/>
      <c r="H67" s="35"/>
    </row>
    <row r="68" spans="1:8" x14ac:dyDescent="0.3">
      <c r="A68" s="35"/>
      <c r="B68" s="32" t="s">
        <v>47</v>
      </c>
      <c r="C68" s="32"/>
      <c r="D68" s="32"/>
      <c r="E68" s="33">
        <f>SUM(E62:E67)</f>
        <v>-16573121.87950176</v>
      </c>
      <c r="F68" s="35"/>
      <c r="G68" s="35"/>
      <c r="H68" s="35"/>
    </row>
    <row r="69" spans="1:8" x14ac:dyDescent="0.3">
      <c r="A69" s="35"/>
      <c r="B69" s="34" t="s">
        <v>51</v>
      </c>
      <c r="C69" s="38">
        <v>0.16</v>
      </c>
      <c r="F69" s="35"/>
      <c r="G69" s="35"/>
      <c r="H69" s="35"/>
    </row>
    <row r="70" spans="1:8" x14ac:dyDescent="0.3">
      <c r="A70" s="35"/>
      <c r="B70" s="35"/>
      <c r="C70" s="35"/>
      <c r="D70" s="35"/>
      <c r="E70" s="35"/>
      <c r="F70" s="35"/>
      <c r="G70" s="35"/>
      <c r="H70" s="35"/>
    </row>
    <row r="71" spans="1:8" x14ac:dyDescent="0.3">
      <c r="A71" s="35"/>
      <c r="B71" s="44" t="s">
        <v>62</v>
      </c>
      <c r="C71" s="44"/>
      <c r="D71" s="44"/>
      <c r="E71" s="44"/>
      <c r="F71" s="44"/>
      <c r="G71" s="35"/>
      <c r="H71" s="35"/>
    </row>
    <row r="72" spans="1:8" x14ac:dyDescent="0.3">
      <c r="A72" s="35"/>
      <c r="B72" s="35"/>
      <c r="C72" s="35"/>
      <c r="D72" s="35"/>
      <c r="E72" s="35"/>
      <c r="F72" s="35"/>
      <c r="G72" s="35"/>
      <c r="H72" s="35"/>
    </row>
  </sheetData>
  <mergeCells count="21">
    <mergeCell ref="A2:H2"/>
    <mergeCell ref="B35:E35"/>
    <mergeCell ref="B4:E4"/>
    <mergeCell ref="B60:E60"/>
    <mergeCell ref="B17:C17"/>
    <mergeCell ref="B27:G27"/>
    <mergeCell ref="B19:E19"/>
    <mergeCell ref="B44:D44"/>
    <mergeCell ref="B71:F71"/>
    <mergeCell ref="E45:H45"/>
    <mergeCell ref="E46:H46"/>
    <mergeCell ref="E47:H47"/>
    <mergeCell ref="E48:H48"/>
    <mergeCell ref="E49:H49"/>
    <mergeCell ref="E50:H50"/>
    <mergeCell ref="E51:H51"/>
    <mergeCell ref="E52:H52"/>
    <mergeCell ref="E53:H53"/>
    <mergeCell ref="E54:H54"/>
    <mergeCell ref="E55:H55"/>
    <mergeCell ref="B46:C46"/>
  </mergeCells>
  <phoneticPr fontId="7" type="noConversion"/>
  <pageMargins left="0.7" right="0.7" top="0.75" bottom="0.75" header="0.3" footer="0.3"/>
  <tableParts count="6">
    <tablePart r:id="rId1"/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Ishita Maheshwari</dc:creator>
  <cp:lastModifiedBy>Ishita Maheshwari</cp:lastModifiedBy>
  <dcterms:created xsi:type="dcterms:W3CDTF">2024-07-30T06:21:04Z</dcterms:created>
  <dcterms:modified xsi:type="dcterms:W3CDTF">2024-07-31T19:52:02Z</dcterms:modified>
</cp:coreProperties>
</file>