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8.xml" ContentType="application/vnd.openxmlformats-officedocument.drawingml.chartshapes+xml"/>
  <Override PartName="/xl/charts/chart2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9.xml" ContentType="application/vnd.openxmlformats-officedocument.drawing+xml"/>
  <Override PartName="/xl/queryTables/queryTable3.xml" ContentType="application/vnd.openxmlformats-officedocument.spreadsheetml.queryTable+xml"/>
  <Override PartName="/xl/charts/chart2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K:\Projects\Measuring Broadband America- Fixed Line\Data for 2016 MBA Report\Charts for MBA 2016 Report\Separated Charts-Optimum\"/>
    </mc:Choice>
  </mc:AlternateContent>
  <bookViews>
    <workbookView xWindow="0" yWindow="0" windowWidth="28800" windowHeight="11835" tabRatio="794" firstSheet="7" activeTab="8"/>
  </bookViews>
  <sheets>
    <sheet name="Chart 18 Data" sheetId="48" state="hidden" r:id="rId1"/>
    <sheet name="Chart 18" sheetId="49" state="hidden" r:id="rId2"/>
    <sheet name="Chart 19 Data" sheetId="56" state="hidden" r:id="rId3"/>
    <sheet name="Chart 19" sheetId="57" state="hidden" r:id="rId4"/>
    <sheet name="Chart 20" sheetId="52" state="hidden" r:id="rId5"/>
    <sheet name="Chart 7-2" sheetId="7" state="hidden" r:id="rId6"/>
    <sheet name="Chart 8-2" sheetId="8" state="hidden" r:id="rId7"/>
    <sheet name="Chart 28" sheetId="64" r:id="rId8"/>
    <sheet name="Chart 46" sheetId="95" r:id="rId9"/>
    <sheet name="Chart 50" sheetId="99" state="hidden" r:id="rId10"/>
    <sheet name=" HD2011" sheetId="116" r:id="rId11"/>
    <sheet name="HD2012A" sheetId="117" r:id="rId12"/>
    <sheet name="HD2012B" sheetId="118" r:id="rId13"/>
    <sheet name="HD2013" sheetId="119" r:id="rId14"/>
    <sheet name="HD2014" sheetId="120" r:id="rId15"/>
    <sheet name="HD2015" sheetId="121" r:id="rId16"/>
  </sheets>
  <definedNames>
    <definedName name="_2">#REF!</definedName>
    <definedName name="_201209_18" localSheetId="0">'Chart 18 Data'!$A$45:$D$63</definedName>
    <definedName name="_201209_19_1" localSheetId="4">'Chart 20'!$A$2:$V$8</definedName>
    <definedName name="Chart_46_3_2011" localSheetId="10">' HD2011'!$A$1:$G$23</definedName>
    <definedName name="Chart_46_3_2013" localSheetId="13">'HD2013'!$A$1:$G$26</definedName>
    <definedName name="Chart_46_3_2014" localSheetId="14">'HD2014'!$A$1:$G$28</definedName>
    <definedName name="Chart_46_3_2015" localSheetId="15">'HD2015'!$A$1:$G$23</definedName>
    <definedName name="Chart_46_3_F2012" localSheetId="12">HD2012B!$A$1:$G$25</definedName>
    <definedName name="Chart_46_3_S2012" localSheetId="11">HD2012A!$A$1:$G$25</definedName>
    <definedName name="Chart_47_3_2011" localSheetId="10">' HD2011'!$A$31:$G$53</definedName>
    <definedName name="Chart_47_3_2013" localSheetId="13">'HD2013'!$A$31:$G$56</definedName>
    <definedName name="Chart_47_3_2014" localSheetId="14">'HD2014'!$A$31:$G$58</definedName>
    <definedName name="Chart_47_3_2015" localSheetId="15">'HD2015'!$A$30:$G$51</definedName>
    <definedName name="Chart_47_3_F2012" localSheetId="12">HD2012B!$A$31:$G$55</definedName>
    <definedName name="Chart_47_3_S2012" localSheetId="11">HD2012A!$A$31:$G$55</definedName>
    <definedName name="Chart_48_3_2011" localSheetId="10">' HD2011'!$A$61:$Q$72</definedName>
    <definedName name="Chart_48_3_2013" localSheetId="13">'HD2013'!$A$61:$Q$72</definedName>
    <definedName name="Chart_48_3_2014" localSheetId="14">'HD2014'!$A$61:$Q$72</definedName>
    <definedName name="Chart_48_3_2015" localSheetId="15">'HD2015'!$A$61:$Q$72</definedName>
    <definedName name="Chart_48_3_F2012" localSheetId="12">HD2012B!$A$61:$Q$72</definedName>
    <definedName name="Chart_48_3_S2012" localSheetId="11">HD2012A!$A$61:$Q$72</definedName>
    <definedName name="Chart_49_3_2011" localSheetId="10">' HD2011'!$A$81:$Q$92</definedName>
    <definedName name="Chart_49_3_2013" localSheetId="13">'HD2013'!$A$81:$Q$92</definedName>
    <definedName name="Chart_49_3_2014" localSheetId="14">'HD2014'!$A$81:$Q$92</definedName>
    <definedName name="Chart_49_3_2015" localSheetId="15">'HD2015'!$A$81:$Q$92</definedName>
    <definedName name="Chart_49_3_F2012" localSheetId="12">HD2012B!$A$81:$Q$92</definedName>
    <definedName name="Chart_49_3_S2012" localSheetId="11">HD2012A!$A$82:$Q$93</definedName>
    <definedName name="chart18" localSheetId="0">'Chart 18 Data'!$A$24</definedName>
    <definedName name="chart19" localSheetId="4">'Chart 20'!$C$1</definedName>
    <definedName name="DLLookup5">#REF!</definedName>
    <definedName name="HD2011DI">' HD2011'!$B$6:$G$22</definedName>
    <definedName name="HD2011DT">' HD2011'!$B$68:$Q$71</definedName>
    <definedName name="HD2011UI">' HD2011'!$B$36:$G$52</definedName>
    <definedName name="HD2011UT">' HD2011'!$B$88:$Q$91</definedName>
    <definedName name="HD2012ADI">HD2012A!$B$6:$G$24</definedName>
    <definedName name="HD2012ADT">HD2012A!$B$68:$Q$70</definedName>
    <definedName name="HD2012AUI">HD2012A!$B$36:$G$54</definedName>
    <definedName name="HD2012AUT">HD2012A!$B$89:$Q$91</definedName>
    <definedName name="HD2012BDI">HD2012B!$B$6:$G$24</definedName>
    <definedName name="HD2012BDT">HD2012B!$B$68:$Q$71</definedName>
    <definedName name="HD2012BUI">HD2012B!$B$36:$G$54</definedName>
    <definedName name="HD2012BUT">HD2012B!$B$88:$Q$91</definedName>
    <definedName name="HD2013DI">'HD2013'!$B$6:$G$25</definedName>
    <definedName name="HD2013DT">'HD2013'!$B$68:$Q$71</definedName>
    <definedName name="HD2013UI">'HD2013'!$B$36:$G$55</definedName>
    <definedName name="HD2013UT">'HD2013'!$B$88:$Q$91</definedName>
    <definedName name="HD2014DI">'HD2014'!$B$6:$G$28</definedName>
    <definedName name="HD2014DT">'HD2014'!$B$68:$Q$71</definedName>
    <definedName name="HD2014UI">'HD2014'!$B$36:$G$57</definedName>
    <definedName name="HD2014UT">'HD2014'!$B$88:$Q$91</definedName>
    <definedName name="HD2015DI">'HD2015'!$B$6:$G$22</definedName>
    <definedName name="HD2015DT">'HD2015'!$B$68:$DV$71</definedName>
    <definedName name="HD2015UI">'HD2015'!$B$35:$G$50</definedName>
    <definedName name="HD2015UT">'HD2015'!$B$88:$DV$91</definedName>
    <definedName name="LEGACY" localSheetId="9">'Chart 50'!$A$1:$C$24</definedName>
    <definedName name="_xlnm.Print_Area" localSheetId="8">'Chart 46'!#REF!</definedName>
    <definedName name="TECH_2011_USTM">#REF!</definedName>
    <definedName name="TECH_2012F_USTM">#REF!</definedName>
    <definedName name="TECH_2012S_USTM">#REF!</definedName>
    <definedName name="TECH_2013_USTM">#REF!</definedName>
    <definedName name="TECH_2014_USTM">#REF!</definedName>
    <definedName name="TECH_2015_USTM">#REF!</definedName>
    <definedName name="TECH_2016_USTM">#REF!</definedName>
    <definedName name="TECH_2016F_USTM">#REF!</definedName>
    <definedName name="TECH_2016S_USTM">#REF!</definedName>
    <definedName name="TechnologyLookup">#REF!</definedName>
    <definedName name="UPLOOK6">#REF!</definedName>
    <definedName name="WebLT11">#REF!</definedName>
  </definedNames>
  <calcPr calcId="152511"/>
</workbook>
</file>

<file path=xl/calcChain.xml><?xml version="1.0" encoding="utf-8"?>
<calcChain xmlns="http://schemas.openxmlformats.org/spreadsheetml/2006/main">
  <c r="H66" i="95" l="1"/>
  <c r="H65" i="95"/>
  <c r="H64" i="95"/>
  <c r="H63" i="95"/>
  <c r="H62" i="95"/>
  <c r="H61" i="95"/>
  <c r="H60" i="95"/>
  <c r="H59" i="95"/>
  <c r="H58" i="95"/>
  <c r="H57" i="95"/>
  <c r="H56" i="95"/>
  <c r="H55" i="95"/>
  <c r="H54" i="95"/>
  <c r="H53" i="95"/>
  <c r="H52" i="95"/>
  <c r="H51" i="95"/>
  <c r="C8" i="95" l="1"/>
  <c r="G66" i="95" l="1"/>
  <c r="F66" i="95"/>
  <c r="E66" i="95"/>
  <c r="D66" i="95"/>
  <c r="C66" i="95"/>
  <c r="G65" i="95"/>
  <c r="F65" i="95"/>
  <c r="E65" i="95"/>
  <c r="D65" i="95"/>
  <c r="C65" i="95"/>
  <c r="G64" i="95"/>
  <c r="F64" i="95"/>
  <c r="E64" i="95"/>
  <c r="D64" i="95"/>
  <c r="C64" i="95"/>
  <c r="G63" i="95"/>
  <c r="F63" i="95"/>
  <c r="G62" i="95"/>
  <c r="F62" i="95"/>
  <c r="E62" i="95"/>
  <c r="D62" i="95"/>
  <c r="C62" i="95"/>
  <c r="G61" i="95"/>
  <c r="F61" i="95"/>
  <c r="E61" i="95"/>
  <c r="D61" i="95"/>
  <c r="C61" i="95"/>
  <c r="G60" i="95"/>
  <c r="F60" i="95"/>
  <c r="E60" i="95"/>
  <c r="D60" i="95"/>
  <c r="C60" i="95"/>
  <c r="G59" i="95"/>
  <c r="F59" i="95"/>
  <c r="E59" i="95"/>
  <c r="D59" i="95"/>
  <c r="C59" i="95"/>
  <c r="G58" i="95"/>
  <c r="F58" i="95"/>
  <c r="E58" i="95"/>
  <c r="D58" i="95"/>
  <c r="C58" i="95"/>
  <c r="G57" i="95"/>
  <c r="F57" i="95"/>
  <c r="E57" i="95"/>
  <c r="D57" i="95"/>
  <c r="C57" i="95"/>
  <c r="G56" i="95"/>
  <c r="F56" i="95"/>
  <c r="E56" i="95"/>
  <c r="D56" i="95"/>
  <c r="G55" i="95"/>
  <c r="Z91" i="95" s="1"/>
  <c r="F55" i="95"/>
  <c r="E55" i="95"/>
  <c r="D55" i="95"/>
  <c r="C55" i="95"/>
  <c r="G54" i="95"/>
  <c r="F54" i="95"/>
  <c r="G53" i="95"/>
  <c r="F53" i="95"/>
  <c r="E53" i="95"/>
  <c r="D53" i="95"/>
  <c r="C53" i="95"/>
  <c r="G52" i="95"/>
  <c r="G51" i="95"/>
  <c r="H18" i="95"/>
  <c r="G18" i="95"/>
  <c r="F18" i="95"/>
  <c r="E18" i="95"/>
  <c r="D18" i="95"/>
  <c r="C18" i="95"/>
  <c r="H17" i="95"/>
  <c r="G17" i="95"/>
  <c r="F17" i="95"/>
  <c r="E17" i="95"/>
  <c r="D17" i="95"/>
  <c r="C17" i="95"/>
  <c r="H16" i="95"/>
  <c r="G16" i="95"/>
  <c r="F16" i="95"/>
  <c r="E16" i="95"/>
  <c r="D16" i="95"/>
  <c r="C16" i="95"/>
  <c r="H15" i="95"/>
  <c r="G15" i="95"/>
  <c r="F15" i="95"/>
  <c r="H14" i="95"/>
  <c r="G14" i="95"/>
  <c r="F14" i="95"/>
  <c r="E14" i="95"/>
  <c r="D14" i="95"/>
  <c r="C14" i="95"/>
  <c r="H13" i="95"/>
  <c r="G13" i="95"/>
  <c r="F13" i="95"/>
  <c r="E13" i="95"/>
  <c r="D13" i="95"/>
  <c r="C13" i="95"/>
  <c r="H12" i="95"/>
  <c r="G12" i="95"/>
  <c r="F12" i="95"/>
  <c r="E12" i="95"/>
  <c r="D12" i="95"/>
  <c r="C12" i="95"/>
  <c r="H11" i="95"/>
  <c r="G11" i="95"/>
  <c r="F11" i="95"/>
  <c r="E11" i="95"/>
  <c r="D11" i="95"/>
  <c r="C11" i="95"/>
  <c r="H10" i="95"/>
  <c r="G10" i="95"/>
  <c r="F10" i="95"/>
  <c r="E10" i="95"/>
  <c r="D10" i="95"/>
  <c r="C10" i="95"/>
  <c r="H9" i="95"/>
  <c r="G9" i="95"/>
  <c r="F9" i="95"/>
  <c r="E9" i="95"/>
  <c r="D9" i="95"/>
  <c r="C9" i="95"/>
  <c r="H8" i="95"/>
  <c r="G8" i="95"/>
  <c r="F8" i="95"/>
  <c r="E8" i="95"/>
  <c r="D8" i="95"/>
  <c r="H7" i="95"/>
  <c r="G7" i="95"/>
  <c r="F7" i="95"/>
  <c r="E7" i="95"/>
  <c r="D7" i="95"/>
  <c r="C7" i="95"/>
  <c r="H6" i="95"/>
  <c r="G6" i="95"/>
  <c r="F6" i="95"/>
  <c r="H5" i="95"/>
  <c r="G5" i="95"/>
  <c r="F5" i="95"/>
  <c r="E5" i="95"/>
  <c r="D5" i="95"/>
  <c r="C5" i="95"/>
  <c r="H4" i="95"/>
  <c r="G4" i="95"/>
  <c r="G3" i="95"/>
  <c r="H3" i="95"/>
  <c r="H172" i="64" l="1"/>
  <c r="H171" i="64"/>
  <c r="H170" i="64"/>
  <c r="G172" i="64"/>
  <c r="G171" i="64"/>
  <c r="G170" i="64"/>
  <c r="F172" i="64"/>
  <c r="F171" i="64"/>
  <c r="F170" i="64"/>
  <c r="E172" i="64"/>
  <c r="E171" i="64"/>
  <c r="E170" i="64"/>
  <c r="Z177" i="95" l="1"/>
  <c r="Z176" i="95"/>
  <c r="Z175" i="95"/>
  <c r="X177" i="95"/>
  <c r="X169" i="95"/>
  <c r="X161" i="95"/>
  <c r="X153" i="95"/>
  <c r="Z153" i="95"/>
  <c r="Z152" i="95"/>
  <c r="Z151" i="95"/>
  <c r="O18" i="95"/>
  <c r="O17" i="95"/>
  <c r="O16" i="95"/>
  <c r="O15" i="95"/>
  <c r="O14" i="95"/>
  <c r="O13" i="95"/>
  <c r="O12" i="95"/>
  <c r="O11" i="95"/>
  <c r="O10" i="95"/>
  <c r="O9" i="95"/>
  <c r="O8" i="95"/>
  <c r="O7" i="95"/>
  <c r="O6" i="95"/>
  <c r="O5" i="95"/>
  <c r="O4" i="95"/>
  <c r="O3" i="95"/>
  <c r="M66" i="95"/>
  <c r="M65" i="95"/>
  <c r="M64" i="95"/>
  <c r="M63" i="95"/>
  <c r="M62" i="95"/>
  <c r="M61" i="95"/>
  <c r="M60" i="95"/>
  <c r="M59" i="95"/>
  <c r="M58" i="95"/>
  <c r="M57" i="95"/>
  <c r="M56" i="95"/>
  <c r="M55" i="95"/>
  <c r="M53" i="95"/>
  <c r="M52" i="95"/>
  <c r="M51" i="95"/>
  <c r="Z180" i="95"/>
  <c r="Z179" i="95"/>
  <c r="Z178" i="95"/>
  <c r="Z172" i="95"/>
  <c r="Z171" i="95"/>
  <c r="Z164" i="95"/>
  <c r="Z163" i="95"/>
  <c r="Z162" i="95"/>
  <c r="Z161" i="95"/>
  <c r="Z160" i="95"/>
  <c r="Z159" i="95"/>
  <c r="Z156" i="95"/>
  <c r="Z155" i="95"/>
  <c r="Z154" i="95"/>
  <c r="Z148" i="95"/>
  <c r="Z147" i="95"/>
  <c r="Z146" i="95"/>
  <c r="Z137" i="95"/>
  <c r="Z144" i="95"/>
  <c r="Z143" i="95"/>
  <c r="Z140" i="95"/>
  <c r="Z139" i="95"/>
  <c r="Z138" i="95"/>
  <c r="Z136" i="95"/>
  <c r="Z135" i="95"/>
  <c r="Z132" i="95"/>
  <c r="Z131" i="95"/>
  <c r="Z130" i="95"/>
  <c r="Z129" i="95"/>
  <c r="Z128" i="95"/>
  <c r="Z127" i="95"/>
  <c r="Z124" i="95"/>
  <c r="Z123" i="95"/>
  <c r="Z122" i="95"/>
  <c r="Z121" i="95"/>
  <c r="Z120" i="95"/>
  <c r="Z119" i="95"/>
  <c r="Z116" i="95"/>
  <c r="Z115" i="95"/>
  <c r="Z114" i="95"/>
  <c r="Z113" i="95"/>
  <c r="Z112" i="95"/>
  <c r="Z111" i="95"/>
  <c r="Z108" i="95"/>
  <c r="Z107" i="95"/>
  <c r="Z106" i="95"/>
  <c r="Z105" i="95"/>
  <c r="Z104" i="95"/>
  <c r="Z103" i="95"/>
  <c r="Z99" i="95"/>
  <c r="Z98" i="95"/>
  <c r="Z97" i="95"/>
  <c r="Z96" i="95"/>
  <c r="Z95" i="95"/>
  <c r="Z90" i="95"/>
  <c r="Z89" i="95"/>
  <c r="Z88" i="95"/>
  <c r="Z87" i="95"/>
  <c r="Z74" i="95"/>
  <c r="Z73" i="95"/>
  <c r="Z72" i="95"/>
  <c r="Z71" i="95"/>
  <c r="Z76" i="95"/>
  <c r="Z75" i="95"/>
  <c r="Z68" i="95"/>
  <c r="Z67" i="95"/>
  <c r="Z60" i="95"/>
  <c r="Z59" i="95"/>
  <c r="Z145" i="95" l="1"/>
  <c r="I110" i="95" l="1"/>
  <c r="AB68" i="95"/>
  <c r="AB76" i="95" s="1"/>
  <c r="AB84" i="95" s="1"/>
  <c r="AB92" i="95" s="1"/>
  <c r="AA100" i="95" s="1"/>
  <c r="AA108" i="95" s="1"/>
  <c r="AA116" i="95" s="1"/>
  <c r="AA124" i="95" s="1"/>
  <c r="AA132" i="95" s="1"/>
  <c r="AA140" i="95" s="1"/>
  <c r="AA148" i="95" s="1"/>
  <c r="AA156" i="95" s="1"/>
  <c r="AA164" i="95" s="1"/>
  <c r="AA172" i="95" s="1"/>
  <c r="AA180" i="95" s="1"/>
  <c r="AA188" i="95" s="1"/>
  <c r="B54" i="95"/>
  <c r="I136" i="95"/>
  <c r="I135" i="95"/>
  <c r="I133" i="95"/>
  <c r="Z100" i="95"/>
  <c r="I131" i="95"/>
  <c r="I130" i="95"/>
  <c r="H50" i="95"/>
  <c r="I128" i="95" s="1"/>
  <c r="O2" i="95"/>
  <c r="N2" i="95"/>
  <c r="M2" i="95"/>
  <c r="L2" i="95"/>
  <c r="K2" i="95"/>
  <c r="J2" i="95"/>
  <c r="I121" i="95"/>
  <c r="I120" i="95"/>
  <c r="I119" i="95"/>
  <c r="I118" i="95"/>
  <c r="I117" i="95"/>
  <c r="I116" i="95"/>
  <c r="I115" i="95"/>
  <c r="I114" i="95"/>
  <c r="I113" i="95"/>
  <c r="Z83" i="95" l="1"/>
  <c r="Z84" i="95"/>
  <c r="M54" i="95"/>
  <c r="Z82" i="95"/>
  <c r="I134" i="95"/>
  <c r="I138" i="95"/>
  <c r="I137" i="95"/>
  <c r="I139" i="95"/>
  <c r="I132" i="95"/>
  <c r="H19" i="95"/>
  <c r="M67" i="95" l="1"/>
  <c r="H67" i="95" s="1"/>
  <c r="Z188" i="95" s="1"/>
  <c r="N45" i="64"/>
  <c r="N31" i="64"/>
  <c r="N24" i="64"/>
  <c r="N17" i="64"/>
  <c r="N10" i="64"/>
  <c r="K45" i="64"/>
  <c r="K31" i="64"/>
  <c r="K24" i="64"/>
  <c r="H72" i="64"/>
  <c r="H92" i="64"/>
  <c r="B18" i="48" l="1"/>
  <c r="B17" i="48"/>
  <c r="E47" i="48" l="1"/>
  <c r="E48" i="48"/>
  <c r="N18" i="95" l="1"/>
  <c r="M18" i="95"/>
  <c r="L18" i="95"/>
  <c r="K18" i="95"/>
  <c r="J18" i="95"/>
  <c r="N17" i="95"/>
  <c r="M17" i="95"/>
  <c r="L17" i="95"/>
  <c r="K17" i="95"/>
  <c r="J17" i="95"/>
  <c r="N16" i="95"/>
  <c r="M16" i="95"/>
  <c r="L16" i="95"/>
  <c r="K16" i="95"/>
  <c r="J16" i="95"/>
  <c r="N15" i="95"/>
  <c r="M15" i="95"/>
  <c r="L15" i="95"/>
  <c r="K15" i="95"/>
  <c r="J15" i="95"/>
  <c r="N14" i="95"/>
  <c r="M14" i="95"/>
  <c r="L14" i="95"/>
  <c r="K14" i="95"/>
  <c r="J14" i="95"/>
  <c r="N13" i="95"/>
  <c r="M13" i="95"/>
  <c r="L13" i="95"/>
  <c r="K13" i="95"/>
  <c r="J13" i="95"/>
  <c r="N12" i="95"/>
  <c r="M12" i="95"/>
  <c r="L12" i="95"/>
  <c r="K12" i="95"/>
  <c r="J12" i="95"/>
  <c r="N11" i="95"/>
  <c r="M11" i="95"/>
  <c r="L11" i="95"/>
  <c r="K11" i="95"/>
  <c r="J11" i="95"/>
  <c r="N10" i="95"/>
  <c r="M10" i="95"/>
  <c r="L10" i="95"/>
  <c r="K10" i="95"/>
  <c r="J10" i="95"/>
  <c r="N9" i="95"/>
  <c r="M9" i="95"/>
  <c r="L9" i="95"/>
  <c r="K9" i="95"/>
  <c r="J9" i="95"/>
  <c r="N8" i="95"/>
  <c r="M8" i="95"/>
  <c r="L8" i="95"/>
  <c r="K8" i="95"/>
  <c r="J8" i="95"/>
  <c r="N7" i="95"/>
  <c r="M7" i="95"/>
  <c r="L7" i="95"/>
  <c r="K7" i="95"/>
  <c r="J7" i="95"/>
  <c r="N6" i="95"/>
  <c r="M6" i="95"/>
  <c r="L6" i="95"/>
  <c r="K6" i="95"/>
  <c r="J6" i="95"/>
  <c r="N5" i="95"/>
  <c r="M5" i="95"/>
  <c r="L5" i="95"/>
  <c r="K5" i="95"/>
  <c r="J5" i="95"/>
  <c r="N4" i="95"/>
  <c r="N3" i="95"/>
  <c r="L57" i="64"/>
  <c r="M4" i="95" s="1"/>
  <c r="L56" i="64"/>
  <c r="M3" i="95" s="1"/>
  <c r="K57" i="64"/>
  <c r="L4" i="95" s="1"/>
  <c r="K56" i="64"/>
  <c r="K76" i="64" s="1"/>
  <c r="J57" i="64"/>
  <c r="J77" i="64" s="1"/>
  <c r="J56" i="64"/>
  <c r="K3" i="95" s="1"/>
  <c r="I56" i="64"/>
  <c r="I76" i="64" s="1"/>
  <c r="I57" i="64"/>
  <c r="I77" i="64" s="1"/>
  <c r="G92" i="64"/>
  <c r="L77" i="64"/>
  <c r="M75" i="64"/>
  <c r="L75" i="64"/>
  <c r="K75" i="64"/>
  <c r="J75" i="64"/>
  <c r="I75" i="64"/>
  <c r="L3" i="95" l="1"/>
  <c r="J3" i="95"/>
  <c r="L76" i="64"/>
  <c r="K77" i="64"/>
  <c r="E92" i="64"/>
  <c r="J4" i="95"/>
  <c r="K4" i="95"/>
  <c r="C92" i="64"/>
  <c r="F92" i="64" l="1"/>
  <c r="G72" i="64"/>
  <c r="F72" i="64"/>
  <c r="E72" i="64"/>
  <c r="C72" i="64"/>
  <c r="O71" i="64"/>
  <c r="O70" i="64"/>
  <c r="O69" i="64"/>
  <c r="O68" i="64"/>
  <c r="O67" i="64"/>
  <c r="O66" i="64"/>
  <c r="O65" i="64"/>
  <c r="O64" i="64"/>
  <c r="O63" i="64"/>
  <c r="O62" i="64"/>
  <c r="O61" i="64"/>
  <c r="O60" i="64"/>
  <c r="O59" i="64"/>
  <c r="O58" i="64"/>
  <c r="O57" i="64"/>
  <c r="O56" i="64"/>
  <c r="J76" i="64" s="1"/>
  <c r="D92" i="64" l="1"/>
  <c r="D72" i="64"/>
  <c r="I18" i="95"/>
  <c r="I17" i="95"/>
  <c r="I16" i="95"/>
  <c r="I15" i="95"/>
  <c r="I14" i="95"/>
  <c r="I13" i="95"/>
  <c r="I12" i="95"/>
  <c r="I11" i="95"/>
  <c r="I10" i="95"/>
  <c r="I9" i="95"/>
  <c r="I8" i="95"/>
  <c r="I7" i="95"/>
  <c r="I6" i="95"/>
  <c r="I5" i="95"/>
  <c r="I4" i="95"/>
  <c r="I3" i="95"/>
  <c r="C121" i="95" l="1"/>
  <c r="E137" i="95" l="1"/>
  <c r="E136" i="95"/>
  <c r="E135" i="95"/>
  <c r="E134" i="95"/>
  <c r="E133" i="95"/>
  <c r="E131" i="95"/>
  <c r="E130" i="95"/>
  <c r="E138" i="95"/>
  <c r="E139" i="95"/>
  <c r="F130" i="95"/>
  <c r="C67" i="95"/>
  <c r="Z183" i="95" s="1"/>
  <c r="D67" i="95" l="1"/>
  <c r="Z184" i="95" s="1"/>
  <c r="E67" i="95"/>
  <c r="Z185" i="95" s="1"/>
  <c r="F67" i="95"/>
  <c r="Z186" i="95" s="1"/>
  <c r="G67" i="95"/>
  <c r="Z187" i="95" s="1"/>
  <c r="D19" i="95" l="1"/>
  <c r="E19" i="95"/>
  <c r="F19" i="95"/>
  <c r="G19" i="95"/>
  <c r="I19" i="95" s="1"/>
  <c r="H121" i="95" l="1"/>
  <c r="G121" i="95"/>
  <c r="F121" i="95"/>
  <c r="E121" i="95"/>
  <c r="D121" i="95"/>
  <c r="H120" i="95"/>
  <c r="G120" i="95"/>
  <c r="F120" i="95"/>
  <c r="E120" i="95"/>
  <c r="D120" i="95"/>
  <c r="C120" i="95"/>
  <c r="H119" i="95"/>
  <c r="G119" i="95"/>
  <c r="F119" i="95"/>
  <c r="E119" i="95"/>
  <c r="D119" i="95"/>
  <c r="C119" i="95"/>
  <c r="H118" i="95"/>
  <c r="G118" i="95"/>
  <c r="F118" i="95"/>
  <c r="E118" i="95"/>
  <c r="D118" i="95"/>
  <c r="C118" i="95"/>
  <c r="H117" i="95"/>
  <c r="G117" i="95"/>
  <c r="F117" i="95"/>
  <c r="E117" i="95"/>
  <c r="D117" i="95"/>
  <c r="C117" i="95"/>
  <c r="H116" i="95"/>
  <c r="G116" i="95"/>
  <c r="F116" i="95"/>
  <c r="E116" i="95"/>
  <c r="D116" i="95"/>
  <c r="C116" i="95"/>
  <c r="H115" i="95"/>
  <c r="G115" i="95"/>
  <c r="F115" i="95"/>
  <c r="E115" i="95"/>
  <c r="D115" i="95"/>
  <c r="C115" i="95"/>
  <c r="H114" i="95"/>
  <c r="G114" i="95"/>
  <c r="F114" i="95"/>
  <c r="E114" i="95"/>
  <c r="D114" i="95"/>
  <c r="C114" i="95"/>
  <c r="H113" i="95"/>
  <c r="G113" i="95"/>
  <c r="F113" i="95"/>
  <c r="E113" i="95"/>
  <c r="D113" i="95"/>
  <c r="C113" i="95"/>
  <c r="C112" i="95"/>
  <c r="H139" i="95"/>
  <c r="G139" i="95"/>
  <c r="F139" i="95"/>
  <c r="D139" i="95"/>
  <c r="H138" i="95"/>
  <c r="G138" i="95"/>
  <c r="F138" i="95"/>
  <c r="D138" i="95"/>
  <c r="H137" i="95"/>
  <c r="G137" i="95"/>
  <c r="F137" i="95"/>
  <c r="D137" i="95"/>
  <c r="H136" i="95"/>
  <c r="G136" i="95"/>
  <c r="F136" i="95"/>
  <c r="D136" i="95"/>
  <c r="H135" i="95"/>
  <c r="G135" i="95"/>
  <c r="F135" i="95"/>
  <c r="D135" i="95"/>
  <c r="H134" i="95"/>
  <c r="G134" i="95"/>
  <c r="F134" i="95"/>
  <c r="D134" i="95"/>
  <c r="H133" i="95"/>
  <c r="G133" i="95"/>
  <c r="F133" i="95"/>
  <c r="D133" i="95"/>
  <c r="H132" i="95"/>
  <c r="G132" i="95"/>
  <c r="F132" i="95"/>
  <c r="D132" i="95"/>
  <c r="H131" i="95"/>
  <c r="G131" i="95"/>
  <c r="F131" i="95"/>
  <c r="D131" i="95"/>
  <c r="H130" i="95"/>
  <c r="G130" i="95"/>
  <c r="D130" i="95"/>
  <c r="B16" i="48" l="1"/>
  <c r="B15" i="48"/>
  <c r="B14" i="48"/>
  <c r="B13" i="48"/>
  <c r="B12" i="48"/>
  <c r="B11" i="48"/>
  <c r="B10" i="48"/>
  <c r="B9" i="48"/>
  <c r="B8" i="48"/>
  <c r="B7" i="48"/>
  <c r="B6" i="48"/>
  <c r="C43" i="48"/>
  <c r="C42" i="48"/>
  <c r="C41" i="48"/>
  <c r="C40" i="48"/>
  <c r="C39" i="48"/>
  <c r="C18" i="48" s="1"/>
  <c r="C38" i="48"/>
  <c r="C17" i="48" s="1"/>
  <c r="C37" i="48"/>
  <c r="C16" i="48" s="1"/>
  <c r="C36" i="48"/>
  <c r="C15" i="48" s="1"/>
  <c r="C35" i="48"/>
  <c r="C14" i="48" s="1"/>
  <c r="C34" i="48"/>
  <c r="C13" i="48" s="1"/>
  <c r="C33" i="48"/>
  <c r="C12" i="48" s="1"/>
  <c r="C32" i="48"/>
  <c r="C11" i="48" s="1"/>
  <c r="C31" i="48"/>
  <c r="C10" i="48" s="1"/>
  <c r="C30" i="48"/>
  <c r="C9" i="48" s="1"/>
  <c r="C29" i="48"/>
  <c r="C8" i="48" s="1"/>
  <c r="C28" i="48"/>
  <c r="C7" i="48" s="1"/>
  <c r="C27" i="48"/>
  <c r="C6" i="48" s="1"/>
  <c r="C26" i="48"/>
  <c r="A44" i="48"/>
  <c r="A43" i="48"/>
  <c r="A42" i="48"/>
  <c r="A41" i="48"/>
  <c r="A40" i="48"/>
  <c r="A39" i="48"/>
  <c r="A18" i="48" s="1"/>
  <c r="A38" i="48"/>
  <c r="A17" i="48" s="1"/>
  <c r="A37" i="48"/>
  <c r="A16" i="48" s="1"/>
  <c r="A36" i="48"/>
  <c r="A15" i="48" s="1"/>
  <c r="A35" i="48"/>
  <c r="A14" i="48" s="1"/>
  <c r="A34" i="48"/>
  <c r="A13" i="48" s="1"/>
  <c r="A33" i="48"/>
  <c r="A12" i="48" s="1"/>
  <c r="A32" i="48"/>
  <c r="A11" i="48" s="1"/>
  <c r="A31" i="48"/>
  <c r="A10" i="48" s="1"/>
  <c r="A30" i="48"/>
  <c r="A9" i="48" s="1"/>
  <c r="A29" i="48"/>
  <c r="A8" i="48" s="1"/>
  <c r="A28" i="48"/>
  <c r="A7" i="48" s="1"/>
  <c r="A27" i="48"/>
  <c r="A6" i="48" s="1"/>
  <c r="A26" i="48"/>
  <c r="B5" i="48"/>
  <c r="E67" i="48" l="1"/>
  <c r="E66" i="48"/>
  <c r="E65" i="48"/>
  <c r="E64" i="48"/>
  <c r="E63" i="48"/>
  <c r="E62" i="48"/>
  <c r="E61" i="48"/>
  <c r="E60" i="48"/>
  <c r="E59" i="48"/>
  <c r="E58" i="48"/>
  <c r="E57" i="48"/>
  <c r="E56" i="48"/>
  <c r="E55" i="48"/>
  <c r="E54" i="48"/>
  <c r="E53" i="48"/>
  <c r="E52" i="48"/>
  <c r="E51" i="48"/>
  <c r="E50" i="48"/>
  <c r="E49" i="48"/>
  <c r="C69" i="48"/>
  <c r="H61" i="48" s="1"/>
  <c r="H54" i="48" l="1"/>
  <c r="H55" i="48"/>
  <c r="H62" i="48"/>
  <c r="H63" i="48"/>
  <c r="E69" i="48"/>
  <c r="H65" i="48"/>
  <c r="H50" i="48"/>
  <c r="H58" i="48"/>
  <c r="H66" i="48"/>
  <c r="H56" i="48"/>
  <c r="H64" i="48"/>
  <c r="H57" i="48"/>
  <c r="H51" i="48"/>
  <c r="H59" i="48"/>
  <c r="H67" i="48"/>
  <c r="H52" i="48"/>
  <c r="H60" i="48"/>
  <c r="H53" i="48"/>
  <c r="H49" i="48" l="1"/>
  <c r="H47" i="48"/>
  <c r="H48" i="48"/>
  <c r="D129" i="95"/>
  <c r="H128" i="95"/>
  <c r="G128" i="95"/>
  <c r="F128" i="95"/>
  <c r="E128" i="95"/>
  <c r="E127" i="95"/>
  <c r="D127" i="95"/>
  <c r="C111" i="95"/>
  <c r="H110" i="95"/>
  <c r="G110" i="95"/>
  <c r="F110" i="95"/>
  <c r="E110" i="95"/>
  <c r="D110" i="95"/>
  <c r="B23" i="56" l="1"/>
  <c r="E23" i="56" s="1"/>
  <c r="A23" i="56"/>
  <c r="B22" i="56" l="1"/>
  <c r="E22" i="56" s="1"/>
  <c r="A22" i="56"/>
  <c r="B21" i="56"/>
  <c r="E21" i="56" s="1"/>
  <c r="B20" i="56"/>
  <c r="E20" i="56" s="1"/>
  <c r="B19" i="56"/>
  <c r="E19" i="56" s="1"/>
  <c r="B18" i="56"/>
  <c r="E18" i="56" s="1"/>
  <c r="B17" i="56"/>
  <c r="E17" i="56" s="1"/>
  <c r="B16" i="56"/>
  <c r="E16" i="56" s="1"/>
  <c r="B15" i="56"/>
  <c r="E15" i="56" s="1"/>
  <c r="B14" i="56"/>
  <c r="E14" i="56" s="1"/>
  <c r="B13" i="56"/>
  <c r="E13" i="56" s="1"/>
  <c r="B12" i="56"/>
  <c r="E12" i="56" s="1"/>
  <c r="B11" i="56"/>
  <c r="E11" i="56" s="1"/>
  <c r="B10" i="56"/>
  <c r="E10" i="56" s="1"/>
  <c r="B9" i="56"/>
  <c r="E9" i="56" s="1"/>
  <c r="B8" i="56"/>
  <c r="E8" i="56" s="1"/>
  <c r="B7" i="56"/>
  <c r="E7" i="56" s="1"/>
  <c r="B6" i="56"/>
  <c r="E6" i="56" l="1"/>
  <c r="C5" i="48" l="1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5" i="48"/>
  <c r="A6" i="56" s="1"/>
  <c r="D17" i="48" l="1"/>
  <c r="N20" i="48" s="1"/>
  <c r="D18" i="48"/>
  <c r="N21" i="48" s="1"/>
  <c r="D5" i="48"/>
  <c r="D11" i="48"/>
  <c r="C23" i="56"/>
  <c r="C21" i="56"/>
  <c r="D7" i="48"/>
  <c r="D14" i="48"/>
  <c r="D13" i="48"/>
  <c r="D15" i="48"/>
  <c r="D6" i="48"/>
  <c r="D8" i="48"/>
  <c r="C20" i="56"/>
  <c r="D16" i="48"/>
  <c r="D10" i="48"/>
  <c r="D12" i="48"/>
  <c r="D9" i="48"/>
  <c r="C22" i="56"/>
  <c r="C18" i="56" l="1"/>
  <c r="C8" i="56"/>
  <c r="N7" i="48"/>
  <c r="C17" i="56"/>
  <c r="N19" i="48"/>
  <c r="C13" i="56"/>
  <c r="N14" i="48"/>
  <c r="C19" i="56"/>
  <c r="C9" i="56"/>
  <c r="N9" i="48"/>
  <c r="C7" i="56"/>
  <c r="N6" i="48"/>
  <c r="C12" i="56"/>
  <c r="N13" i="48"/>
  <c r="C10" i="56"/>
  <c r="N11" i="48"/>
  <c r="C16" i="56"/>
  <c r="N17" i="48"/>
  <c r="C6" i="56"/>
  <c r="D23" i="48"/>
  <c r="N5" i="48"/>
  <c r="C14" i="56"/>
  <c r="N15" i="48"/>
  <c r="C11" i="56"/>
  <c r="N12" i="48"/>
  <c r="C15" i="56"/>
  <c r="N16" i="48"/>
  <c r="C19" i="95" l="1"/>
  <c r="G112" i="95"/>
  <c r="H112" i="95"/>
  <c r="E112" i="95"/>
  <c r="I112" i="95"/>
  <c r="F112" i="95"/>
  <c r="D112" i="95"/>
</calcChain>
</file>

<file path=xl/comments1.xml><?xml version="1.0" encoding="utf-8"?>
<comments xmlns="http://schemas.openxmlformats.org/spreadsheetml/2006/main">
  <authors>
    <author>Andy</author>
  </authors>
  <commentList>
    <comment ref="P5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Ran a table (at end of syntax) and manually typed in the values for the current wave.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Ran a table (at end of syntax) and manually typed in the values for the current wave.</t>
        </r>
      </text>
    </comment>
    <comment ref="G57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Ran a table (at end of syntax) and manually typed in the values for the current wave.</t>
        </r>
      </text>
    </comment>
  </commentList>
</comments>
</file>

<file path=xl/connections.xml><?xml version="1.0" encoding="utf-8"?>
<connections xmlns="http://schemas.openxmlformats.org/spreadsheetml/2006/main">
  <connection id="1" name="201209-18" type="6" refreshedVersion="6" background="1" saveData="1">
    <textPr prompt="0" codePage="437" sourceFile="C:\Users\Andy\Box Sync\Default Sync Folder\SamKnowsFCC2015\OMS\201209-18.TAB">
      <textFields>
        <textField/>
      </textFields>
    </textPr>
  </connection>
  <connection id="2" name="201209-19" type="6" refreshedVersion="6" background="1" saveData="1">
    <textPr prompt="0" codePage="437" sourceFile="C:\Users\Andy\Box Sync\Default Sync Folder\SamKnowsFCC2015\OMS\201209-19.TAB">
      <textFields>
        <textField/>
      </textFields>
    </textPr>
  </connection>
  <connection id="3" name="Chart 46-3-2011" type="6" refreshedVersion="6" background="1" saveData="1">
    <textPr prompt="0" codePage="437" sourceFile="C:\Users\Andy\Box Sync\Default Sync Folder\SamKnowsFCC2015\OMS\Chart 46-3-2011.TAB">
      <textFields>
        <textField/>
      </textFields>
    </textPr>
  </connection>
  <connection id="4" name="Chart 46-3-2013" type="6" refreshedVersion="6" background="1" saveData="1">
    <textPr prompt="0" codePage="437" sourceFile="C:\Users\Andy\Box Sync\Default Sync Folder\SamKnowsFCC2015\OMS\Chart 46-3-2013.TAB">
      <textFields>
        <textField/>
      </textFields>
    </textPr>
  </connection>
  <connection id="5" name="Chart 46-3-2014" type="6" refreshedVersion="6" background="1" saveData="1">
    <textPr prompt="0" codePage="437" sourceFile="C:\Users\Andy\Box Sync\Default Sync Folder\SamKnowsFCC2015\OMS\Chart 46-3-2014.TAB">
      <textFields>
        <textField/>
      </textFields>
    </textPr>
  </connection>
  <connection id="6" name="Chart 46-3-2015" type="6" refreshedVersion="6" background="1" saveData="1">
    <textPr prompt="0" codePage="437" sourceFile="C:\Users\Andy\Box Sync\Default Sync Folder\SamKnowsFCC2015\OMS\Chart 46-3-2015.TAB">
      <textFields>
        <textField/>
      </textFields>
    </textPr>
  </connection>
  <connection id="7" name="Chart 46-3-F2012" type="6" refreshedVersion="6" background="1" saveData="1">
    <textPr prompt="0" codePage="437" sourceFile="C:\Users\Andy\Box Sync\Default Sync Folder\SamKnowsFCC2015\OMS\Chart 46-3-F2012.TAB">
      <textFields>
        <textField/>
      </textFields>
    </textPr>
  </connection>
  <connection id="8" name="Chart 46-3-S2012" type="6" refreshedVersion="6" background="1" saveData="1">
    <textPr prompt="0" codePage="437" sourceFile="C:\Users\Andy\Box Sync\Default Sync Folder\SamKnowsFCC2015\OMS\Chart 46-3-S2012.TAB">
      <textFields>
        <textField/>
      </textFields>
    </textPr>
  </connection>
  <connection id="9" name="Chart 47-3-2011" type="6" refreshedVersion="6" background="1" saveData="1">
    <textPr prompt="0" codePage="437" sourceFile="C:\Users\Andy\Box Sync\Default Sync Folder\SamKnowsFCC2015\OMS\Chart 47-3-2011.TAB">
      <textFields>
        <textField/>
      </textFields>
    </textPr>
  </connection>
  <connection id="10" name="Chart 47-3-2013" type="6" refreshedVersion="6" background="1" saveData="1">
    <textPr prompt="0" codePage="437" sourceFile="C:\Users\Andy\Box Sync\Default Sync Folder\SamKnowsFCC2015\OMS\Chart 47-3-2013.TAB">
      <textFields>
        <textField/>
      </textFields>
    </textPr>
  </connection>
  <connection id="11" name="Chart 47-3-2014" type="6" refreshedVersion="6" background="1" saveData="1">
    <textPr prompt="0" codePage="437" sourceFile="C:\Users\Andy\Box Sync\Default Sync Folder\SamKnowsFCC2015\OMS\Chart 47-3-2014.TAB">
      <textFields>
        <textField/>
      </textFields>
    </textPr>
  </connection>
  <connection id="12" name="Chart 47-3-2015" type="6" refreshedVersion="6" background="1" saveData="1">
    <textPr prompt="0" codePage="437" sourceFile="C:\Users\Andy\Box Sync\Default Sync Folder\SamKnowsFCC2015\OMS\Chart 47-3-2015.TAB">
      <textFields>
        <textField/>
      </textFields>
    </textPr>
  </connection>
  <connection id="13" name="Chart 47-3-F2012" type="6" refreshedVersion="6" background="1" saveData="1">
    <textPr prompt="0" codePage="437" sourceFile="C:\Users\Andy\Box Sync\Default Sync Folder\SamKnowsFCC2015\OMS\Chart 47-3-F2012.TAB">
      <textFields>
        <textField/>
      </textFields>
    </textPr>
  </connection>
  <connection id="14" name="Chart 47-3-S2012" type="6" refreshedVersion="6" background="1" saveData="1">
    <textPr prompt="0" codePage="437" sourceFile="C:\Users\Andy\Box Sync\Default Sync Folder\SamKnowsFCC2015\OMS\Chart 47-3-S2012.TAB">
      <textFields>
        <textField/>
      </textFields>
    </textPr>
  </connection>
  <connection id="15" name="Chart 48-3-2011" type="6" refreshedVersion="6" background="1" saveData="1">
    <textPr prompt="0" codePage="437" sourceFile="C:\Users\Andy\Box Sync\Default Sync Folder\SamKnowsFCC2015\OMS\Chart 48-3-2011.TAB">
      <textFields>
        <textField/>
      </textFields>
    </textPr>
  </connection>
  <connection id="16" name="Chart 48-3-2013" type="6" refreshedVersion="6" background="1" saveData="1">
    <textPr prompt="0" codePage="437" sourceFile="C:\Users\Andy\Box Sync\Default Sync Folder\SamKnowsFCC2015\OMS\Chart 48-3-2013.TAB">
      <textFields>
        <textField/>
      </textFields>
    </textPr>
  </connection>
  <connection id="17" name="Chart 48-3-2014" type="6" refreshedVersion="6" background="1" saveData="1">
    <textPr prompt="0" codePage="437" sourceFile="C:\Users\Andy\Box Sync\Default Sync Folder\SamKnowsFCC2015\OMS\Chart 48-3-2014.TAB">
      <textFields>
        <textField/>
      </textFields>
    </textPr>
  </connection>
  <connection id="18" name="Chart 48-3-2015" type="6" refreshedVersion="6" background="1" saveData="1">
    <textPr prompt="0" codePage="437" sourceFile="C:\Users\Andy\Box Sync\Default Sync Folder\SamKnowsFCC2015\OMS\Chart 48-3-2015.TAB">
      <textFields>
        <textField/>
      </textFields>
    </textPr>
  </connection>
  <connection id="19" name="Chart 48-3-F2012" type="6" refreshedVersion="6" background="1" saveData="1">
    <textPr prompt="0" codePage="437" sourceFile="C:\Users\Andy\Box Sync\Default Sync Folder\SamKnowsFCC2015\OMS\Chart 48-3-F2012.TAB">
      <textFields>
        <textField/>
      </textFields>
    </textPr>
  </connection>
  <connection id="20" name="Chart 48-3-S2012" type="6" refreshedVersion="6" background="1" saveData="1">
    <textPr prompt="0" codePage="437" sourceFile="C:\Users\Andy\Box Sync\Default Sync Folder\SamKnowsFCC2015\OMS\Chart 48-3-S2012.TAB">
      <textFields>
        <textField/>
      </textFields>
    </textPr>
  </connection>
  <connection id="21" name="Chart 49-3-2011" type="6" refreshedVersion="6" background="1" saveData="1">
    <textPr prompt="0" codePage="437" sourceFile="C:\Users\Andy\Box Sync\Default Sync Folder\SamKnowsFCC2015\OMS\Chart 49-3-2011.TAB">
      <textFields count="2">
        <textField/>
        <textField/>
      </textFields>
    </textPr>
  </connection>
  <connection id="22" name="Chart 49-3-2013" type="6" refreshedVersion="6" background="1" saveData="1">
    <textPr prompt="0" codePage="437" sourceFile="C:\Users\Andy\Box Sync\Default Sync Folder\SamKnowsFCC2015\OMS\Chart 49-3-2013.TAB">
      <textFields count="2">
        <textField/>
        <textField/>
      </textFields>
    </textPr>
  </connection>
  <connection id="23" name="Chart 49-3-2014" type="6" refreshedVersion="6" background="1" saveData="1">
    <textPr prompt="0" codePage="437" sourceFile="C:\Users\Andy\Box Sync\Default Sync Folder\SamKnowsFCC2015\OMS\Chart 49-3-2014.TAB">
      <textFields count="2">
        <textField/>
        <textField/>
      </textFields>
    </textPr>
  </connection>
  <connection id="24" name="Chart 49-3-2015" type="6" refreshedVersion="6" background="1" saveData="1">
    <textPr prompt="0" codePage="437" sourceFile="C:\Users\Andy\Box Sync\Default Sync Folder\SamKnowsFCC2015\OMS\Chart 49-3-2015.TAB">
      <textFields count="2">
        <textField/>
        <textField/>
      </textFields>
    </textPr>
  </connection>
  <connection id="25" name="Chart 49-3-F2012" type="6" refreshedVersion="6" background="1" saveData="1">
    <textPr prompt="0" codePage="437" sourceFile="C:\Users\Andy\Box Sync\Default Sync Folder\SamKnowsFCC2015\OMS\Chart 49-3-F2012.TAB">
      <textFields count="2">
        <textField/>
        <textField/>
      </textFields>
    </textPr>
  </connection>
  <connection id="26" name="Chart 49-3-S2012" type="6" refreshedVersion="6" background="1" saveData="1">
    <textPr prompt="0" codePage="437" sourceFile="C:\Users\Andy\Box Sync\Default Sync Folder\SamKnowsFCC2015\OMS\Chart 49-3-S2012.TAB">
      <textFields count="2">
        <textField/>
        <textField/>
      </textFields>
    </textPr>
  </connection>
  <connection id="27" name="Chart 50" type="6" refreshedVersion="6" background="1" saveData="1">
    <textPr prompt="0" codePage="437" sourceFile="E:\My Jobs\My Box Files\Default Sync Folder\SamKnowsFCC2014\OMS\LEGACY.TAB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<sst xmlns="http://schemas.openxmlformats.org/spreadsheetml/2006/main" count="1578" uniqueCount="309">
  <si>
    <t>AT&amp;T</t>
  </si>
  <si>
    <t>Cablevision</t>
  </si>
  <si>
    <t>CenturyLink</t>
  </si>
  <si>
    <t>Charter</t>
  </si>
  <si>
    <t>Comcast</t>
  </si>
  <si>
    <t>Cox</t>
  </si>
  <si>
    <t>Frontier</t>
  </si>
  <si>
    <t>Insight</t>
  </si>
  <si>
    <t>Mediacom</t>
  </si>
  <si>
    <t>Qwest</t>
  </si>
  <si>
    <t>TimeWarner</t>
  </si>
  <si>
    <t>Windstream</t>
  </si>
  <si>
    <t>Verizon Fiber</t>
  </si>
  <si>
    <t xml:space="preserve"> </t>
  </si>
  <si>
    <t>Cable</t>
  </si>
  <si>
    <t>DSL</t>
  </si>
  <si>
    <t>Fiber</t>
  </si>
  <si>
    <t>0.512 Mbit/s</t>
  </si>
  <si>
    <t>0.768 Mbit/s</t>
  </si>
  <si>
    <t>1 Mbit/s</t>
  </si>
  <si>
    <t>1.5 Mbit/s</t>
  </si>
  <si>
    <t>2 Mbit/s</t>
  </si>
  <si>
    <t>3 Mbit/s</t>
  </si>
  <si>
    <t>4 Mbit/s</t>
  </si>
  <si>
    <t>5 Mbit/s</t>
  </si>
  <si>
    <t>6 Mbit/s</t>
  </si>
  <si>
    <t>7 Mbit/s</t>
  </si>
  <si>
    <t>8 Mbit/s</t>
  </si>
  <si>
    <t>9 Mbit/s</t>
  </si>
  <si>
    <t>10 Mbit/s</t>
  </si>
  <si>
    <t>12 Mbit/s</t>
  </si>
  <si>
    <t>15 Mbit/s</t>
  </si>
  <si>
    <t>16 Mbit/s</t>
  </si>
  <si>
    <t>18 Mbit/s</t>
  </si>
  <si>
    <t>20 Mbit/s</t>
  </si>
  <si>
    <t>22 Mbit/s</t>
  </si>
  <si>
    <t>24 Mbit/s</t>
  </si>
  <si>
    <t>25 Mbit/s</t>
  </si>
  <si>
    <t>28 Mbit/s</t>
  </si>
  <si>
    <t>30 Mbit/s</t>
  </si>
  <si>
    <t>35 Mbit/s</t>
  </si>
  <si>
    <t>40 Mbit/s</t>
  </si>
  <si>
    <t>50 Mbit/s</t>
  </si>
  <si>
    <t>100 Mbit/s</t>
  </si>
  <si>
    <t>AT&amp;T - 1 Mbit/s</t>
  </si>
  <si>
    <t>Frontier - 1 Mbit/s</t>
  </si>
  <si>
    <t>Insight - 1 Mbit/s</t>
  </si>
  <si>
    <t>Mediacom - 1 Mbit/s</t>
  </si>
  <si>
    <t>TimeWarner - 1 Mbit/s</t>
  </si>
  <si>
    <t>AT&amp;T - 1.5 Mbit/s</t>
  </si>
  <si>
    <t>CenturyLink - 1.5 Mbit/s</t>
  </si>
  <si>
    <t>Insight - 1.5 Mbit/s</t>
  </si>
  <si>
    <t>Qwest - 1.5 Mbit/s</t>
  </si>
  <si>
    <t>Windstream - 1.5 Mbit/s</t>
  </si>
  <si>
    <t>Cablevision - 2 Mbit/s</t>
  </si>
  <si>
    <t>Comcast - 2 Mbit/s</t>
  </si>
  <si>
    <t>Cox - 2 Mbit/s</t>
  </si>
  <si>
    <t>Mediacom - 2 Mbit/s</t>
  </si>
  <si>
    <t>TimeWarner - 2 Mbit/s</t>
  </si>
  <si>
    <t>AT&amp;T - 3 Mbit/s</t>
  </si>
  <si>
    <t>CenturyLink - 3 Mbit/s</t>
  </si>
  <si>
    <t>Charter - 3 Mbit/s</t>
  </si>
  <si>
    <t>Cox - 3 Mbit/s</t>
  </si>
  <si>
    <t>Frontier - 3 Mbit/s</t>
  </si>
  <si>
    <t>TimeWarner - 3 Mbit/s</t>
  </si>
  <si>
    <t>Windstream - 3 Mbit/s</t>
  </si>
  <si>
    <t>Charter - 4 Mbit/s</t>
  </si>
  <si>
    <t>Comcast - 4 Mbit/s</t>
  </si>
  <si>
    <t>Cox - 4 Mbit/s</t>
  </si>
  <si>
    <t>Cablevision - 5 Mbit/s</t>
  </si>
  <si>
    <t>Cox - 5 Mbit/s</t>
  </si>
  <si>
    <t>Frontier - 5 Mbit/s</t>
  </si>
  <si>
    <t>TimeWarner - 5 Mbit/s</t>
  </si>
  <si>
    <t>AT&amp;T - 6 Mbit/s</t>
  </si>
  <si>
    <t>Frontier - 6 Mbit/s</t>
  </si>
  <si>
    <t>Windstream - 6 Mbit/s</t>
  </si>
  <si>
    <t>Frontier - 7 Mbit/s</t>
  </si>
  <si>
    <t>Qwest - 7 Mbit/s</t>
  </si>
  <si>
    <t>Cablevision - 8 Mbit/s</t>
  </si>
  <si>
    <t>Comcast - 8 Mbit/s</t>
  </si>
  <si>
    <t>CenturyLink - 10 Mbit/s</t>
  </si>
  <si>
    <t>Frontier - 10 Mbit/s</t>
  </si>
  <si>
    <t>Insight - 10 Mbit/s</t>
  </si>
  <si>
    <t>TimeWarner - 10 Mbit/s</t>
  </si>
  <si>
    <t>AT&amp;T - 12 Mbit/s</t>
  </si>
  <si>
    <t>Comcast - 12 Mbit/s</t>
  </si>
  <si>
    <t>Cox - 12 Mbit/s</t>
  </si>
  <si>
    <t>Mediacom - 12 Mbit/s</t>
  </si>
  <si>
    <t>Qwest - 12 Mbit/s</t>
  </si>
  <si>
    <t>Windstream - 12 Mbit/s</t>
  </si>
  <si>
    <t>Cablevision - 15 Mbit/s</t>
  </si>
  <si>
    <t>Charter - 15 Mbit/s</t>
  </si>
  <si>
    <t>Comcast - 15 Mbit/s</t>
  </si>
  <si>
    <t>Cox - 15 Mbit/s</t>
  </si>
  <si>
    <t>Frontier - 15 Mbit/s</t>
  </si>
  <si>
    <t>Mediacom - 15 Mbit/s</t>
  </si>
  <si>
    <t>TimeWarner - 15 Mbit/s</t>
  </si>
  <si>
    <t>AT&amp;T - 18 Mbit/s</t>
  </si>
  <si>
    <t>Cox - 18 Mbit/s</t>
  </si>
  <si>
    <t>Frontier - 20 Mbit/s</t>
  </si>
  <si>
    <t>Insight - 20 Mbit/s</t>
  </si>
  <si>
    <t>Mediacom - 20 Mbit/s</t>
  </si>
  <si>
    <t>Qwest - 20 Mbit/s</t>
  </si>
  <si>
    <t>TimeWarner - 20 Mbit/s</t>
  </si>
  <si>
    <t>Cox - 22 Mbit/s</t>
  </si>
  <si>
    <t>AT&amp;T - 24 Mbit/s</t>
  </si>
  <si>
    <t>Charter - 25 Mbit/s</t>
  </si>
  <si>
    <t>Comcast - 25 Mbit/s</t>
  </si>
  <si>
    <t>Cox - 25 Mbit/s</t>
  </si>
  <si>
    <t>Frontier - 25 Mbit/s</t>
  </si>
  <si>
    <t>Cablevision - 30 Mbit/s</t>
  </si>
  <si>
    <t>Charter - 30 Mbit/s</t>
  </si>
  <si>
    <t>TimeWarner - 30 Mbit/s</t>
  </si>
  <si>
    <t>Frontier - 35 Mbit/s</t>
  </si>
  <si>
    <t>Cablevision - 50 Mbit/s</t>
  </si>
  <si>
    <t>0.128 Mbit/s</t>
  </si>
  <si>
    <t>0.256 Mbit/s</t>
  </si>
  <si>
    <t>0.384 Mbit/s</t>
  </si>
  <si>
    <t>0.64 Mbit/s</t>
  </si>
  <si>
    <t>0.896 Mbit/s</t>
  </si>
  <si>
    <t>2.5 Mbit/s</t>
  </si>
  <si>
    <t>CenturyLink - 0.256 Mbit/s</t>
  </si>
  <si>
    <t>AT&amp;T - 0.384 Mbit/s</t>
  </si>
  <si>
    <t>Frontier - 0.384 Mbit/s</t>
  </si>
  <si>
    <t>AT&amp;T - 0.512 Mbit/s</t>
  </si>
  <si>
    <t>CenturyLink - 0.512 Mbit/s</t>
  </si>
  <si>
    <t>Cox - 0.512 Mbit/s</t>
  </si>
  <si>
    <t>TimeWarner - 0.512 Mbit/s</t>
  </si>
  <si>
    <t>CenturyLink - 0.64 Mbit/s</t>
  </si>
  <si>
    <t>Qwest - 0.64 Mbit/s</t>
  </si>
  <si>
    <t>AT&amp;T - 0.768 Mbit/s</t>
  </si>
  <si>
    <t>CenturyLink - 0.768 Mbit/s</t>
  </si>
  <si>
    <t>Cox - 0.768 Mbit/s</t>
  </si>
  <si>
    <t>Frontier - 0.768 Mbit/s</t>
  </si>
  <si>
    <t>Windstream - 0.768 Mbit/s</t>
  </si>
  <si>
    <t>CenturyLink - 0.896 Mbit/s</t>
  </si>
  <si>
    <t>Qwest - 0.896 Mbit/s</t>
  </si>
  <si>
    <t>Chart 7: Average peak period burst download speeds as a percentage of advertised speed, by provider</t>
  </si>
  <si>
    <t>Burst Download Ratio</t>
  </si>
  <si>
    <t>Verion FIBRE</t>
  </si>
  <si>
    <t>Verion DSL</t>
  </si>
  <si>
    <t>Verion DSL - 1 Mbit/s</t>
  </si>
  <si>
    <t>Verion DSL - 1.5 Mbit/s</t>
  </si>
  <si>
    <t>Verion DSL - 3 Mbit/s</t>
  </si>
  <si>
    <t>Verion DSL - 7 Mbit/s</t>
  </si>
  <si>
    <t>Chart 8: Average peak period burst upload speed as a percentage of advertised speed, by provider</t>
  </si>
  <si>
    <t>Burst Upload Ratio</t>
  </si>
  <si>
    <t>Verion DSL - 0.384 Mbit/s</t>
  </si>
  <si>
    <t>Verion DSL - 0.768 Mbit/s</t>
  </si>
  <si>
    <t>Verion Fiber- 35 Mbit/s</t>
  </si>
  <si>
    <t>Verion Fiber</t>
  </si>
  <si>
    <t>Verion Fiber - 5 Mbit/s</t>
  </si>
  <si>
    <t>Verion Fiber - 35 Mbit/s</t>
  </si>
  <si>
    <t>Verion Fiber - 25 Mbit/s</t>
  </si>
  <si>
    <t>Verion Fiber - 20 Mbit/s</t>
  </si>
  <si>
    <t>Verion Fiber - 15 Mbit/s</t>
  </si>
  <si>
    <t>Custom Tables</t>
  </si>
  <si>
    <t>Mean</t>
  </si>
  <si>
    <t>Valid N</t>
  </si>
  <si>
    <t>.</t>
  </si>
  <si>
    <t>growth per decade</t>
  </si>
  <si>
    <t>value at 1 Mbps tier</t>
  </si>
  <si>
    <t>Service Tier</t>
  </si>
  <si>
    <t>Down rate</t>
  </si>
  <si>
    <t>Normalized traffic</t>
  </si>
  <si>
    <t>Count</t>
  </si>
  <si>
    <t>CDF USAGE TECH</t>
  </si>
  <si>
    <t>TWC</t>
  </si>
  <si>
    <t>HIST USAGE DOWNLOAD</t>
  </si>
  <si>
    <t>Unweighted Count</t>
  </si>
  <si>
    <t>Column N %</t>
  </si>
  <si>
    <t>DOWN_CAT</t>
  </si>
  <si>
    <t>SAT</t>
  </si>
  <si>
    <t>1.5 Mbps</t>
  </si>
  <si>
    <t>3 Mbps</t>
  </si>
  <si>
    <t>5 Mbps</t>
  </si>
  <si>
    <t>6 Mbps</t>
  </si>
  <si>
    <t>10 Mbps</t>
  </si>
  <si>
    <t>12 Mbps</t>
  </si>
  <si>
    <t>15 Mbps</t>
  </si>
  <si>
    <t>18 Mbps</t>
  </si>
  <si>
    <t>20 Mbps</t>
  </si>
  <si>
    <t>25 Mbps</t>
  </si>
  <si>
    <t>30 Mbps</t>
  </si>
  <si>
    <t>35 Mbps</t>
  </si>
  <si>
    <t>50 Mbps</t>
  </si>
  <si>
    <t>75 Mbps</t>
  </si>
  <si>
    <t>ViaSat/Exede</t>
  </si>
  <si>
    <t>Estimate</t>
  </si>
  <si>
    <t>ISP</t>
  </si>
  <si>
    <t>Frontier DSL</t>
  </si>
  <si>
    <t>Frontier Fiber</t>
  </si>
  <si>
    <t>Hughes</t>
  </si>
  <si>
    <t>60 Mbps</t>
  </si>
  <si>
    <t>100 Mbps</t>
  </si>
  <si>
    <t>Download Data</t>
  </si>
  <si>
    <t>0,102,255</t>
  </si>
  <si>
    <t>255,0,0</t>
  </si>
  <si>
    <t>0,204,0</t>
  </si>
  <si>
    <t>255,128,0</t>
  </si>
  <si>
    <t>2011 Maximum Advertised</t>
  </si>
  <si>
    <t>AT&amp;T (DSL)</t>
  </si>
  <si>
    <t>Cablevision (Cable)</t>
  </si>
  <si>
    <t>CenturyLink (DSL)</t>
  </si>
  <si>
    <t>Charter (Cable)</t>
  </si>
  <si>
    <t>Comcast (Cable)</t>
  </si>
  <si>
    <t>Cox (Cable)</t>
  </si>
  <si>
    <t>Frontier (DSL)</t>
  </si>
  <si>
    <t>Frontier (Fiber)</t>
  </si>
  <si>
    <t>Hughes (Sat)</t>
  </si>
  <si>
    <t>Mediacom (Cable)</t>
  </si>
  <si>
    <t>Verizon (DSL)</t>
  </si>
  <si>
    <t>Verizon (Fiber)</t>
  </si>
  <si>
    <t>ViaSat (Sat)</t>
  </si>
  <si>
    <t>Windstream (DSL)</t>
  </si>
  <si>
    <t>Upload data</t>
  </si>
  <si>
    <t>TWC (Cable)</t>
  </si>
  <si>
    <t>Chart 19: Normalized Average User Traffic - 2014 Test Data</t>
  </si>
  <si>
    <t>Unweighted Valid N</t>
  </si>
  <si>
    <t>AT&amp;T - U-Verse</t>
  </si>
  <si>
    <t>AT&amp;T - DSL</t>
  </si>
  <si>
    <t>Verizon DSL (Max of range)</t>
  </si>
  <si>
    <t>Carrier</t>
  </si>
  <si>
    <t>% of advertized speed</t>
  </si>
  <si>
    <t>Valid # of Panelists</t>
  </si>
  <si>
    <t>2012 Apr</t>
  </si>
  <si>
    <t>%change (2014-2015)</t>
  </si>
  <si>
    <t>Satellite</t>
  </si>
  <si>
    <t>C:\TEMP\TEMP.TMP</t>
  </si>
  <si>
    <t>DL Without Legacy vs. All</t>
  </si>
  <si>
    <t>All units</t>
  </si>
  <si>
    <t>Without Legacy modems</t>
  </si>
  <si>
    <t>UL Without Legacy vs. All</t>
  </si>
  <si>
    <t>Off Peak</t>
  </si>
  <si>
    <t>Overall</t>
  </si>
  <si>
    <t>Verizon DSL</t>
  </si>
  <si>
    <t>Data</t>
  </si>
  <si>
    <t>Stack</t>
  </si>
  <si>
    <t>AT&amp;T U-Verse</t>
  </si>
  <si>
    <t>&lt;</t>
  </si>
  <si>
    <t>Avg. all ISPs</t>
  </si>
  <si>
    <t>Avg. of all ISPs</t>
  </si>
  <si>
    <t>Mar 2011</t>
  </si>
  <si>
    <t>Apr 2012</t>
  </si>
  <si>
    <t>Sep 2012</t>
  </si>
  <si>
    <t>Sep 2013</t>
  </si>
  <si>
    <t>Mar-2011</t>
  </si>
  <si>
    <t>Apr-2012</t>
  </si>
  <si>
    <t>Oct 2014</t>
  </si>
  <si>
    <t>Median</t>
  </si>
  <si>
    <t>24hr Sat-Sun</t>
  </si>
  <si>
    <t>Sep 2014</t>
  </si>
  <si>
    <t>1900-2300 Mon-Fri</t>
  </si>
  <si>
    <t>% Advertised</t>
  </si>
  <si>
    <t>ViaSat</t>
  </si>
  <si>
    <t>Weighted Total</t>
  </si>
  <si>
    <t>Weighted total</t>
  </si>
  <si>
    <t>Average</t>
  </si>
  <si>
    <t>Chart 20:  Cumulative Distribution of User Traffic, by Technology - 2015 Test Data</t>
  </si>
  <si>
    <t xml:space="preserve">Chart 28 - Maximum advertised Download and upload speeds by provider - 2015 test data </t>
  </si>
  <si>
    <t>255,255,0</t>
  </si>
  <si>
    <t>Unweighted N</t>
  </si>
  <si>
    <t>TECHNOLOGY</t>
  </si>
  <si>
    <t>Period</t>
  </si>
  <si>
    <t>Sep 2015</t>
  </si>
  <si>
    <t>2.05 Mbps</t>
  </si>
  <si>
    <t>7 Mbps</t>
  </si>
  <si>
    <t xml:space="preserve"> Mbps</t>
  </si>
  <si>
    <t>Chart 18:  Normalized Average User Traffic - 2015 Test Data</t>
  </si>
  <si>
    <t>1900-2200 Mon-Fri</t>
  </si>
  <si>
    <t>Spring 2012</t>
  </si>
  <si>
    <t>Fall 2012</t>
  </si>
  <si>
    <t>Qwest (CTL)</t>
  </si>
  <si>
    <t>Fall 2013</t>
  </si>
  <si>
    <t>Fall 2014</t>
  </si>
  <si>
    <t>Fall 2011</t>
  </si>
  <si>
    <t>get_sustained_trimmed_mean</t>
  </si>
  <si>
    <t>Clearwire</t>
  </si>
  <si>
    <t>Brighthouse</t>
  </si>
  <si>
    <t>Miscellaneous</t>
  </si>
  <si>
    <t>Fall 2015</t>
  </si>
  <si>
    <t>Weighted Median</t>
  </si>
  <si>
    <t>uploadSustained_Trimmed_Mean</t>
  </si>
  <si>
    <t>Viasat/Exede</t>
  </si>
  <si>
    <t>Download % of advertised - Technology</t>
  </si>
  <si>
    <t>CABLE</t>
  </si>
  <si>
    <t>Download % of advertised - ISP</t>
  </si>
  <si>
    <t>24hr Mon-Sun</t>
  </si>
  <si>
    <t>Upload % of advertised - Technology</t>
  </si>
  <si>
    <t>Upload % of advertised - ISP</t>
  </si>
  <si>
    <t>R</t>
  </si>
  <si>
    <t>G</t>
  </si>
  <si>
    <t>B</t>
  </si>
  <si>
    <t>WindStream</t>
  </si>
  <si>
    <t>AT&amp;T - IPBB</t>
  </si>
  <si>
    <t>PERIOD</t>
  </si>
  <si>
    <t>TEMPVARMEAN</t>
  </si>
  <si>
    <t>TEMPVARMEDIAN</t>
  </si>
  <si>
    <t>WEIGHTED_MEAN</t>
  </si>
  <si>
    <t>WEIGHTED_MEDIAN</t>
  </si>
  <si>
    <t>% Advertised Mean</t>
  </si>
  <si>
    <t>% Advertised Median</t>
  </si>
  <si>
    <t>Actual Speed Mean</t>
  </si>
  <si>
    <t>Actual Speed Median</t>
  </si>
  <si>
    <t>NUM_UNITS</t>
  </si>
  <si>
    <t>Optimum</t>
  </si>
  <si>
    <t xml:space="preserve">Satellite   </t>
  </si>
  <si>
    <t>AT&amp;T -IPBB</t>
  </si>
  <si>
    <t>Weighted Average
of all ISPs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</si>
</sst>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0000000"/>
  </numFmts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2"/>
      <color rgb="FF1D4D66"/>
      <name val="Verdana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4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10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32">
    <xf numFmtId="0" fontId="0" fillId="0" borderId="0" xfId="0"/>
    <xf numFmtId="0" fontId="2" fillId="0" borderId="0" xfId="0" applyFont="1" applyFill="1"/>
    <xf numFmtId="9" fontId="0" fillId="0" borderId="0" xfId="2" applyFont="1"/>
    <xf numFmtId="0" fontId="5" fillId="0" borderId="0" xfId="0" applyFont="1" applyAlignment="1"/>
    <xf numFmtId="9" fontId="0" fillId="0" borderId="0" xfId="0" applyNumberFormat="1"/>
    <xf numFmtId="0" fontId="6" fillId="0" borderId="1" xfId="0" applyFont="1" applyBorder="1"/>
    <xf numFmtId="0" fontId="6" fillId="0" borderId="0" xfId="0" applyFont="1"/>
    <xf numFmtId="2" fontId="7" fillId="0" borderId="1" xfId="0" applyNumberFormat="1" applyFont="1" applyBorder="1" applyAlignment="1">
      <alignment horizontal="left" vertical="top" wrapText="1"/>
    </xf>
    <xf numFmtId="165" fontId="7" fillId="0" borderId="1" xfId="0" applyNumberFormat="1" applyFont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0" fillId="0" borderId="1" xfId="0" applyNumberFormat="1" applyBorder="1"/>
    <xf numFmtId="49" fontId="0" fillId="0" borderId="0" xfId="0" applyNumberFormat="1"/>
    <xf numFmtId="2" fontId="8" fillId="0" borderId="0" xfId="0" applyNumberFormat="1" applyFont="1" applyBorder="1" applyAlignment="1">
      <alignment horizontal="left" vertical="top" wrapText="1"/>
    </xf>
    <xf numFmtId="2" fontId="0" fillId="0" borderId="0" xfId="0" applyNumberFormat="1" applyBorder="1"/>
    <xf numFmtId="2" fontId="0" fillId="0" borderId="0" xfId="0" applyNumberFormat="1"/>
    <xf numFmtId="0" fontId="0" fillId="0" borderId="0" xfId="0" applyFont="1" applyFill="1"/>
    <xf numFmtId="0" fontId="0" fillId="0" borderId="0" xfId="0" applyNumberFormat="1"/>
    <xf numFmtId="10" fontId="0" fillId="0" borderId="0" xfId="0" applyNumberFormat="1" applyFont="1" applyFill="1"/>
    <xf numFmtId="0" fontId="0" fillId="0" borderId="0" xfId="0" applyNumberFormat="1" applyFont="1" applyFill="1"/>
    <xf numFmtId="3" fontId="0" fillId="0" borderId="0" xfId="0" applyNumberFormat="1"/>
    <xf numFmtId="0" fontId="0" fillId="0" borderId="0" xfId="0" applyFill="1"/>
    <xf numFmtId="0" fontId="14" fillId="0" borderId="0" xfId="0" applyFont="1" applyBorder="1" applyAlignment="1">
      <alignment horizontal="center"/>
    </xf>
    <xf numFmtId="0" fontId="14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19" xfId="0" applyFont="1" applyFill="1" applyBorder="1" applyAlignment="1">
      <alignment horizontal="center" vertical="center" wrapText="1"/>
    </xf>
    <xf numFmtId="0" fontId="15" fillId="0" borderId="21" xfId="0" applyFont="1" applyBorder="1"/>
    <xf numFmtId="2" fontId="16" fillId="0" borderId="3" xfId="0" applyNumberFormat="1" applyFont="1" applyBorder="1" applyAlignment="1">
      <alignment horizontal="center"/>
    </xf>
    <xf numFmtId="2" fontId="16" fillId="0" borderId="23" xfId="0" applyNumberFormat="1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5" fillId="0" borderId="25" xfId="0" applyFont="1" applyBorder="1"/>
    <xf numFmtId="2" fontId="16" fillId="0" borderId="1" xfId="0" applyNumberFormat="1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5" fillId="0" borderId="27" xfId="0" applyFont="1" applyBorder="1"/>
    <xf numFmtId="2" fontId="16" fillId="0" borderId="8" xfId="0" applyNumberFormat="1" applyFont="1" applyBorder="1" applyAlignment="1">
      <alignment horizontal="center"/>
    </xf>
    <xf numFmtId="1" fontId="16" fillId="0" borderId="8" xfId="0" applyNumberFormat="1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2" fontId="16" fillId="0" borderId="0" xfId="0" applyNumberFormat="1" applyFont="1" applyBorder="1" applyAlignment="1">
      <alignment horizontal="center"/>
    </xf>
    <xf numFmtId="0" fontId="14" fillId="0" borderId="14" xfId="0" applyFont="1" applyBorder="1" applyAlignment="1">
      <alignment horizontal="center" vertical="center"/>
    </xf>
    <xf numFmtId="0" fontId="16" fillId="0" borderId="3" xfId="0" applyFont="1" applyBorder="1"/>
    <xf numFmtId="0" fontId="16" fillId="0" borderId="23" xfId="0" applyFont="1" applyBorder="1"/>
    <xf numFmtId="0" fontId="16" fillId="0" borderId="1" xfId="0" applyFont="1" applyBorder="1"/>
    <xf numFmtId="0" fontId="16" fillId="0" borderId="8" xfId="0" applyFont="1" applyBorder="1"/>
    <xf numFmtId="0" fontId="15" fillId="0" borderId="11" xfId="0" applyFont="1" applyFill="1" applyBorder="1"/>
    <xf numFmtId="0" fontId="14" fillId="0" borderId="10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 wrapText="1"/>
    </xf>
    <xf numFmtId="1" fontId="16" fillId="0" borderId="23" xfId="0" applyNumberFormat="1" applyFont="1" applyBorder="1" applyAlignment="1">
      <alignment horizontal="center"/>
    </xf>
    <xf numFmtId="2" fontId="0" fillId="0" borderId="12" xfId="0" applyNumberFormat="1" applyBorder="1"/>
    <xf numFmtId="0" fontId="14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16" xfId="0" applyBorder="1"/>
    <xf numFmtId="0" fontId="15" fillId="0" borderId="0" xfId="0" applyFont="1" applyBorder="1"/>
    <xf numFmtId="0" fontId="16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23" xfId="0" applyFont="1" applyBorder="1"/>
    <xf numFmtId="0" fontId="15" fillId="0" borderId="1" xfId="0" applyFont="1" applyBorder="1"/>
    <xf numFmtId="0" fontId="15" fillId="0" borderId="8" xfId="0" applyFont="1" applyBorder="1"/>
    <xf numFmtId="0" fontId="0" fillId="0" borderId="10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49" fontId="14" fillId="0" borderId="15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49" fontId="0" fillId="0" borderId="0" xfId="0" applyNumberFormat="1" applyBorder="1"/>
    <xf numFmtId="1" fontId="0" fillId="0" borderId="0" xfId="0" applyNumberFormat="1"/>
    <xf numFmtId="49" fontId="14" fillId="0" borderId="19" xfId="0" applyNumberFormat="1" applyFont="1" applyBorder="1" applyAlignment="1">
      <alignment horizontal="center" vertical="center" wrapText="1"/>
    </xf>
    <xf numFmtId="49" fontId="0" fillId="0" borderId="0" xfId="0" applyNumberFormat="1" applyFill="1" applyBorder="1"/>
    <xf numFmtId="49" fontId="0" fillId="0" borderId="0" xfId="0" applyNumberFormat="1" applyFill="1"/>
    <xf numFmtId="17" fontId="0" fillId="0" borderId="0" xfId="0" applyNumberFormat="1"/>
    <xf numFmtId="0" fontId="0" fillId="0" borderId="0" xfId="0" applyNumberFormat="1" applyAlignment="1"/>
    <xf numFmtId="49" fontId="0" fillId="0" borderId="0" xfId="0" applyNumberFormat="1" applyFill="1" applyAlignment="1"/>
    <xf numFmtId="1" fontId="0" fillId="0" borderId="1" xfId="0" applyNumberFormat="1" applyBorder="1"/>
    <xf numFmtId="1" fontId="16" fillId="0" borderId="0" xfId="0" applyNumberFormat="1" applyFont="1" applyBorder="1" applyAlignment="1">
      <alignment horizontal="center"/>
    </xf>
    <xf numFmtId="0" fontId="14" fillId="0" borderId="36" xfId="0" applyFont="1" applyBorder="1" applyAlignment="1">
      <alignment horizontal="center" vertical="center"/>
    </xf>
    <xf numFmtId="0" fontId="15" fillId="0" borderId="34" xfId="0" applyFont="1" applyBorder="1"/>
    <xf numFmtId="1" fontId="0" fillId="0" borderId="3" xfId="0" applyNumberFormat="1" applyBorder="1"/>
    <xf numFmtId="1" fontId="0" fillId="0" borderId="8" xfId="0" applyNumberFormat="1" applyBorder="1"/>
    <xf numFmtId="0" fontId="17" fillId="0" borderId="11" xfId="0" applyFont="1" applyFill="1" applyBorder="1"/>
    <xf numFmtId="0" fontId="14" fillId="0" borderId="19" xfId="0" applyFont="1" applyFill="1" applyBorder="1"/>
    <xf numFmtId="2" fontId="14" fillId="0" borderId="19" xfId="0" applyNumberFormat="1" applyFont="1" applyFill="1" applyBorder="1" applyAlignment="1">
      <alignment horizontal="center"/>
    </xf>
    <xf numFmtId="0" fontId="6" fillId="0" borderId="20" xfId="0" applyFont="1" applyBorder="1"/>
    <xf numFmtId="49" fontId="14" fillId="0" borderId="35" xfId="0" applyNumberFormat="1" applyFont="1" applyFill="1" applyBorder="1" applyAlignment="1">
      <alignment horizontal="center" vertical="center" wrapText="1"/>
    </xf>
    <xf numFmtId="2" fontId="0" fillId="0" borderId="4" xfId="0" applyNumberFormat="1" applyBorder="1"/>
    <xf numFmtId="2" fontId="0" fillId="0" borderId="6" xfId="0" applyNumberFormat="1" applyBorder="1"/>
    <xf numFmtId="2" fontId="0" fillId="0" borderId="9" xfId="0" applyNumberFormat="1" applyBorder="1"/>
    <xf numFmtId="0" fontId="14" fillId="0" borderId="20" xfId="0" applyFont="1" applyFill="1" applyBorder="1"/>
    <xf numFmtId="0" fontId="14" fillId="0" borderId="40" xfId="0" applyFont="1" applyBorder="1" applyAlignment="1">
      <alignment horizontal="center" vertical="center" wrapText="1"/>
    </xf>
    <xf numFmtId="2" fontId="16" fillId="0" borderId="32" xfId="0" applyNumberFormat="1" applyFont="1" applyBorder="1" applyAlignment="1">
      <alignment horizontal="center"/>
    </xf>
    <xf numFmtId="2" fontId="16" fillId="0" borderId="31" xfId="0" applyNumberFormat="1" applyFont="1" applyBorder="1" applyAlignment="1">
      <alignment horizontal="center"/>
    </xf>
    <xf numFmtId="2" fontId="14" fillId="0" borderId="39" xfId="0" applyNumberFormat="1" applyFont="1" applyBorder="1" applyAlignment="1">
      <alignment horizontal="center"/>
    </xf>
    <xf numFmtId="49" fontId="14" fillId="0" borderId="10" xfId="0" applyNumberFormat="1" applyFont="1" applyBorder="1" applyAlignment="1">
      <alignment horizontal="center" vertical="center"/>
    </xf>
    <xf numFmtId="49" fontId="14" fillId="0" borderId="33" xfId="0" applyNumberFormat="1" applyFont="1" applyBorder="1" applyAlignment="1">
      <alignment horizontal="center" vertical="center"/>
    </xf>
    <xf numFmtId="49" fontId="14" fillId="0" borderId="35" xfId="0" applyNumberFormat="1" applyFont="1" applyBorder="1" applyAlignment="1">
      <alignment horizontal="center" vertical="center"/>
    </xf>
    <xf numFmtId="1" fontId="0" fillId="0" borderId="2" xfId="0" applyNumberFormat="1" applyBorder="1"/>
    <xf numFmtId="1" fontId="0" fillId="0" borderId="5" xfId="0" applyNumberFormat="1" applyBorder="1"/>
    <xf numFmtId="1" fontId="0" fillId="0" borderId="7" xfId="0" applyNumberFormat="1" applyBorder="1"/>
    <xf numFmtId="0" fontId="17" fillId="0" borderId="29" xfId="0" applyFont="1" applyFill="1" applyBorder="1"/>
    <xf numFmtId="0" fontId="6" fillId="0" borderId="39" xfId="0" applyFont="1" applyBorder="1"/>
    <xf numFmtId="2" fontId="0" fillId="0" borderId="24" xfId="0" applyNumberFormat="1" applyBorder="1"/>
    <xf numFmtId="2" fontId="16" fillId="0" borderId="43" xfId="0" applyNumberFormat="1" applyFont="1" applyBorder="1" applyAlignment="1">
      <alignment horizontal="center"/>
    </xf>
    <xf numFmtId="2" fontId="16" fillId="0" borderId="44" xfId="0" applyNumberFormat="1" applyFont="1" applyBorder="1" applyAlignment="1">
      <alignment horizontal="center"/>
    </xf>
    <xf numFmtId="2" fontId="16" fillId="0" borderId="45" xfId="0" applyNumberFormat="1" applyFont="1" applyBorder="1" applyAlignment="1">
      <alignment horizontal="center"/>
    </xf>
    <xf numFmtId="0" fontId="16" fillId="0" borderId="16" xfId="0" applyFont="1" applyBorder="1"/>
    <xf numFmtId="2" fontId="16" fillId="0" borderId="16" xfId="0" applyNumberFormat="1" applyFont="1" applyBorder="1" applyAlignment="1">
      <alignment horizontal="center"/>
    </xf>
    <xf numFmtId="2" fontId="0" fillId="0" borderId="17" xfId="0" applyNumberFormat="1" applyBorder="1"/>
    <xf numFmtId="2" fontId="16" fillId="0" borderId="2" xfId="0" applyNumberFormat="1" applyFont="1" applyBorder="1"/>
    <xf numFmtId="2" fontId="16" fillId="0" borderId="5" xfId="0" applyNumberFormat="1" applyFont="1" applyBorder="1"/>
    <xf numFmtId="2" fontId="16" fillId="0" borderId="7" xfId="0" applyNumberFormat="1" applyFont="1" applyBorder="1"/>
    <xf numFmtId="2" fontId="16" fillId="0" borderId="15" xfId="0" applyNumberFormat="1" applyFont="1" applyBorder="1"/>
    <xf numFmtId="2" fontId="16" fillId="0" borderId="30" xfId="0" applyNumberFormat="1" applyFont="1" applyBorder="1"/>
    <xf numFmtId="2" fontId="14" fillId="0" borderId="29" xfId="0" applyNumberFormat="1" applyFont="1" applyFill="1" applyBorder="1"/>
    <xf numFmtId="2" fontId="16" fillId="0" borderId="1" xfId="0" applyNumberFormat="1" applyFont="1" applyBorder="1"/>
    <xf numFmtId="2" fontId="16" fillId="0" borderId="8" xfId="0" applyNumberFormat="1" applyFont="1" applyBorder="1"/>
    <xf numFmtId="2" fontId="16" fillId="0" borderId="3" xfId="0" applyNumberFormat="1" applyFont="1" applyBorder="1"/>
    <xf numFmtId="0" fontId="0" fillId="0" borderId="37" xfId="0" applyFill="1" applyBorder="1"/>
    <xf numFmtId="0" fontId="0" fillId="0" borderId="0" xfId="0" applyAlignment="1">
      <alignment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8" xfId="0" applyBorder="1" applyAlignment="1">
      <alignment horizontal="center"/>
    </xf>
    <xf numFmtId="0" fontId="6" fillId="0" borderId="40" xfId="0" applyFont="1" applyBorder="1" applyAlignment="1">
      <alignment vertical="top"/>
    </xf>
    <xf numFmtId="0" fontId="6" fillId="0" borderId="41" xfId="0" applyFont="1" applyBorder="1" applyAlignment="1">
      <alignment vertical="top"/>
    </xf>
    <xf numFmtId="0" fontId="6" fillId="0" borderId="42" xfId="0" applyFont="1" applyBorder="1" applyAlignment="1">
      <alignment vertical="top"/>
    </xf>
    <xf numFmtId="0" fontId="6" fillId="0" borderId="40" xfId="0" applyFont="1" applyBorder="1" applyAlignment="1">
      <alignment horizontal="left" vertical="top"/>
    </xf>
    <xf numFmtId="0" fontId="6" fillId="0" borderId="41" xfId="0" applyFont="1" applyBorder="1" applyAlignment="1">
      <alignment horizontal="left" vertical="top"/>
    </xf>
    <xf numFmtId="0" fontId="6" fillId="0" borderId="42" xfId="0" applyFont="1" applyBorder="1" applyAlignment="1">
      <alignment horizontal="left" vertical="top"/>
    </xf>
    <xf numFmtId="0" fontId="14" fillId="0" borderId="14" xfId="0" applyFont="1" applyBorder="1" applyAlignment="1">
      <alignment horizontal="center"/>
    </xf>
    <xf numFmtId="0" fontId="14" fillId="0" borderId="38" xfId="0" applyFont="1" applyBorder="1" applyAlignment="1">
      <alignment horizontal="center"/>
    </xf>
  </cellXfs>
  <cellStyles count="8">
    <cellStyle name="Normal" xfId="0" builtinId="0"/>
    <cellStyle name="Normal 2" xfId="1"/>
    <cellStyle name="Normal 2 2" xfId="5"/>
    <cellStyle name="Normal 3" xfId="4"/>
    <cellStyle name="Percent" xfId="2" builtinId="5"/>
    <cellStyle name="Percent 2" xfId="3"/>
    <cellStyle name="Percent 3" xfId="6"/>
    <cellStyle name="Percent 4" xfId="7"/>
  </cellStyles>
  <dxfs count="0"/>
  <tableStyles count="0" defaultTableStyle="TableStyleMedium2" defaultPivotStyle="PivotStyleLight16"/>
  <colors>
    <mruColors>
      <color rgb="FFC80000"/>
      <color rgb="FFFAFA00"/>
      <color rgb="FF0000A8"/>
      <color rgb="FFF5F500"/>
      <color rgb="FFA80000"/>
      <color rgb="FFF0F000"/>
      <color rgb="FF4F7ACA"/>
      <color rgb="FFD5A986"/>
      <color rgb="FFFDEADA"/>
      <color rgb="FFE9C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connections" Target="connections.xml"/><Relationship Id="rId3" Type="http://schemas.openxmlformats.org/officeDocument/2006/relationships/worksheet" Target="worksheets/sheet2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3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Average User Traffic Per Tier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tx>
          <c:invertIfNegative val="0"/>
          <c:trendline>
            <c:name>Power Regression Demonstrating Correlation Between Higher Tier and User Traffic</c:name>
            <c:trendlineType val="power"/>
            <c:dispRSqr val="1"/>
            <c:dispEq val="1"/>
            <c:trendlineLbl>
              <c:layout>
                <c:manualLayout>
                  <c:x val="2.766532232251484E-2"/>
                  <c:y val="-3.375534795405069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         y = 0.0125x0.6364
R² = 0.7849</a:t>
                    </a:r>
                  </a:p>
                </c:rich>
              </c:tx>
              <c:numFmt formatCode="General" sourceLinked="0"/>
            </c:trendlineLbl>
          </c:trendline>
          <c:cat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cat>
          <c:val>
            <c:numRef>
              <c:f>'Chart 18 Data'!$D$5:$D$18</c:f>
              <c:numCache>
                <c:formatCode>General</c:formatCode>
                <c:ptCount val="14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  <c:pt idx="12">
                  <c:v>2.921120618524551E-2</c:v>
                </c:pt>
                <c:pt idx="13">
                  <c:v>0.31144085099655927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48-45D7-A340-89EC1FD8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2549776"/>
        <c:axId val="592550168"/>
      </c:barChart>
      <c:catAx>
        <c:axId val="592549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2550168"/>
        <c:crosses val="autoZero"/>
        <c:auto val="1"/>
        <c:lblAlgn val="ctr"/>
        <c:lblOffset val="100"/>
        <c:noMultiLvlLbl val="0"/>
      </c:catAx>
      <c:valAx>
        <c:axId val="59255016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5925497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0.768</a:t>
            </a:r>
            <a:r>
              <a:rPr lang="en-US" baseline="0"/>
              <a:t> - 1.5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1238489497755902"/>
          <c:w val="0.86635876293765157"/>
          <c:h val="0.8474975993854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8-2'!$A$28:$A$42</c:f>
              <c:strCache>
                <c:ptCount val="15"/>
                <c:pt idx="0">
                  <c:v>AT&amp;T - 0.768 Mbit/s</c:v>
                </c:pt>
                <c:pt idx="1">
                  <c:v>CenturyLink - 0.768 Mbit/s</c:v>
                </c:pt>
                <c:pt idx="2">
                  <c:v>Cox - 0.768 Mbit/s</c:v>
                </c:pt>
                <c:pt idx="3">
                  <c:v>Frontier - 0.768 Mbit/s</c:v>
                </c:pt>
                <c:pt idx="4">
                  <c:v>Verion DSL - 0.768 Mbit/s</c:v>
                </c:pt>
                <c:pt idx="5">
                  <c:v>Windstream - 0.768 Mbit/s</c:v>
                </c:pt>
                <c:pt idx="6">
                  <c:v>CenturyLink - 0.896 Mbit/s</c:v>
                </c:pt>
                <c:pt idx="7">
                  <c:v>Qwest - 0.896 Mbit/s</c:v>
                </c:pt>
                <c:pt idx="8">
                  <c:v>AT&amp;T - 1 Mbit/s</c:v>
                </c:pt>
                <c:pt idx="9">
                  <c:v>Frontier - 1 Mbit/s</c:v>
                </c:pt>
                <c:pt idx="10">
                  <c:v>Insight - 1 Mbit/s</c:v>
                </c:pt>
                <c:pt idx="11">
                  <c:v>Mediacom - 1 Mbit/s</c:v>
                </c:pt>
                <c:pt idx="12">
                  <c:v>TimeWarner - 1 Mbit/s</c:v>
                </c:pt>
                <c:pt idx="13">
                  <c:v>AT&amp;T - 1.5 Mbit/s</c:v>
                </c:pt>
                <c:pt idx="14">
                  <c:v>Insight - 1.5 Mbit/s</c:v>
                </c:pt>
              </c:strCache>
            </c:strRef>
          </c:cat>
          <c:val>
            <c:numRef>
              <c:f>'Chart 8-2'!$B$28:$B$42</c:f>
              <c:numCache>
                <c:formatCode>General</c:formatCode>
                <c:ptCount val="15"/>
                <c:pt idx="0">
                  <c:v>0.81769999999999998</c:v>
                </c:pt>
                <c:pt idx="1">
                  <c:v>0.95679999999999998</c:v>
                </c:pt>
                <c:pt idx="2">
                  <c:v>1.0859000000000001</c:v>
                </c:pt>
                <c:pt idx="3">
                  <c:v>0.76949999999999996</c:v>
                </c:pt>
                <c:pt idx="4">
                  <c:v>0.85270000000000001</c:v>
                </c:pt>
                <c:pt idx="5">
                  <c:v>0.78449999999999998</c:v>
                </c:pt>
                <c:pt idx="6">
                  <c:v>0.88600000000000001</c:v>
                </c:pt>
                <c:pt idx="7">
                  <c:v>0.89759999999999995</c:v>
                </c:pt>
                <c:pt idx="8">
                  <c:v>1.0175000000000001</c:v>
                </c:pt>
                <c:pt idx="9">
                  <c:v>0.40150000000000002</c:v>
                </c:pt>
                <c:pt idx="10">
                  <c:v>1.0570999999999999</c:v>
                </c:pt>
                <c:pt idx="11">
                  <c:v>1.2149000000000001</c:v>
                </c:pt>
                <c:pt idx="12">
                  <c:v>1.0379</c:v>
                </c:pt>
                <c:pt idx="13">
                  <c:v>0.95520000000000005</c:v>
                </c:pt>
                <c:pt idx="14">
                  <c:v>0.92730000000000001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9D-4508-9B3D-06C9D5DD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68144"/>
        <c:axId val="700271280"/>
      </c:barChart>
      <c:catAx>
        <c:axId val="70026814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700271280"/>
        <c:crosses val="autoZero"/>
        <c:auto val="1"/>
        <c:lblAlgn val="ctr"/>
        <c:lblOffset val="100"/>
        <c:noMultiLvlLbl val="0"/>
      </c:catAx>
      <c:valAx>
        <c:axId val="700271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700268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2 -</a:t>
            </a:r>
            <a:r>
              <a:rPr lang="en-US" baseline="0"/>
              <a:t> 5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935490437373"/>
          <c:y val="0.11856886310263798"/>
          <c:w val="0.86682988363235358"/>
          <c:h val="0.8404246006645352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8-2'!$A$43:$A$58</c:f>
              <c:strCache>
                <c:ptCount val="16"/>
                <c:pt idx="0">
                  <c:v>Cablevision - 2 Mbit/s</c:v>
                </c:pt>
                <c:pt idx="1">
                  <c:v>Comcast - 2 Mbit/s</c:v>
                </c:pt>
                <c:pt idx="2">
                  <c:v>Cox - 2 Mbit/s</c:v>
                </c:pt>
                <c:pt idx="3">
                  <c:v>Mediacom - 2 Mbit/s</c:v>
                </c:pt>
                <c:pt idx="4">
                  <c:v>TimeWarner - 2 Mbit/s</c:v>
                </c:pt>
                <c:pt idx="5">
                  <c:v>AT&amp;T - 3 Mbit/s</c:v>
                </c:pt>
                <c:pt idx="6">
                  <c:v>Charter - 3 Mbit/s</c:v>
                </c:pt>
                <c:pt idx="7">
                  <c:v>Cox - 3 Mbit/s</c:v>
                </c:pt>
                <c:pt idx="8">
                  <c:v>Charter - 4 Mbit/s</c:v>
                </c:pt>
                <c:pt idx="9">
                  <c:v>Comcast - 4 Mbit/s</c:v>
                </c:pt>
                <c:pt idx="10">
                  <c:v>Cox - 4 Mbit/s</c:v>
                </c:pt>
                <c:pt idx="11">
                  <c:v>Cablevision - 5 Mbit/s</c:v>
                </c:pt>
                <c:pt idx="12">
                  <c:v>Cox - 5 Mbit/s</c:v>
                </c:pt>
                <c:pt idx="13">
                  <c:v>Frontier - 5 Mbit/s</c:v>
                </c:pt>
                <c:pt idx="14">
                  <c:v>TimeWarner - 5 Mbit/s</c:v>
                </c:pt>
                <c:pt idx="15">
                  <c:v>Verion Fiber - 5 Mbit/s</c:v>
                </c:pt>
              </c:strCache>
            </c:strRef>
          </c:cat>
          <c:val>
            <c:numRef>
              <c:f>'Chart 8-2'!$B$43:$B$58</c:f>
              <c:numCache>
                <c:formatCode>General</c:formatCode>
                <c:ptCount val="16"/>
                <c:pt idx="0">
                  <c:v>1.0288999999999999</c:v>
                </c:pt>
                <c:pt idx="1">
                  <c:v>1.9079999999999999</c:v>
                </c:pt>
                <c:pt idx="2">
                  <c:v>1.5063</c:v>
                </c:pt>
                <c:pt idx="3">
                  <c:v>1.1500999999999999</c:v>
                </c:pt>
                <c:pt idx="4">
                  <c:v>0.91900000000000004</c:v>
                </c:pt>
                <c:pt idx="5">
                  <c:v>1.4051</c:v>
                </c:pt>
                <c:pt idx="6">
                  <c:v>1.0506</c:v>
                </c:pt>
                <c:pt idx="7">
                  <c:v>1.2954000000000001</c:v>
                </c:pt>
                <c:pt idx="8">
                  <c:v>1.0385</c:v>
                </c:pt>
                <c:pt idx="9">
                  <c:v>1.4085000000000001</c:v>
                </c:pt>
                <c:pt idx="10">
                  <c:v>1.2262999999999999</c:v>
                </c:pt>
                <c:pt idx="11">
                  <c:v>1.0476000000000001</c:v>
                </c:pt>
                <c:pt idx="12">
                  <c:v>1.0908</c:v>
                </c:pt>
                <c:pt idx="13">
                  <c:v>1.0767</c:v>
                </c:pt>
                <c:pt idx="14">
                  <c:v>0.9839</c:v>
                </c:pt>
                <c:pt idx="15">
                  <c:v>1.0737000000000001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4B-40D6-851C-D10F94AE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58344"/>
        <c:axId val="700263048"/>
      </c:barChart>
      <c:catAx>
        <c:axId val="70025834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700263048"/>
        <c:crosses val="autoZero"/>
        <c:auto val="1"/>
        <c:lblAlgn val="ctr"/>
        <c:lblOffset val="100"/>
        <c:noMultiLvlLbl val="0"/>
      </c:catAx>
      <c:valAx>
        <c:axId val="700263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</a:t>
                </a:r>
                <a:r>
                  <a:rPr lang="en-US" sz="1100" baseline="0"/>
                  <a:t>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700258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8 -</a:t>
            </a:r>
            <a:r>
              <a:rPr lang="en-US" baseline="0"/>
              <a:t> 35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54396325459301"/>
          <c:y val="0.14399314668999846"/>
          <c:w val="0.76390048118985165"/>
          <c:h val="0.80460629921259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8-2'!$A$59:$A$61</c:f>
              <c:strCache>
                <c:ptCount val="3"/>
                <c:pt idx="0">
                  <c:v>Cablevision - 8 Mbit/s</c:v>
                </c:pt>
                <c:pt idx="1">
                  <c:v>Frontier - 35 Mbit/s</c:v>
                </c:pt>
                <c:pt idx="2">
                  <c:v>Verion Fiber- 35 Mbit/s</c:v>
                </c:pt>
              </c:strCache>
            </c:strRef>
          </c:cat>
          <c:val>
            <c:numRef>
              <c:f>'Chart 8-2'!$B$59:$B$61</c:f>
              <c:numCache>
                <c:formatCode>General</c:formatCode>
                <c:ptCount val="3"/>
                <c:pt idx="0">
                  <c:v>1.0113000000000001</c:v>
                </c:pt>
                <c:pt idx="1">
                  <c:v>1.0588</c:v>
                </c:pt>
                <c:pt idx="2">
                  <c:v>1.0498000000000001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45-485F-A358-F3FB0AEE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60304"/>
        <c:axId val="700270496"/>
      </c:barChart>
      <c:catAx>
        <c:axId val="70026030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700270496"/>
        <c:crosses val="autoZero"/>
        <c:auto val="1"/>
        <c:lblAlgn val="ctr"/>
        <c:lblOffset val="100"/>
        <c:noMultiLvlLbl val="0"/>
      </c:catAx>
      <c:valAx>
        <c:axId val="700270496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700260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0965718211399E-2"/>
          <c:y val="0.10276655794594713"/>
          <c:w val="0.91812003091450312"/>
          <c:h val="0.54374239041015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28'!$C$55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C6D9F1"/>
            </a:solidFill>
          </c:spPr>
          <c:invertIfNegative val="0"/>
          <c:cat>
            <c:strRef>
              <c:f>'Chart 28'!$B$62:$B$67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28'!$C$62:$C$67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22</c:v>
                </c:pt>
                <c:pt idx="3">
                  <c:v>25</c:v>
                </c:pt>
                <c:pt idx="4">
                  <c:v>12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1D-4CF8-80FA-700221668538}"/>
            </c:ext>
          </c:extLst>
        </c:ser>
        <c:ser>
          <c:idx val="1"/>
          <c:order val="1"/>
          <c:tx>
            <c:strRef>
              <c:f>'Chart 28'!$D$55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9FB9E4"/>
            </a:solidFill>
          </c:spPr>
          <c:invertIfNegative val="0"/>
          <c:cat>
            <c:strRef>
              <c:f>'Chart 28'!$B$62:$B$67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28'!$D$62:$D$67</c:f>
              <c:numCache>
                <c:formatCode>General</c:formatCode>
                <c:ptCount val="6"/>
                <c:pt idx="0">
                  <c:v>50</c:v>
                </c:pt>
                <c:pt idx="1">
                  <c:v>30</c:v>
                </c:pt>
                <c:pt idx="2">
                  <c:v>25</c:v>
                </c:pt>
                <c:pt idx="3">
                  <c:v>25</c:v>
                </c:pt>
                <c:pt idx="4">
                  <c:v>20</c:v>
                </c:pt>
                <c:pt idx="5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81D-4CF8-80FA-700221668538}"/>
            </c:ext>
          </c:extLst>
        </c:ser>
        <c:ser>
          <c:idx val="2"/>
          <c:order val="2"/>
          <c:tx>
            <c:strRef>
              <c:f>'Chart 28'!$E$55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779AD7"/>
            </a:solidFill>
          </c:spPr>
          <c:invertIfNegative val="0"/>
          <c:cat>
            <c:strRef>
              <c:f>'Chart 28'!$B$62:$B$67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28'!$E$62:$E$67</c:f>
              <c:numCache>
                <c:formatCode>General</c:formatCode>
                <c:ptCount val="6"/>
                <c:pt idx="0">
                  <c:v>50</c:v>
                </c:pt>
                <c:pt idx="1">
                  <c:v>30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81D-4CF8-80FA-700221668538}"/>
            </c:ext>
          </c:extLst>
        </c:ser>
        <c:ser>
          <c:idx val="3"/>
          <c:order val="3"/>
          <c:tx>
            <c:strRef>
              <c:f>'Chart 28'!$F$55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4F7ACA"/>
            </a:solidFill>
          </c:spPr>
          <c:invertIfNegative val="0"/>
          <c:cat>
            <c:strRef>
              <c:f>'Chart 28'!$B$62:$B$67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28'!$F$62:$F$67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50</c:v>
                </c:pt>
                <c:pt idx="3">
                  <c:v>50</c:v>
                </c:pt>
                <c:pt idx="4">
                  <c:v>15</c:v>
                </c:pt>
                <c:pt idx="5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81D-4CF8-80FA-700221668538}"/>
            </c:ext>
          </c:extLst>
        </c:ser>
        <c:ser>
          <c:idx val="4"/>
          <c:order val="4"/>
          <c:tx>
            <c:strRef>
              <c:f>'Chart 28'!$G$55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285BBD"/>
            </a:solidFill>
          </c:spPr>
          <c:invertIfNegative val="0"/>
          <c:cat>
            <c:strRef>
              <c:f>'Chart 28'!$B$62:$B$67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28'!$G$62:$G$67</c:f>
              <c:numCache>
                <c:formatCode>General</c:formatCode>
                <c:ptCount val="6"/>
                <c:pt idx="0">
                  <c:v>101</c:v>
                </c:pt>
                <c:pt idx="1">
                  <c:v>100</c:v>
                </c:pt>
                <c:pt idx="2">
                  <c:v>105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81D-4CF8-80FA-700221668538}"/>
            </c:ext>
          </c:extLst>
        </c:ser>
        <c:ser>
          <c:idx val="5"/>
          <c:order val="5"/>
          <c:tx>
            <c:strRef>
              <c:f>'Chart 28'!$H$55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003BB0"/>
            </a:solidFill>
          </c:spPr>
          <c:invertIfNegative val="0"/>
          <c:cat>
            <c:strRef>
              <c:f>'Chart 28'!$B$62:$B$67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28'!$H$62:$H$67</c:f>
              <c:numCache>
                <c:formatCode>General</c:formatCode>
                <c:ptCount val="6"/>
                <c:pt idx="0">
                  <c:v>101</c:v>
                </c:pt>
                <c:pt idx="1">
                  <c:v>100</c:v>
                </c:pt>
                <c:pt idx="2">
                  <c:v>150</c:v>
                </c:pt>
                <c:pt idx="3">
                  <c:v>100</c:v>
                </c:pt>
                <c:pt idx="4">
                  <c:v>100</c:v>
                </c:pt>
                <c:pt idx="5">
                  <c:v>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81D-4CF8-80FA-700221668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67360"/>
        <c:axId val="700260696"/>
      </c:barChart>
      <c:catAx>
        <c:axId val="70026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260696"/>
        <c:crosses val="autoZero"/>
        <c:auto val="1"/>
        <c:lblAlgn val="ctr"/>
        <c:lblOffset val="100"/>
        <c:noMultiLvlLbl val="0"/>
      </c:catAx>
      <c:valAx>
        <c:axId val="700260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Adverised</a:t>
                </a:r>
                <a:r>
                  <a:rPr lang="en-US" baseline="0"/>
                  <a:t> throughput (Mbps)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0267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0965718211399E-2"/>
          <c:y val="0.10276655794594713"/>
          <c:w val="0.91812003091450312"/>
          <c:h val="0.54374239041015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28'!$C$55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C6D9F1"/>
            </a:solidFill>
          </c:spPr>
          <c:invertIfNegative val="0"/>
          <c:cat>
            <c:strRef>
              <c:f>'Chart 28'!$B$68:$B$69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28'!$C$68:$C$69</c:f>
              <c:numCache>
                <c:formatCode>General</c:formatCode>
                <c:ptCount val="2"/>
                <c:pt idx="1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4E-4723-B530-EAD22200565A}"/>
            </c:ext>
          </c:extLst>
        </c:ser>
        <c:ser>
          <c:idx val="1"/>
          <c:order val="1"/>
          <c:tx>
            <c:strRef>
              <c:f>'Chart 28'!$D$55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9FB9E4"/>
            </a:solidFill>
          </c:spPr>
          <c:invertIfNegative val="0"/>
          <c:cat>
            <c:strRef>
              <c:f>'Chart 28'!$B$68:$B$69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28'!$D$68:$D$69</c:f>
              <c:numCache>
                <c:formatCode>General</c:formatCode>
                <c:ptCount val="2"/>
                <c:pt idx="0">
                  <c:v>25</c:v>
                </c:pt>
                <c:pt idx="1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14E-4723-B530-EAD22200565A}"/>
            </c:ext>
          </c:extLst>
        </c:ser>
        <c:ser>
          <c:idx val="2"/>
          <c:order val="2"/>
          <c:tx>
            <c:strRef>
              <c:f>'Chart 28'!$E$55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779AD7"/>
            </a:solidFill>
          </c:spPr>
          <c:invertIfNegative val="0"/>
          <c:cat>
            <c:strRef>
              <c:f>'Chart 28'!$B$68:$B$69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28'!$E$68:$E$69</c:f>
              <c:numCache>
                <c:formatCode>General</c:formatCode>
                <c:ptCount val="2"/>
                <c:pt idx="0">
                  <c:v>25</c:v>
                </c:pt>
                <c:pt idx="1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14E-4723-B530-EAD22200565A}"/>
            </c:ext>
          </c:extLst>
        </c:ser>
        <c:ser>
          <c:idx val="3"/>
          <c:order val="3"/>
          <c:tx>
            <c:strRef>
              <c:f>'Chart 28'!$F$55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4F7ACA"/>
            </a:solidFill>
          </c:spPr>
          <c:invertIfNegative val="0"/>
          <c:cat>
            <c:strRef>
              <c:f>'Chart 28'!$B$68:$B$69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28'!$F$68:$F$69</c:f>
              <c:numCache>
                <c:formatCode>General</c:formatCode>
                <c:ptCount val="2"/>
                <c:pt idx="0">
                  <c:v>25</c:v>
                </c:pt>
                <c:pt idx="1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14E-4723-B530-EAD22200565A}"/>
            </c:ext>
          </c:extLst>
        </c:ser>
        <c:ser>
          <c:idx val="4"/>
          <c:order val="4"/>
          <c:tx>
            <c:strRef>
              <c:f>'Chart 28'!$G$55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285BBD"/>
            </a:solidFill>
          </c:spPr>
          <c:invertIfNegative val="0"/>
          <c:cat>
            <c:strRef>
              <c:f>'Chart 28'!$B$68:$B$69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28'!$G$68:$G$69</c:f>
              <c:numCache>
                <c:formatCode>General</c:formatCode>
                <c:ptCount val="2"/>
                <c:pt idx="0">
                  <c:v>25</c:v>
                </c:pt>
                <c:pt idx="1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14E-4723-B530-EAD22200565A}"/>
            </c:ext>
          </c:extLst>
        </c:ser>
        <c:ser>
          <c:idx val="5"/>
          <c:order val="5"/>
          <c:tx>
            <c:strRef>
              <c:f>'Chart 28'!$H$55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003BB0"/>
            </a:solidFill>
          </c:spPr>
          <c:invertIfNegative val="0"/>
          <c:cat>
            <c:strRef>
              <c:f>'Chart 28'!$B$68:$B$69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28'!$H$68:$H$69</c:f>
              <c:numCache>
                <c:formatCode>General</c:formatCode>
                <c:ptCount val="2"/>
                <c:pt idx="0">
                  <c:v>30</c:v>
                </c:pt>
                <c:pt idx="1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14E-4723-B530-EAD222005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61480"/>
        <c:axId val="700263832"/>
      </c:barChart>
      <c:catAx>
        <c:axId val="700261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263832"/>
        <c:crosses val="autoZero"/>
        <c:auto val="1"/>
        <c:lblAlgn val="ctr"/>
        <c:lblOffset val="100"/>
        <c:noMultiLvlLbl val="0"/>
      </c:catAx>
      <c:valAx>
        <c:axId val="700263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Adverised</a:t>
                </a:r>
                <a:r>
                  <a:rPr lang="en-US" baseline="0"/>
                  <a:t> throughput (Mbps)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02614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0965718211399E-2"/>
          <c:y val="0.10276655794594713"/>
          <c:w val="0.91812003091450312"/>
          <c:h val="0.54374239041015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28'!$C$55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0066FF"/>
            </a:solidFill>
          </c:spPr>
          <c:invertIfNegative val="0"/>
          <c:cat>
            <c:strRef>
              <c:f>'Chart 28'!$B$70:$B$71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28'!$C$70:$C$71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BE-4335-977C-D85C785E4B9B}"/>
            </c:ext>
          </c:extLst>
        </c:ser>
        <c:ser>
          <c:idx val="1"/>
          <c:order val="1"/>
          <c:tx>
            <c:strRef>
              <c:f>'Chart 28'!$D$55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'Chart 28'!$B$70:$B$71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28'!$D$70:$D$71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BE-4335-977C-D85C785E4B9B}"/>
            </c:ext>
          </c:extLst>
        </c:ser>
        <c:ser>
          <c:idx val="2"/>
          <c:order val="2"/>
          <c:tx>
            <c:strRef>
              <c:f>'Chart 28'!$E$55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779AD7"/>
            </a:solidFill>
          </c:spPr>
          <c:invertIfNegative val="0"/>
          <c:cat>
            <c:strRef>
              <c:f>'Chart 28'!$B$70:$B$71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28'!$E$70:$E$71</c:f>
              <c:numCache>
                <c:formatCode>General</c:formatCode>
                <c:ptCount val="2"/>
                <c:pt idx="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FBE-4335-977C-D85C785E4B9B}"/>
            </c:ext>
          </c:extLst>
        </c:ser>
        <c:ser>
          <c:idx val="3"/>
          <c:order val="3"/>
          <c:tx>
            <c:strRef>
              <c:f>'Chart 28'!$F$55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4F7ACA"/>
            </a:solidFill>
          </c:spPr>
          <c:invertIfNegative val="0"/>
          <c:cat>
            <c:strRef>
              <c:f>'Chart 28'!$B$70:$B$71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28'!$F$70:$F$71</c:f>
              <c:numCache>
                <c:formatCode>General</c:formatCode>
                <c:ptCount val="2"/>
                <c:pt idx="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FBE-4335-977C-D85C785E4B9B}"/>
            </c:ext>
          </c:extLst>
        </c:ser>
        <c:ser>
          <c:idx val="4"/>
          <c:order val="4"/>
          <c:tx>
            <c:strRef>
              <c:f>'Chart 28'!$G$55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285BBD"/>
            </a:solidFill>
          </c:spPr>
          <c:invertIfNegative val="0"/>
          <c:cat>
            <c:strRef>
              <c:f>'Chart 28'!$B$70:$B$71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28'!$G$70:$G$71</c:f>
              <c:numCache>
                <c:formatCode>General</c:formatCode>
                <c:ptCount val="2"/>
                <c:pt idx="0">
                  <c:v>10</c:v>
                </c:pt>
                <c:pt idx="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FBE-4335-977C-D85C785E4B9B}"/>
            </c:ext>
          </c:extLst>
        </c:ser>
        <c:ser>
          <c:idx val="5"/>
          <c:order val="5"/>
          <c:tx>
            <c:strRef>
              <c:f>'Chart 28'!$H$55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003BB0"/>
            </a:solidFill>
          </c:spPr>
          <c:invertIfNegative val="0"/>
          <c:cat>
            <c:strRef>
              <c:f>'Chart 28'!$B$70:$B$71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28'!$H$70:$H$71</c:f>
              <c:numCache>
                <c:formatCode>General</c:formatCode>
                <c:ptCount val="2"/>
                <c:pt idx="0">
                  <c:v>10</c:v>
                </c:pt>
                <c:pt idx="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FBE-4335-977C-D85C785E4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66184"/>
        <c:axId val="700258736"/>
      </c:barChart>
      <c:catAx>
        <c:axId val="700266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258736"/>
        <c:crosses val="autoZero"/>
        <c:auto val="1"/>
        <c:lblAlgn val="ctr"/>
        <c:lblOffset val="100"/>
        <c:noMultiLvlLbl val="0"/>
      </c:catAx>
      <c:valAx>
        <c:axId val="700258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Adverised</a:t>
                </a:r>
                <a:r>
                  <a:rPr lang="en-US" baseline="0"/>
                  <a:t> throughput (Mbps)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02661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0965718211399E-2"/>
          <c:y val="0.10276655794594713"/>
          <c:w val="0.91812003091450312"/>
          <c:h val="0.54374239041015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28'!$C$75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E9CAB0"/>
            </a:solidFill>
          </c:spPr>
          <c:invertIfNegative val="0"/>
          <c:cat>
            <c:strRef>
              <c:f>'Chart 28'!$B$82:$B$87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28'!$C$82:$C$87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042-4856-A384-541C4D948790}"/>
            </c:ext>
          </c:extLst>
        </c:ser>
        <c:ser>
          <c:idx val="1"/>
          <c:order val="1"/>
          <c:tx>
            <c:strRef>
              <c:f>'Chart 28'!$D$75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E9CAB0"/>
            </a:solidFill>
          </c:spPr>
          <c:invertIfNegative val="0"/>
          <c:cat>
            <c:strRef>
              <c:f>'Chart 28'!$B$82:$B$87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28'!$D$82:$D$87</c:f>
              <c:numCache>
                <c:formatCode>General</c:formatCode>
                <c:ptCount val="6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042-4856-A384-541C4D948790}"/>
            </c:ext>
          </c:extLst>
        </c:ser>
        <c:ser>
          <c:idx val="2"/>
          <c:order val="2"/>
          <c:tx>
            <c:strRef>
              <c:f>'Chart 28'!$E$75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D5A986"/>
            </a:solidFill>
          </c:spPr>
          <c:invertIfNegative val="0"/>
          <c:cat>
            <c:strRef>
              <c:f>'Chart 28'!$B$82:$B$87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28'!$E$82:$E$87</c:f>
              <c:numCache>
                <c:formatCode>General</c:formatCode>
                <c:ptCount val="6"/>
                <c:pt idx="0">
                  <c:v>8</c:v>
                </c:pt>
                <c:pt idx="1">
                  <c:v>4</c:v>
                </c:pt>
                <c:pt idx="2">
                  <c:v>10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042-4856-A384-541C4D948790}"/>
            </c:ext>
          </c:extLst>
        </c:ser>
        <c:ser>
          <c:idx val="3"/>
          <c:order val="3"/>
          <c:tx>
            <c:strRef>
              <c:f>'Chart 28'!$F$75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C0895B"/>
            </a:solidFill>
          </c:spPr>
          <c:invertIfNegative val="0"/>
          <c:cat>
            <c:strRef>
              <c:f>'Chart 28'!$B$82:$B$87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28'!$F$82:$F$87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042-4856-A384-541C4D948790}"/>
            </c:ext>
          </c:extLst>
        </c:ser>
        <c:ser>
          <c:idx val="4"/>
          <c:order val="4"/>
          <c:tx>
            <c:strRef>
              <c:f>'Chart 28'!$G$75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AC6D31"/>
            </a:solidFill>
          </c:spPr>
          <c:invertIfNegative val="0"/>
          <c:cat>
            <c:strRef>
              <c:f>'Chart 28'!$B$82:$B$87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28'!$G$82:$G$87</c:f>
              <c:numCache>
                <c:formatCode>General</c:formatCode>
                <c:ptCount val="6"/>
                <c:pt idx="0">
                  <c:v>35</c:v>
                </c:pt>
                <c:pt idx="1">
                  <c:v>4</c:v>
                </c:pt>
                <c:pt idx="2">
                  <c:v>20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042-4856-A384-541C4D948790}"/>
            </c:ext>
          </c:extLst>
        </c:ser>
        <c:ser>
          <c:idx val="5"/>
          <c:order val="5"/>
          <c:tx>
            <c:strRef>
              <c:f>'Chart 28'!$H$75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984807"/>
            </a:solidFill>
          </c:spPr>
          <c:invertIfNegative val="0"/>
          <c:cat>
            <c:strRef>
              <c:f>'Chart 28'!$B$82:$B$87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28'!$H$82:$H$87</c:f>
              <c:numCache>
                <c:formatCode>General</c:formatCode>
                <c:ptCount val="6"/>
                <c:pt idx="0">
                  <c:v>35</c:v>
                </c:pt>
                <c:pt idx="1">
                  <c:v>4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042-4856-A384-541C4D948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49720"/>
        <c:axId val="700271672"/>
      </c:barChart>
      <c:catAx>
        <c:axId val="70024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271672"/>
        <c:crosses val="autoZero"/>
        <c:auto val="1"/>
        <c:lblAlgn val="ctr"/>
        <c:lblOffset val="100"/>
        <c:noMultiLvlLbl val="0"/>
      </c:catAx>
      <c:valAx>
        <c:axId val="700271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Adverised</a:t>
                </a:r>
                <a:r>
                  <a:rPr lang="en-US" baseline="0"/>
                  <a:t> throughput (Mbps)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02497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0965718211399E-2"/>
          <c:y val="0.10276655794594713"/>
          <c:w val="0.91812003091450312"/>
          <c:h val="0.54374239041015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28'!$C$75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FDEADA"/>
            </a:solidFill>
          </c:spPr>
          <c:invertIfNegative val="0"/>
          <c:cat>
            <c:strRef>
              <c:f>'Chart 28'!$B$88:$B$89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28'!$C$88:$C$89</c:f>
              <c:numCache>
                <c:formatCode>General</c:formatCode>
                <c:ptCount val="2"/>
                <c:pt idx="1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B3-4D72-8199-EACCDD65A0E7}"/>
            </c:ext>
          </c:extLst>
        </c:ser>
        <c:ser>
          <c:idx val="1"/>
          <c:order val="1"/>
          <c:tx>
            <c:strRef>
              <c:f>'Chart 28'!$D$75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E9CAB0"/>
            </a:solidFill>
          </c:spPr>
          <c:invertIfNegative val="0"/>
          <c:cat>
            <c:strRef>
              <c:f>'Chart 28'!$B$88:$B$89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28'!$D$88:$D$89</c:f>
              <c:numCache>
                <c:formatCode>General</c:formatCode>
                <c:ptCount val="2"/>
                <c:pt idx="0">
                  <c:v>25</c:v>
                </c:pt>
                <c:pt idx="1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2B3-4D72-8199-EACCDD65A0E7}"/>
            </c:ext>
          </c:extLst>
        </c:ser>
        <c:ser>
          <c:idx val="2"/>
          <c:order val="2"/>
          <c:tx>
            <c:strRef>
              <c:f>'Chart 28'!$E$75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D5A986"/>
            </a:solidFill>
          </c:spPr>
          <c:invertIfNegative val="0"/>
          <c:cat>
            <c:strRef>
              <c:f>'Chart 28'!$B$88:$B$89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28'!$E$88:$E$89</c:f>
              <c:numCache>
                <c:formatCode>General</c:formatCode>
                <c:ptCount val="2"/>
                <c:pt idx="0">
                  <c:v>25</c:v>
                </c:pt>
                <c:pt idx="1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2B3-4D72-8199-EACCDD65A0E7}"/>
            </c:ext>
          </c:extLst>
        </c:ser>
        <c:ser>
          <c:idx val="3"/>
          <c:order val="3"/>
          <c:tx>
            <c:strRef>
              <c:f>'Chart 28'!$F$75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C0895B"/>
            </a:solidFill>
          </c:spPr>
          <c:invertIfNegative val="0"/>
          <c:cat>
            <c:strRef>
              <c:f>'Chart 28'!$B$88:$B$89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28'!$F$88:$F$89</c:f>
              <c:numCache>
                <c:formatCode>General</c:formatCode>
                <c:ptCount val="2"/>
                <c:pt idx="0">
                  <c:v>25</c:v>
                </c:pt>
                <c:pt idx="1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2B3-4D72-8199-EACCDD65A0E7}"/>
            </c:ext>
          </c:extLst>
        </c:ser>
        <c:ser>
          <c:idx val="4"/>
          <c:order val="4"/>
          <c:tx>
            <c:strRef>
              <c:f>'Chart 28'!$G$75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AC6D31"/>
            </a:solidFill>
          </c:spPr>
          <c:invertIfNegative val="0"/>
          <c:cat>
            <c:strRef>
              <c:f>'Chart 28'!$B$88:$B$89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28'!$G$88:$G$89</c:f>
              <c:numCache>
                <c:formatCode>General</c:formatCode>
                <c:ptCount val="2"/>
                <c:pt idx="0">
                  <c:v>25</c:v>
                </c:pt>
                <c:pt idx="1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2B3-4D72-8199-EACCDD65A0E7}"/>
            </c:ext>
          </c:extLst>
        </c:ser>
        <c:ser>
          <c:idx val="5"/>
          <c:order val="5"/>
          <c:tx>
            <c:strRef>
              <c:f>'Chart 28'!$H$75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984807"/>
            </a:solidFill>
          </c:spPr>
          <c:invertIfNegative val="0"/>
          <c:cat>
            <c:strRef>
              <c:f>'Chart 28'!$B$88:$B$89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28'!$H$88:$H$89</c:f>
              <c:numCache>
                <c:formatCode>General</c:formatCode>
                <c:ptCount val="2"/>
                <c:pt idx="0">
                  <c:v>10</c:v>
                </c:pt>
                <c:pt idx="1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2B3-4D72-8199-EACCDD65A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53248"/>
        <c:axId val="700254424"/>
      </c:barChart>
      <c:catAx>
        <c:axId val="70025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254424"/>
        <c:crosses val="autoZero"/>
        <c:auto val="1"/>
        <c:lblAlgn val="ctr"/>
        <c:lblOffset val="100"/>
        <c:noMultiLvlLbl val="0"/>
      </c:catAx>
      <c:valAx>
        <c:axId val="700254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Adverised</a:t>
                </a:r>
                <a:r>
                  <a:rPr lang="en-US" baseline="0"/>
                  <a:t> throughput (Mbps)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0253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0965718211399E-2"/>
          <c:y val="0.10276655794594713"/>
          <c:w val="0.91812003091450312"/>
          <c:h val="0.54374239041015393"/>
        </c:manualLayout>
      </c:layout>
      <c:barChart>
        <c:barDir val="col"/>
        <c:grouping val="clustered"/>
        <c:varyColors val="0"/>
        <c:ser>
          <c:idx val="5"/>
          <c:order val="0"/>
          <c:tx>
            <c:strRef>
              <c:f>'Chart 28'!$C$75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FDEADA"/>
            </a:solidFill>
          </c:spPr>
          <c:invertIfNegative val="0"/>
          <c:cat>
            <c:strRef>
              <c:f>'Chart 28'!$B$90:$B$91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28'!$C$90:$C$91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7D4-4E87-A35A-34C7FAB1CF1A}"/>
            </c:ext>
          </c:extLst>
        </c:ser>
        <c:ser>
          <c:idx val="6"/>
          <c:order val="1"/>
          <c:tx>
            <c:strRef>
              <c:f>'Chart 28'!$D$75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E9CAB0"/>
            </a:solidFill>
          </c:spPr>
          <c:invertIfNegative val="0"/>
          <c:cat>
            <c:strRef>
              <c:f>'Chart 28'!$B$90:$B$91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28'!$D$90:$D$91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7D4-4E87-A35A-34C7FAB1CF1A}"/>
            </c:ext>
          </c:extLst>
        </c:ser>
        <c:ser>
          <c:idx val="7"/>
          <c:order val="2"/>
          <c:tx>
            <c:strRef>
              <c:f>'Chart 28'!$E$75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D5A986"/>
            </a:solidFill>
          </c:spPr>
          <c:invertIfNegative val="0"/>
          <c:cat>
            <c:strRef>
              <c:f>'Chart 28'!$B$90:$B$91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28'!$E$90:$E$91</c:f>
              <c:numCache>
                <c:formatCode>General</c:formatCode>
                <c:ptCount val="2"/>
                <c:pt idx="1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7D4-4E87-A35A-34C7FAB1CF1A}"/>
            </c:ext>
          </c:extLst>
        </c:ser>
        <c:ser>
          <c:idx val="8"/>
          <c:order val="3"/>
          <c:tx>
            <c:strRef>
              <c:f>'Chart 28'!$F$75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C0895B"/>
            </a:solidFill>
          </c:spPr>
          <c:invertIfNegative val="0"/>
          <c:cat>
            <c:strRef>
              <c:f>'Chart 28'!$B$90:$B$91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28'!$F$90:$F$91</c:f>
              <c:numCache>
                <c:formatCode>General</c:formatCode>
                <c:ptCount val="2"/>
                <c:pt idx="1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7D4-4E87-A35A-34C7FAB1CF1A}"/>
            </c:ext>
          </c:extLst>
        </c:ser>
        <c:ser>
          <c:idx val="9"/>
          <c:order val="4"/>
          <c:tx>
            <c:strRef>
              <c:f>'Chart 28'!$G$75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AC6D31"/>
            </a:solidFill>
          </c:spPr>
          <c:invertIfNegative val="0"/>
          <c:cat>
            <c:strRef>
              <c:f>'Chart 28'!$B$90:$B$91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28'!$G$90:$G$91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7D4-4E87-A35A-34C7FAB1CF1A}"/>
            </c:ext>
          </c:extLst>
        </c:ser>
        <c:ser>
          <c:idx val="0"/>
          <c:order val="5"/>
          <c:tx>
            <c:strRef>
              <c:f>'Chart 28'!$H$75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984807"/>
            </a:solidFill>
          </c:spPr>
          <c:invertIfNegative val="0"/>
          <c:cat>
            <c:strRef>
              <c:f>'Chart 28'!$B$90:$B$91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28'!$H$90:$H$91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7D4-4E87-A35A-34C7FAB1C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43448"/>
        <c:axId val="700247368"/>
      </c:barChart>
      <c:catAx>
        <c:axId val="700243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247368"/>
        <c:crosses val="autoZero"/>
        <c:auto val="1"/>
        <c:lblAlgn val="ctr"/>
        <c:lblOffset val="100"/>
        <c:noMultiLvlLbl val="0"/>
      </c:catAx>
      <c:valAx>
        <c:axId val="700247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Adverised</a:t>
                </a:r>
                <a:r>
                  <a:rPr lang="en-US" baseline="0"/>
                  <a:t> throughput (Mbps)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024344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7.8032609560168595E-2"/>
          <c:y val="0.85987191601049873"/>
          <c:w val="0.83585381372782952"/>
          <c:h val="6.169671144048170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837381036009477E-2"/>
          <c:y val="0.10005101807356952"/>
          <c:w val="0.89332994665989329"/>
          <c:h val="0.54374239041015393"/>
        </c:manualLayout>
      </c:layout>
      <c:barChart>
        <c:barDir val="col"/>
        <c:grouping val="stacked"/>
        <c:varyColors val="0"/>
        <c:ser>
          <c:idx val="1"/>
          <c:order val="0"/>
          <c:tx>
            <c:v>3+'Chart 28'!$L$3</c:v>
          </c:tx>
          <c:spPr>
            <a:solidFill>
              <a:srgbClr val="FF0000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C6D9F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93A-45EA-970D-A20A2DB00345}"/>
              </c:ext>
            </c:extLst>
          </c:dPt>
          <c:dPt>
            <c:idx val="2"/>
            <c:invertIfNegative val="0"/>
            <c:bubble3D val="0"/>
            <c:spPr>
              <a:solidFill>
                <a:srgbClr val="9FB9E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2-DC39-4408-9BF7-C5E8623B738E}"/>
              </c:ext>
            </c:extLst>
          </c:dPt>
          <c:dPt>
            <c:idx val="3"/>
            <c:invertIfNegative val="0"/>
            <c:bubble3D val="0"/>
            <c:spPr>
              <a:solidFill>
                <a:srgbClr val="779AD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93A-45EA-970D-A20A2DB00345}"/>
              </c:ext>
            </c:extLst>
          </c:dPt>
          <c:dPt>
            <c:idx val="4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93A-45EA-970D-A20A2DB00345}"/>
              </c:ext>
            </c:extLst>
          </c:dPt>
          <c:dPt>
            <c:idx val="5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93A-45EA-970D-A20A2DB00345}"/>
              </c:ext>
            </c:extLst>
          </c:dPt>
          <c:dPt>
            <c:idx val="6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93A-45EA-970D-A20A2DB00345}"/>
              </c:ext>
            </c:extLst>
          </c:dPt>
          <c:dPt>
            <c:idx val="11"/>
            <c:invertIfNegative val="0"/>
            <c:bubble3D val="0"/>
            <c:spPr>
              <a:solidFill>
                <a:srgbClr val="FF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93A-45EA-970D-A20A2DB00345}"/>
              </c:ext>
            </c:extLst>
          </c:dPt>
          <c:dPt>
            <c:idx val="12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93A-45EA-970D-A20A2DB00345}"/>
              </c:ext>
            </c:extLst>
          </c:dPt>
          <c:dPt>
            <c:idx val="13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793A-45EA-970D-A20A2DB00345}"/>
              </c:ext>
            </c:extLst>
          </c:dPt>
          <c:dPt>
            <c:idx val="15"/>
            <c:invertIfNegative val="0"/>
            <c:bubble3D val="0"/>
            <c:spPr>
              <a:solidFill>
                <a:srgbClr val="C6D9F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793A-45EA-970D-A20A2DB00345}"/>
              </c:ext>
            </c:extLst>
          </c:dPt>
          <c:dPt>
            <c:idx val="16"/>
            <c:invertIfNegative val="0"/>
            <c:bubble3D val="0"/>
            <c:spPr>
              <a:solidFill>
                <a:srgbClr val="9FB9E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793A-45EA-970D-A20A2DB00345}"/>
              </c:ext>
            </c:extLst>
          </c:dPt>
          <c:dPt>
            <c:idx val="17"/>
            <c:invertIfNegative val="0"/>
            <c:bubble3D val="0"/>
            <c:spPr>
              <a:solidFill>
                <a:srgbClr val="779AD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793A-45EA-970D-A20A2DB00345}"/>
              </c:ext>
            </c:extLst>
          </c:dPt>
          <c:dPt>
            <c:idx val="18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793A-45EA-970D-A20A2DB00345}"/>
              </c:ext>
            </c:extLst>
          </c:dPt>
          <c:dPt>
            <c:idx val="19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793A-45EA-970D-A20A2DB00345}"/>
              </c:ext>
            </c:extLst>
          </c:dPt>
          <c:dPt>
            <c:idx val="20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793A-45EA-970D-A20A2DB00345}"/>
              </c:ext>
            </c:extLst>
          </c:dPt>
          <c:dPt>
            <c:idx val="21"/>
            <c:invertIfNegative val="0"/>
            <c:bubble3D val="0"/>
            <c:spPr>
              <a:solidFill>
                <a:srgbClr val="00CC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793A-45EA-970D-A20A2DB00345}"/>
              </c:ext>
            </c:extLst>
          </c:dPt>
          <c:dPt>
            <c:idx val="22"/>
            <c:invertIfNegative val="0"/>
            <c:bubble3D val="0"/>
            <c:spPr>
              <a:solidFill>
                <a:srgbClr val="99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E-793A-45EA-970D-A20A2DB00345}"/>
              </c:ext>
            </c:extLst>
          </c:dPt>
          <c:dPt>
            <c:idx val="23"/>
            <c:invertIfNegative val="0"/>
            <c:bubble3D val="0"/>
            <c:spPr>
              <a:solidFill>
                <a:srgbClr val="FF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0-793A-45EA-970D-A20A2DB00345}"/>
              </c:ext>
            </c:extLst>
          </c:dPt>
          <c:dPt>
            <c:idx val="25"/>
            <c:invertIfNegative val="0"/>
            <c:bubble3D val="0"/>
            <c:spPr>
              <a:solidFill>
                <a:srgbClr val="00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2-793A-45EA-970D-A20A2DB00345}"/>
              </c:ext>
            </c:extLst>
          </c:dPt>
          <c:dPt>
            <c:idx val="26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4-793A-45EA-970D-A20A2DB00345}"/>
              </c:ext>
            </c:extLst>
          </c:dPt>
          <c:dPt>
            <c:idx val="27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6-793A-45EA-970D-A20A2DB00345}"/>
              </c:ext>
            </c:extLst>
          </c:dPt>
          <c:dPt>
            <c:idx val="28"/>
            <c:invertIfNegative val="0"/>
            <c:bubble3D val="0"/>
            <c:spPr>
              <a:solidFill>
                <a:srgbClr val="99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8-793A-45EA-970D-A20A2DB00345}"/>
              </c:ext>
            </c:extLst>
          </c:dPt>
          <c:dPt>
            <c:idx val="29"/>
            <c:invertIfNegative val="0"/>
            <c:bubble3D val="0"/>
            <c:spPr>
              <a:solidFill>
                <a:srgbClr val="C6D9F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A-793A-45EA-970D-A20A2DB00345}"/>
              </c:ext>
            </c:extLst>
          </c:dPt>
          <c:dPt>
            <c:idx val="30"/>
            <c:invertIfNegative val="0"/>
            <c:bubble3D val="0"/>
            <c:spPr>
              <a:solidFill>
                <a:srgbClr val="9FB9E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3-DC39-4408-9BF7-C5E8623B738E}"/>
              </c:ext>
            </c:extLst>
          </c:dPt>
          <c:dPt>
            <c:idx val="31"/>
            <c:invertIfNegative val="0"/>
            <c:bubble3D val="0"/>
            <c:spPr>
              <a:solidFill>
                <a:srgbClr val="779AD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C-793A-45EA-970D-A20A2DB00345}"/>
              </c:ext>
            </c:extLst>
          </c:dPt>
          <c:dPt>
            <c:idx val="32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E-793A-45EA-970D-A20A2DB00345}"/>
              </c:ext>
            </c:extLst>
          </c:dPt>
          <c:dPt>
            <c:idx val="33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0-793A-45EA-970D-A20A2DB00345}"/>
              </c:ext>
            </c:extLst>
          </c:dPt>
          <c:dPt>
            <c:idx val="34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2-793A-45EA-970D-A20A2DB00345}"/>
              </c:ext>
            </c:extLst>
          </c:dPt>
          <c:dPt>
            <c:idx val="35"/>
            <c:invertIfNegative val="0"/>
            <c:bubble3D val="0"/>
            <c:spPr>
              <a:solidFill>
                <a:srgbClr val="FF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4-793A-45EA-970D-A20A2DB00345}"/>
              </c:ext>
            </c:extLst>
          </c:dPt>
          <c:dPt>
            <c:idx val="36"/>
            <c:invertIfNegative val="0"/>
            <c:bubble3D val="0"/>
            <c:spPr>
              <a:solidFill>
                <a:srgbClr val="C6D9F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6-793A-45EA-970D-A20A2DB00345}"/>
              </c:ext>
            </c:extLst>
          </c:dPt>
          <c:dPt>
            <c:idx val="37"/>
            <c:invertIfNegative val="0"/>
            <c:bubble3D val="0"/>
            <c:spPr>
              <a:solidFill>
                <a:srgbClr val="9FB9E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4-DC39-4408-9BF7-C5E8623B738E}"/>
              </c:ext>
            </c:extLst>
          </c:dPt>
          <c:dPt>
            <c:idx val="38"/>
            <c:invertIfNegative val="0"/>
            <c:bubble3D val="0"/>
            <c:spPr>
              <a:solidFill>
                <a:srgbClr val="779AD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8-793A-45EA-970D-A20A2DB00345}"/>
              </c:ext>
            </c:extLst>
          </c:dPt>
          <c:dPt>
            <c:idx val="39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A-793A-45EA-970D-A20A2DB00345}"/>
              </c:ext>
            </c:extLst>
          </c:dPt>
          <c:dPt>
            <c:idx val="40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C-793A-45EA-970D-A20A2DB00345}"/>
              </c:ext>
            </c:extLst>
          </c:dPt>
          <c:dPt>
            <c:idx val="41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E-793A-45EA-970D-A20A2DB00345}"/>
              </c:ext>
            </c:extLst>
          </c:dPt>
          <c:cat>
            <c:strRef>
              <c:f>'Chart 28'!$I$5:$I$45</c:f>
              <c:strCache>
                <c:ptCount val="41"/>
                <c:pt idx="5">
                  <c:v>AT&amp;T (DSL)</c:v>
                </c:pt>
                <c:pt idx="12">
                  <c:v>AT&amp;T U-Verse</c:v>
                </c:pt>
                <c:pt idx="19">
                  <c:v>CenturyLink (DSL)</c:v>
                </c:pt>
                <c:pt idx="26">
                  <c:v>Frontier (DSL)</c:v>
                </c:pt>
                <c:pt idx="33">
                  <c:v>Verizon (DSL)</c:v>
                </c:pt>
                <c:pt idx="40">
                  <c:v>Windstream (DSL)</c:v>
                </c:pt>
              </c:strCache>
            </c:strRef>
          </c:cat>
          <c:val>
            <c:numRef>
              <c:f>'Chart 28'!$K$4:$K$45</c:f>
              <c:numCache>
                <c:formatCode>General</c:formatCode>
                <c:ptCount val="42"/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6</c:v>
                </c:pt>
                <c:pt idx="6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</c:v>
                </c:pt>
                <c:pt idx="13">
                  <c:v>45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40</c:v>
                </c:pt>
                <c:pt idx="20">
                  <c:v>40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6</c:v>
                </c:pt>
                <c:pt idx="29">
                  <c:v>7</c:v>
                </c:pt>
                <c:pt idx="30">
                  <c:v>7</c:v>
                </c:pt>
                <c:pt idx="31">
                  <c:v>3</c:v>
                </c:pt>
                <c:pt idx="32">
                  <c:v>3</c:v>
                </c:pt>
                <c:pt idx="33">
                  <c:v>1.5</c:v>
                </c:pt>
                <c:pt idx="34">
                  <c:v>1.5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F-793A-45EA-970D-A20A2DB00345}"/>
            </c:ext>
          </c:extLst>
        </c:ser>
        <c:ser>
          <c:idx val="2"/>
          <c:order val="1"/>
          <c:tx>
            <c:strRef>
              <c:f>'Chart 28'!$L$3</c:f>
              <c:strCache>
                <c:ptCount val="1"/>
              </c:strCache>
            </c:strRef>
          </c:tx>
          <c:spPr>
            <a:pattFill prst="pct50">
              <a:fgClr>
                <a:srgbClr val="003BB0"/>
              </a:fgClr>
              <a:bgClr>
                <a:schemeClr val="bg1"/>
              </a:bgClr>
            </a:pattFill>
          </c:spPr>
          <c:invertIfNegative val="0"/>
          <c:dPt>
            <c:idx val="2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40-793A-45EA-970D-A20A2DB00345}"/>
              </c:ext>
            </c:extLst>
          </c:dPt>
          <c:dPt>
            <c:idx val="3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42-793A-45EA-970D-A20A2DB00345}"/>
              </c:ext>
            </c:extLst>
          </c:dPt>
          <c:cat>
            <c:strRef>
              <c:f>'Chart 28'!$I$5:$I$45</c:f>
              <c:strCache>
                <c:ptCount val="41"/>
                <c:pt idx="5">
                  <c:v>AT&amp;T (DSL)</c:v>
                </c:pt>
                <c:pt idx="12">
                  <c:v>AT&amp;T U-Verse</c:v>
                </c:pt>
                <c:pt idx="19">
                  <c:v>CenturyLink (DSL)</c:v>
                </c:pt>
                <c:pt idx="26">
                  <c:v>Frontier (DSL)</c:v>
                </c:pt>
                <c:pt idx="33">
                  <c:v>Verizon (DSL)</c:v>
                </c:pt>
                <c:pt idx="40">
                  <c:v>Windstream (DSL)</c:v>
                </c:pt>
              </c:strCache>
            </c:strRef>
          </c:cat>
          <c:val>
            <c:numRef>
              <c:f>'Chart 28'!$L$4:$L$45</c:f>
              <c:numCache>
                <c:formatCode>General</c:formatCode>
                <c:ptCount val="4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3-793A-45EA-970D-A20A2DB00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00251288"/>
        <c:axId val="700248152"/>
      </c:barChart>
      <c:catAx>
        <c:axId val="700251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248152"/>
        <c:crosses val="autoZero"/>
        <c:auto val="1"/>
        <c:lblAlgn val="ctr"/>
        <c:lblOffset val="100"/>
        <c:noMultiLvlLbl val="0"/>
      </c:catAx>
      <c:valAx>
        <c:axId val="700248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Adverised</a:t>
                </a:r>
                <a:r>
                  <a:rPr lang="en-US" baseline="0"/>
                  <a:t> throughput (Mbps)</a:t>
                </a:r>
              </a:p>
            </c:rich>
          </c:tx>
          <c:layout>
            <c:manualLayout>
              <c:xMode val="edge"/>
              <c:yMode val="edge"/>
              <c:x val="9.9255583126550868E-3"/>
              <c:y val="0.173821761204593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002512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name>Log regression showing correlation between service tier and user traffic</c:name>
            <c:trendlineType val="log"/>
            <c:dispRSqr val="1"/>
            <c:dispEq val="1"/>
            <c:trendlineLbl>
              <c:layout>
                <c:manualLayout>
                  <c:x val="-0.12109482180992474"/>
                  <c:y val="2.0723862046871213E-3"/>
                </c:manualLayout>
              </c:layout>
              <c:numFmt formatCode="General" sourceLinked="0"/>
            </c:trendlineLbl>
          </c:trendline>
          <c:xVal>
            <c:numRef>
              <c:f>'Chart 19 Data'!$B$6:$B$17</c:f>
              <c:numCache>
                <c:formatCode>General</c:formatCode>
                <c:ptCount val="12"/>
                <c:pt idx="0">
                  <c:v>1.5</c:v>
                </c:pt>
                <c:pt idx="1">
                  <c:v>2.0499999999999998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'Chart 19 Data'!$C$6:$C$17</c:f>
              <c:numCache>
                <c:formatCode>General</c:formatCode>
                <c:ptCount val="12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E4-4DF6-91AC-4AC3AB5EB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67024"/>
        <c:axId val="592569376"/>
      </c:scatterChart>
      <c:valAx>
        <c:axId val="59256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Downstream service rate (Mbps)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92569376"/>
        <c:crosses val="autoZero"/>
        <c:crossBetween val="midCat"/>
      </c:valAx>
      <c:valAx>
        <c:axId val="59256937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592567024"/>
        <c:crosses val="autoZero"/>
        <c:crossBetween val="midCat"/>
      </c:valAx>
      <c:spPr>
        <a:noFill/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302990041877521E-2"/>
          <c:y val="0.10276655794594713"/>
          <c:w val="0.89332994665989329"/>
          <c:h val="0.5437423904101539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'Chart 28'!$N$3</c:f>
              <c:strCache>
                <c:ptCount val="1"/>
              </c:strCache>
            </c:strRef>
          </c:tx>
          <c:spPr>
            <a:solidFill>
              <a:srgbClr val="FF0000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DEA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9C4-45B5-A0EC-26C4CC19F2AF}"/>
              </c:ext>
            </c:extLst>
          </c:dPt>
          <c:dPt>
            <c:idx val="2"/>
            <c:invertIfNegative val="0"/>
            <c:bubble3D val="0"/>
            <c:spPr>
              <a:solidFill>
                <a:srgbClr val="E9CA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4-73EF-455E-8B1E-E0C44A899D76}"/>
              </c:ext>
            </c:extLst>
          </c:dPt>
          <c:dPt>
            <c:idx val="3"/>
            <c:invertIfNegative val="0"/>
            <c:bubble3D val="0"/>
            <c:spPr>
              <a:solidFill>
                <a:srgbClr val="D5A98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9C4-45B5-A0EC-26C4CC19F2AF}"/>
              </c:ext>
            </c:extLst>
          </c:dPt>
          <c:dPt>
            <c:idx val="4"/>
            <c:invertIfNegative val="0"/>
            <c:bubble3D val="0"/>
            <c:spPr>
              <a:solidFill>
                <a:srgbClr val="C0895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9C4-45B5-A0EC-26C4CC19F2AF}"/>
              </c:ext>
            </c:extLst>
          </c:dPt>
          <c:dPt>
            <c:idx val="5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9C4-45B5-A0EC-26C4CC19F2AF}"/>
              </c:ext>
            </c:extLst>
          </c:dPt>
          <c:dPt>
            <c:idx val="6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9C4-45B5-A0EC-26C4CC19F2AF}"/>
              </c:ext>
            </c:extLst>
          </c:dPt>
          <c:dPt>
            <c:idx val="11"/>
            <c:invertIfNegative val="0"/>
            <c:bubble3D val="0"/>
            <c:spPr>
              <a:solidFill>
                <a:srgbClr val="FF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9C4-45B5-A0EC-26C4CC19F2AF}"/>
              </c:ext>
            </c:extLst>
          </c:dPt>
          <c:dPt>
            <c:idx val="12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39C4-45B5-A0EC-26C4CC19F2AF}"/>
              </c:ext>
            </c:extLst>
          </c:dPt>
          <c:dPt>
            <c:idx val="13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39C4-45B5-A0EC-26C4CC19F2AF}"/>
              </c:ext>
            </c:extLst>
          </c:dPt>
          <c:dPt>
            <c:idx val="15"/>
            <c:invertIfNegative val="0"/>
            <c:bubble3D val="0"/>
            <c:spPr>
              <a:solidFill>
                <a:srgbClr val="FDEA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39C4-45B5-A0EC-26C4CC19F2AF}"/>
              </c:ext>
            </c:extLst>
          </c:dPt>
          <c:dPt>
            <c:idx val="16"/>
            <c:invertIfNegative val="0"/>
            <c:bubble3D val="0"/>
            <c:spPr>
              <a:solidFill>
                <a:srgbClr val="E9CA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39C4-45B5-A0EC-26C4CC19F2AF}"/>
              </c:ext>
            </c:extLst>
          </c:dPt>
          <c:dPt>
            <c:idx val="17"/>
            <c:invertIfNegative val="0"/>
            <c:bubble3D val="0"/>
            <c:spPr>
              <a:solidFill>
                <a:srgbClr val="D5A98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39C4-45B5-A0EC-26C4CC19F2AF}"/>
              </c:ext>
            </c:extLst>
          </c:dPt>
          <c:dPt>
            <c:idx val="18"/>
            <c:invertIfNegative val="0"/>
            <c:bubble3D val="0"/>
            <c:spPr>
              <a:solidFill>
                <a:srgbClr val="C0895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39C4-45B5-A0EC-26C4CC19F2AF}"/>
              </c:ext>
            </c:extLst>
          </c:dPt>
          <c:dPt>
            <c:idx val="19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39C4-45B5-A0EC-26C4CC19F2AF}"/>
              </c:ext>
            </c:extLst>
          </c:dPt>
          <c:dPt>
            <c:idx val="20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39C4-45B5-A0EC-26C4CC19F2AF}"/>
              </c:ext>
            </c:extLst>
          </c:dPt>
          <c:dPt>
            <c:idx val="21"/>
            <c:invertIfNegative val="0"/>
            <c:bubble3D val="0"/>
            <c:spPr>
              <a:solidFill>
                <a:srgbClr val="00CC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39C4-45B5-A0EC-26C4CC19F2AF}"/>
              </c:ext>
            </c:extLst>
          </c:dPt>
          <c:dPt>
            <c:idx val="22"/>
            <c:invertIfNegative val="0"/>
            <c:bubble3D val="0"/>
            <c:spPr>
              <a:solidFill>
                <a:srgbClr val="99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E-39C4-45B5-A0EC-26C4CC19F2AF}"/>
              </c:ext>
            </c:extLst>
          </c:dPt>
          <c:dPt>
            <c:idx val="23"/>
            <c:invertIfNegative val="0"/>
            <c:bubble3D val="0"/>
            <c:spPr>
              <a:solidFill>
                <a:srgbClr val="FF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0-39C4-45B5-A0EC-26C4CC19F2AF}"/>
              </c:ext>
            </c:extLst>
          </c:dPt>
          <c:dPt>
            <c:idx val="25"/>
            <c:invertIfNegative val="0"/>
            <c:bubble3D val="0"/>
            <c:spPr>
              <a:solidFill>
                <a:srgbClr val="00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2-39C4-45B5-A0EC-26C4CC19F2AF}"/>
              </c:ext>
            </c:extLst>
          </c:dPt>
          <c:dPt>
            <c:idx val="26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4-39C4-45B5-A0EC-26C4CC19F2AF}"/>
              </c:ext>
            </c:extLst>
          </c:dPt>
          <c:dPt>
            <c:idx val="27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6-39C4-45B5-A0EC-26C4CC19F2AF}"/>
              </c:ext>
            </c:extLst>
          </c:dPt>
          <c:dPt>
            <c:idx val="28"/>
            <c:invertIfNegative val="0"/>
            <c:bubble3D val="0"/>
            <c:spPr>
              <a:solidFill>
                <a:srgbClr val="99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8-39C4-45B5-A0EC-26C4CC19F2AF}"/>
              </c:ext>
            </c:extLst>
          </c:dPt>
          <c:dPt>
            <c:idx val="29"/>
            <c:invertIfNegative val="0"/>
            <c:bubble3D val="0"/>
            <c:spPr>
              <a:solidFill>
                <a:srgbClr val="FDEA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A-39C4-45B5-A0EC-26C4CC19F2AF}"/>
              </c:ext>
            </c:extLst>
          </c:dPt>
          <c:dPt>
            <c:idx val="30"/>
            <c:invertIfNegative val="0"/>
            <c:bubble3D val="0"/>
            <c:spPr>
              <a:solidFill>
                <a:srgbClr val="E9CA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3-73EF-455E-8B1E-E0C44A899D76}"/>
              </c:ext>
            </c:extLst>
          </c:dPt>
          <c:dPt>
            <c:idx val="31"/>
            <c:invertIfNegative val="0"/>
            <c:bubble3D val="0"/>
            <c:spPr>
              <a:solidFill>
                <a:srgbClr val="D5A98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C-39C4-45B5-A0EC-26C4CC19F2AF}"/>
              </c:ext>
            </c:extLst>
          </c:dPt>
          <c:dPt>
            <c:idx val="32"/>
            <c:invertIfNegative val="0"/>
            <c:bubble3D val="0"/>
            <c:spPr>
              <a:solidFill>
                <a:srgbClr val="C0895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E-39C4-45B5-A0EC-26C4CC19F2AF}"/>
              </c:ext>
            </c:extLst>
          </c:dPt>
          <c:dPt>
            <c:idx val="33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0-39C4-45B5-A0EC-26C4CC19F2AF}"/>
              </c:ext>
            </c:extLst>
          </c:dPt>
          <c:dPt>
            <c:idx val="34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2-39C4-45B5-A0EC-26C4CC19F2AF}"/>
              </c:ext>
            </c:extLst>
          </c:dPt>
          <c:dPt>
            <c:idx val="35"/>
            <c:invertIfNegative val="0"/>
            <c:bubble3D val="0"/>
            <c:spPr>
              <a:solidFill>
                <a:srgbClr val="FF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4-39C4-45B5-A0EC-26C4CC19F2AF}"/>
              </c:ext>
            </c:extLst>
          </c:dPt>
          <c:dPt>
            <c:idx val="36"/>
            <c:invertIfNegative val="0"/>
            <c:bubble3D val="0"/>
            <c:spPr>
              <a:solidFill>
                <a:srgbClr val="FDEA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6-39C4-45B5-A0EC-26C4CC19F2AF}"/>
              </c:ext>
            </c:extLst>
          </c:dPt>
          <c:dPt>
            <c:idx val="37"/>
            <c:invertIfNegative val="0"/>
            <c:bubble3D val="0"/>
            <c:spPr>
              <a:solidFill>
                <a:srgbClr val="E9CA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2-73EF-455E-8B1E-E0C44A899D76}"/>
              </c:ext>
            </c:extLst>
          </c:dPt>
          <c:dPt>
            <c:idx val="38"/>
            <c:invertIfNegative val="0"/>
            <c:bubble3D val="0"/>
            <c:spPr>
              <a:solidFill>
                <a:srgbClr val="D5A98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8-39C4-45B5-A0EC-26C4CC19F2AF}"/>
              </c:ext>
            </c:extLst>
          </c:dPt>
          <c:dPt>
            <c:idx val="39"/>
            <c:invertIfNegative val="0"/>
            <c:bubble3D val="0"/>
            <c:spPr>
              <a:solidFill>
                <a:srgbClr val="C0895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A-39C4-45B5-A0EC-26C4CC19F2AF}"/>
              </c:ext>
            </c:extLst>
          </c:dPt>
          <c:dPt>
            <c:idx val="40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C-39C4-45B5-A0EC-26C4CC19F2AF}"/>
              </c:ext>
            </c:extLst>
          </c:dPt>
          <c:dPt>
            <c:idx val="41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E-39C4-45B5-A0EC-26C4CC19F2AF}"/>
              </c:ext>
            </c:extLst>
          </c:dPt>
          <c:cat>
            <c:strRef>
              <c:f>'Chart 28'!$I$5:$I$45</c:f>
              <c:strCache>
                <c:ptCount val="41"/>
                <c:pt idx="5">
                  <c:v>AT&amp;T (DSL)</c:v>
                </c:pt>
                <c:pt idx="12">
                  <c:v>AT&amp;T U-Verse</c:v>
                </c:pt>
                <c:pt idx="19">
                  <c:v>CenturyLink (DSL)</c:v>
                </c:pt>
                <c:pt idx="26">
                  <c:v>Frontier (DSL)</c:v>
                </c:pt>
                <c:pt idx="33">
                  <c:v>Verizon (DSL)</c:v>
                </c:pt>
                <c:pt idx="40">
                  <c:v>Windstream (DSL)</c:v>
                </c:pt>
              </c:strCache>
            </c:strRef>
          </c:cat>
          <c:val>
            <c:numRef>
              <c:f>'Chart 28'!$N$4:$N$45</c:f>
              <c:numCache>
                <c:formatCode>General</c:formatCode>
                <c:ptCount val="42"/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0.51200000000000001</c:v>
                </c:pt>
                <c:pt idx="6">
                  <c:v>0.76800000000000002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6</c:v>
                </c:pt>
                <c:pt idx="15">
                  <c:v>0.89600000000000002</c:v>
                </c:pt>
                <c:pt idx="16">
                  <c:v>0.89600000000000002</c:v>
                </c:pt>
                <c:pt idx="17">
                  <c:v>0.89600000000000002</c:v>
                </c:pt>
                <c:pt idx="18">
                  <c:v>0.76800000000000002</c:v>
                </c:pt>
                <c:pt idx="19">
                  <c:v>5</c:v>
                </c:pt>
                <c:pt idx="20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0.77</c:v>
                </c:pt>
                <c:pt idx="27">
                  <c:v>0.76800000000000002</c:v>
                </c:pt>
                <c:pt idx="29">
                  <c:v>0.76800000000000002</c:v>
                </c:pt>
                <c:pt idx="30">
                  <c:v>0.76800000000000002</c:v>
                </c:pt>
                <c:pt idx="31">
                  <c:v>0.76800000000000002</c:v>
                </c:pt>
                <c:pt idx="32">
                  <c:v>0.76800000000000002</c:v>
                </c:pt>
                <c:pt idx="33">
                  <c:v>0.38400000000000001</c:v>
                </c:pt>
                <c:pt idx="34">
                  <c:v>0.38400000000000001</c:v>
                </c:pt>
                <c:pt idx="36">
                  <c:v>0.76800000000000002</c:v>
                </c:pt>
                <c:pt idx="37">
                  <c:v>0.76800000000000002</c:v>
                </c:pt>
                <c:pt idx="38">
                  <c:v>0.76800000000000002</c:v>
                </c:pt>
                <c:pt idx="39">
                  <c:v>0.76800000000000002</c:v>
                </c:pt>
                <c:pt idx="40">
                  <c:v>0.38400000000000001</c:v>
                </c:pt>
                <c:pt idx="41">
                  <c:v>0.76800000000000002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F-39C4-45B5-A0EC-26C4CC19F2AF}"/>
            </c:ext>
          </c:extLst>
        </c:ser>
        <c:ser>
          <c:idx val="2"/>
          <c:order val="1"/>
          <c:tx>
            <c:strRef>
              <c:f>'Chart 28'!$O$3</c:f>
              <c:strCache>
                <c:ptCount val="1"/>
              </c:strCache>
            </c:strRef>
          </c:tx>
          <c:spPr>
            <a:pattFill prst="pct50">
              <a:fgClr>
                <a:srgbClr val="984807"/>
              </a:fgClr>
              <a:bgClr>
                <a:schemeClr val="bg1"/>
              </a:bgClr>
            </a:pattFill>
          </c:spPr>
          <c:invertIfNegative val="0"/>
          <c:dPt>
            <c:idx val="2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40-39C4-45B5-A0EC-26C4CC19F2AF}"/>
              </c:ext>
            </c:extLst>
          </c:dPt>
          <c:dPt>
            <c:idx val="3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42-39C4-45B5-A0EC-26C4CC19F2AF}"/>
              </c:ext>
            </c:extLst>
          </c:dPt>
          <c:cat>
            <c:strRef>
              <c:f>'Chart 28'!$I$5:$I$45</c:f>
              <c:strCache>
                <c:ptCount val="41"/>
                <c:pt idx="5">
                  <c:v>AT&amp;T (DSL)</c:v>
                </c:pt>
                <c:pt idx="12">
                  <c:v>AT&amp;T U-Verse</c:v>
                </c:pt>
                <c:pt idx="19">
                  <c:v>CenturyLink (DSL)</c:v>
                </c:pt>
                <c:pt idx="26">
                  <c:v>Frontier (DSL)</c:v>
                </c:pt>
                <c:pt idx="33">
                  <c:v>Verizon (DSL)</c:v>
                </c:pt>
                <c:pt idx="40">
                  <c:v>Windstream (DSL)</c:v>
                </c:pt>
              </c:strCache>
            </c:strRef>
          </c:cat>
          <c:val>
            <c:numRef>
              <c:f>'Chart 28'!$O$4:$O$45</c:f>
              <c:numCache>
                <c:formatCode>General</c:formatCode>
                <c:ptCount val="4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3-39C4-45B5-A0EC-26C4CC19F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00251680"/>
        <c:axId val="700246976"/>
      </c:barChart>
      <c:catAx>
        <c:axId val="70025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246976"/>
        <c:crosses val="autoZero"/>
        <c:auto val="1"/>
        <c:lblAlgn val="ctr"/>
        <c:lblOffset val="100"/>
        <c:noMultiLvlLbl val="0"/>
      </c:catAx>
      <c:valAx>
        <c:axId val="700246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Adverised</a:t>
                </a:r>
                <a:r>
                  <a:rPr lang="en-US" baseline="0"/>
                  <a:t> throughput (Mbps)</a:t>
                </a:r>
              </a:p>
            </c:rich>
          </c:tx>
          <c:layout>
            <c:manualLayout>
              <c:xMode val="edge"/>
              <c:yMode val="edge"/>
              <c:x val="9.9255583126550868E-3"/>
              <c:y val="0.173821761204593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002516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438399846036947E-2"/>
          <c:y val="3.3746981627296585E-2"/>
          <c:w val="0.91812003091450312"/>
          <c:h val="0.709948686664023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28'!$C$55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C6D9F1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28'!$C$56:$C$72</c:f>
              <c:numCache>
                <c:formatCode>General</c:formatCode>
                <c:ptCount val="17"/>
                <c:pt idx="0">
                  <c:v>6</c:v>
                </c:pt>
                <c:pt idx="1">
                  <c:v>24</c:v>
                </c:pt>
                <c:pt idx="2">
                  <c:v>10</c:v>
                </c:pt>
                <c:pt idx="4">
                  <c:v>7</c:v>
                </c:pt>
                <c:pt idx="5">
                  <c:v>12</c:v>
                </c:pt>
                <c:pt idx="6">
                  <c:v>30</c:v>
                </c:pt>
                <c:pt idx="7">
                  <c:v>25</c:v>
                </c:pt>
                <c:pt idx="8">
                  <c:v>22</c:v>
                </c:pt>
                <c:pt idx="9">
                  <c:v>25</c:v>
                </c:pt>
                <c:pt idx="10">
                  <c:v>12</c:v>
                </c:pt>
                <c:pt idx="11">
                  <c:v>15</c:v>
                </c:pt>
                <c:pt idx="13">
                  <c:v>35</c:v>
                </c:pt>
                <c:pt idx="16">
                  <c:v>20.116955973802185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69-4074-8DC8-D00177116066}"/>
            </c:ext>
          </c:extLst>
        </c:ser>
        <c:ser>
          <c:idx val="1"/>
          <c:order val="1"/>
          <c:tx>
            <c:strRef>
              <c:f>'Chart 28'!$D$55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9FB9E4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28'!$D$56:$D$72</c:f>
              <c:numCache>
                <c:formatCode>General</c:formatCode>
                <c:ptCount val="17"/>
                <c:pt idx="0">
                  <c:v>6</c:v>
                </c:pt>
                <c:pt idx="1">
                  <c:v>24</c:v>
                </c:pt>
                <c:pt idx="2">
                  <c:v>10</c:v>
                </c:pt>
                <c:pt idx="4">
                  <c:v>7</c:v>
                </c:pt>
                <c:pt idx="5">
                  <c:v>12</c:v>
                </c:pt>
                <c:pt idx="6">
                  <c:v>50</c:v>
                </c:pt>
                <c:pt idx="7">
                  <c:v>30</c:v>
                </c:pt>
                <c:pt idx="8">
                  <c:v>25</c:v>
                </c:pt>
                <c:pt idx="9">
                  <c:v>25</c:v>
                </c:pt>
                <c:pt idx="10">
                  <c:v>20</c:v>
                </c:pt>
                <c:pt idx="11">
                  <c:v>30</c:v>
                </c:pt>
                <c:pt idx="12">
                  <c:v>25</c:v>
                </c:pt>
                <c:pt idx="13">
                  <c:v>35</c:v>
                </c:pt>
                <c:pt idx="16">
                  <c:v>25.512472517780434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E69-4074-8DC8-D00177116066}"/>
            </c:ext>
          </c:extLst>
        </c:ser>
        <c:ser>
          <c:idx val="2"/>
          <c:order val="2"/>
          <c:tx>
            <c:strRef>
              <c:f>'Chart 28'!$E$55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779AD7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28'!$E$56:$E$72</c:f>
              <c:numCache>
                <c:formatCode>General</c:formatCode>
                <c:ptCount val="17"/>
                <c:pt idx="0">
                  <c:v>6</c:v>
                </c:pt>
                <c:pt idx="1">
                  <c:v>24</c:v>
                </c:pt>
                <c:pt idx="2">
                  <c:v>10</c:v>
                </c:pt>
                <c:pt idx="4">
                  <c:v>3</c:v>
                </c:pt>
                <c:pt idx="5">
                  <c:v>12</c:v>
                </c:pt>
                <c:pt idx="6">
                  <c:v>50</c:v>
                </c:pt>
                <c:pt idx="7">
                  <c:v>30</c:v>
                </c:pt>
                <c:pt idx="8">
                  <c:v>50</c:v>
                </c:pt>
                <c:pt idx="9">
                  <c:v>25</c:v>
                </c:pt>
                <c:pt idx="10">
                  <c:v>15</c:v>
                </c:pt>
                <c:pt idx="11">
                  <c:v>50</c:v>
                </c:pt>
                <c:pt idx="12">
                  <c:v>25</c:v>
                </c:pt>
                <c:pt idx="13">
                  <c:v>75</c:v>
                </c:pt>
                <c:pt idx="15">
                  <c:v>12</c:v>
                </c:pt>
                <c:pt idx="16">
                  <c:v>36.758273731783589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E69-4074-8DC8-D00177116066}"/>
            </c:ext>
          </c:extLst>
        </c:ser>
        <c:ser>
          <c:idx val="3"/>
          <c:order val="3"/>
          <c:tx>
            <c:strRef>
              <c:f>'Chart 28'!$F$55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4F7ACA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28'!$F$56:$F$72</c:f>
              <c:numCache>
                <c:formatCode>General</c:formatCode>
                <c:ptCount val="17"/>
                <c:pt idx="0">
                  <c:v>6</c:v>
                </c:pt>
                <c:pt idx="1">
                  <c:v>24</c:v>
                </c:pt>
                <c:pt idx="2">
                  <c:v>10</c:v>
                </c:pt>
                <c:pt idx="4">
                  <c:v>3</c:v>
                </c:pt>
                <c:pt idx="5">
                  <c:v>12</c:v>
                </c:pt>
                <c:pt idx="6">
                  <c:v>15</c:v>
                </c:pt>
                <c:pt idx="7">
                  <c:v>30</c:v>
                </c:pt>
                <c:pt idx="8">
                  <c:v>50</c:v>
                </c:pt>
                <c:pt idx="9">
                  <c:v>50</c:v>
                </c:pt>
                <c:pt idx="10">
                  <c:v>15</c:v>
                </c:pt>
                <c:pt idx="11">
                  <c:v>50</c:v>
                </c:pt>
                <c:pt idx="12">
                  <c:v>25</c:v>
                </c:pt>
                <c:pt idx="13">
                  <c:v>75</c:v>
                </c:pt>
                <c:pt idx="15">
                  <c:v>12</c:v>
                </c:pt>
                <c:pt idx="16">
                  <c:v>37.22106503531537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E69-4074-8DC8-D00177116066}"/>
            </c:ext>
          </c:extLst>
        </c:ser>
        <c:ser>
          <c:idx val="4"/>
          <c:order val="4"/>
          <c:tx>
            <c:strRef>
              <c:f>'Chart 28'!$G$55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285BBD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28'!$G$56:$G$72</c:f>
              <c:numCache>
                <c:formatCode>General</c:formatCode>
                <c:ptCount val="17"/>
                <c:pt idx="0">
                  <c:v>6</c:v>
                </c:pt>
                <c:pt idx="1">
                  <c:v>24</c:v>
                </c:pt>
                <c:pt idx="2">
                  <c:v>40</c:v>
                </c:pt>
                <c:pt idx="3">
                  <c:v>6</c:v>
                </c:pt>
                <c:pt idx="4">
                  <c:v>1.1000000000000001</c:v>
                </c:pt>
                <c:pt idx="5">
                  <c:v>12</c:v>
                </c:pt>
                <c:pt idx="6">
                  <c:v>101</c:v>
                </c:pt>
                <c:pt idx="7">
                  <c:v>100</c:v>
                </c:pt>
                <c:pt idx="8">
                  <c:v>105</c:v>
                </c:pt>
                <c:pt idx="9">
                  <c:v>100</c:v>
                </c:pt>
                <c:pt idx="10">
                  <c:v>50</c:v>
                </c:pt>
                <c:pt idx="11">
                  <c:v>100</c:v>
                </c:pt>
                <c:pt idx="12">
                  <c:v>25</c:v>
                </c:pt>
                <c:pt idx="13">
                  <c:v>75</c:v>
                </c:pt>
                <c:pt idx="14">
                  <c:v>10</c:v>
                </c:pt>
                <c:pt idx="15">
                  <c:v>12</c:v>
                </c:pt>
                <c:pt idx="16">
                  <c:v>71.98674939951961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E69-4074-8DC8-D00177116066}"/>
            </c:ext>
          </c:extLst>
        </c:ser>
        <c:ser>
          <c:idx val="5"/>
          <c:order val="5"/>
          <c:tx>
            <c:strRef>
              <c:f>'Chart 28'!$N$75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003BB0"/>
            </a:solidFill>
          </c:spPr>
          <c:invertIfNegative val="0"/>
          <c:val>
            <c:numRef>
              <c:f>'Chart 28'!$H$56:$H$72</c:f>
              <c:numCache>
                <c:formatCode>General</c:formatCode>
                <c:ptCount val="17"/>
                <c:pt idx="0">
                  <c:v>6</c:v>
                </c:pt>
                <c:pt idx="1">
                  <c:v>45</c:v>
                </c:pt>
                <c:pt idx="2">
                  <c:v>40</c:v>
                </c:pt>
                <c:pt idx="3">
                  <c:v>6</c:v>
                </c:pt>
                <c:pt idx="4">
                  <c:v>2.0499999999999998</c:v>
                </c:pt>
                <c:pt idx="5">
                  <c:v>12</c:v>
                </c:pt>
                <c:pt idx="6">
                  <c:v>101</c:v>
                </c:pt>
                <c:pt idx="7">
                  <c:v>100</c:v>
                </c:pt>
                <c:pt idx="8">
                  <c:v>150</c:v>
                </c:pt>
                <c:pt idx="9">
                  <c:v>100</c:v>
                </c:pt>
                <c:pt idx="10">
                  <c:v>100</c:v>
                </c:pt>
                <c:pt idx="11">
                  <c:v>300</c:v>
                </c:pt>
                <c:pt idx="12">
                  <c:v>30</c:v>
                </c:pt>
                <c:pt idx="13">
                  <c:v>75</c:v>
                </c:pt>
                <c:pt idx="14">
                  <c:v>10</c:v>
                </c:pt>
                <c:pt idx="15">
                  <c:v>12</c:v>
                </c:pt>
                <c:pt idx="16">
                  <c:v>104.69334622383985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371-4E09-BB4B-612D1C725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43056"/>
        <c:axId val="700244232"/>
      </c:barChart>
      <c:catAx>
        <c:axId val="70024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00244232"/>
        <c:crosses val="autoZero"/>
        <c:auto val="1"/>
        <c:lblAlgn val="ctr"/>
        <c:lblOffset val="100"/>
        <c:noMultiLvlLbl val="0"/>
      </c:catAx>
      <c:valAx>
        <c:axId val="700244232"/>
        <c:scaling>
          <c:orientation val="minMax"/>
          <c:max val="3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Maximum</a:t>
                </a:r>
                <a:r>
                  <a:rPr lang="en-US" sz="1200" baseline="0"/>
                  <a:t> Advertised Download Speed (Mbps)</a:t>
                </a:r>
              </a:p>
            </c:rich>
          </c:tx>
          <c:layout>
            <c:manualLayout>
              <c:xMode val="edge"/>
              <c:yMode val="edge"/>
              <c:x val="9.9666076272660609E-3"/>
              <c:y val="0.235869634241612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002430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1392403694148451"/>
          <c:y val="0.94210981437866226"/>
          <c:w val="0.57215197365035253"/>
          <c:h val="5.673070866141732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0965718211399E-2"/>
          <c:y val="3.5321747286409605E-2"/>
          <c:w val="0.91812003091450312"/>
          <c:h val="0.730512749844221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28'!$C$75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FDEADA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28'!$C$76:$C$92</c:f>
              <c:numCache>
                <c:formatCode>General</c:formatCode>
                <c:ptCount val="17"/>
                <c:pt idx="0">
                  <c:v>0.51200000000000001</c:v>
                </c:pt>
                <c:pt idx="1">
                  <c:v>3</c:v>
                </c:pt>
                <c:pt idx="2">
                  <c:v>0.89600000000000002</c:v>
                </c:pt>
                <c:pt idx="4">
                  <c:v>0.76800000000000002</c:v>
                </c:pt>
                <c:pt idx="5">
                  <c:v>0.76800000000000002</c:v>
                </c:pt>
                <c:pt idx="6">
                  <c:v>5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5</c:v>
                </c:pt>
                <c:pt idx="13">
                  <c:v>35</c:v>
                </c:pt>
                <c:pt idx="16">
                  <c:v>6.0405634709495759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DD1-460A-BBF7-A5EC0ECC1544}"/>
            </c:ext>
          </c:extLst>
        </c:ser>
        <c:ser>
          <c:idx val="1"/>
          <c:order val="1"/>
          <c:tx>
            <c:strRef>
              <c:f>'Chart 28'!$D$75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E9CAB0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28'!$D$76:$D$92</c:f>
              <c:numCache>
                <c:formatCode>General</c:formatCode>
                <c:ptCount val="17"/>
                <c:pt idx="0">
                  <c:v>0.51200000000000001</c:v>
                </c:pt>
                <c:pt idx="1">
                  <c:v>3</c:v>
                </c:pt>
                <c:pt idx="2">
                  <c:v>0.89600000000000002</c:v>
                </c:pt>
                <c:pt idx="4">
                  <c:v>0.76800000000000002</c:v>
                </c:pt>
                <c:pt idx="5">
                  <c:v>0.76800000000000002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  <c:pt idx="12">
                  <c:v>25</c:v>
                </c:pt>
                <c:pt idx="13">
                  <c:v>35</c:v>
                </c:pt>
                <c:pt idx="16">
                  <c:v>8.4146968719382507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DD1-460A-BBF7-A5EC0ECC1544}"/>
            </c:ext>
          </c:extLst>
        </c:ser>
        <c:ser>
          <c:idx val="2"/>
          <c:order val="2"/>
          <c:tx>
            <c:strRef>
              <c:f>'Chart 28'!$E$75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D5A986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28'!$E$76:$E$92</c:f>
              <c:numCache>
                <c:formatCode>General</c:formatCode>
                <c:ptCount val="17"/>
                <c:pt idx="0">
                  <c:v>0.51200000000000001</c:v>
                </c:pt>
                <c:pt idx="1">
                  <c:v>3</c:v>
                </c:pt>
                <c:pt idx="2">
                  <c:v>0.89600000000000002</c:v>
                </c:pt>
                <c:pt idx="4">
                  <c:v>0.76800000000000002</c:v>
                </c:pt>
                <c:pt idx="5">
                  <c:v>0.76800000000000002</c:v>
                </c:pt>
                <c:pt idx="6">
                  <c:v>8</c:v>
                </c:pt>
                <c:pt idx="7">
                  <c:v>4</c:v>
                </c:pt>
                <c:pt idx="8">
                  <c:v>10</c:v>
                </c:pt>
                <c:pt idx="9">
                  <c:v>5</c:v>
                </c:pt>
                <c:pt idx="10">
                  <c:v>1</c:v>
                </c:pt>
                <c:pt idx="11">
                  <c:v>5</c:v>
                </c:pt>
                <c:pt idx="12">
                  <c:v>25</c:v>
                </c:pt>
                <c:pt idx="13">
                  <c:v>35</c:v>
                </c:pt>
                <c:pt idx="15">
                  <c:v>3</c:v>
                </c:pt>
                <c:pt idx="16">
                  <c:v>9.1093564748580107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DD1-460A-BBF7-A5EC0ECC1544}"/>
            </c:ext>
          </c:extLst>
        </c:ser>
        <c:ser>
          <c:idx val="3"/>
          <c:order val="3"/>
          <c:tx>
            <c:strRef>
              <c:f>'Chart 28'!$F$75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C0895B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28'!$F$76:$F$92</c:f>
              <c:numCache>
                <c:formatCode>General</c:formatCode>
                <c:ptCount val="17"/>
                <c:pt idx="0">
                  <c:v>0.51200000000000001</c:v>
                </c:pt>
                <c:pt idx="1">
                  <c:v>3</c:v>
                </c:pt>
                <c:pt idx="2">
                  <c:v>0.76800000000000002</c:v>
                </c:pt>
                <c:pt idx="4">
                  <c:v>0.76800000000000002</c:v>
                </c:pt>
                <c:pt idx="5">
                  <c:v>0.76800000000000002</c:v>
                </c:pt>
                <c:pt idx="6">
                  <c:v>5</c:v>
                </c:pt>
                <c:pt idx="7">
                  <c:v>4</c:v>
                </c:pt>
                <c:pt idx="8">
                  <c:v>10</c:v>
                </c:pt>
                <c:pt idx="9">
                  <c:v>10</c:v>
                </c:pt>
                <c:pt idx="10">
                  <c:v>1</c:v>
                </c:pt>
                <c:pt idx="11">
                  <c:v>5</c:v>
                </c:pt>
                <c:pt idx="12">
                  <c:v>25</c:v>
                </c:pt>
                <c:pt idx="13">
                  <c:v>35</c:v>
                </c:pt>
                <c:pt idx="15">
                  <c:v>3</c:v>
                </c:pt>
                <c:pt idx="16">
                  <c:v>9.135031887902203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DD1-460A-BBF7-A5EC0ECC1544}"/>
            </c:ext>
          </c:extLst>
        </c:ser>
        <c:ser>
          <c:idx val="4"/>
          <c:order val="4"/>
          <c:tx>
            <c:strRef>
              <c:f>'Chart 28'!$G$75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AC6D31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28'!$G$76:$G$92</c:f>
              <c:numCache>
                <c:formatCode>General</c:formatCode>
                <c:ptCount val="17"/>
                <c:pt idx="0">
                  <c:v>0.51200000000000001</c:v>
                </c:pt>
                <c:pt idx="1">
                  <c:v>3</c:v>
                </c:pt>
                <c:pt idx="2">
                  <c:v>5</c:v>
                </c:pt>
                <c:pt idx="3">
                  <c:v>0.77</c:v>
                </c:pt>
                <c:pt idx="4">
                  <c:v>0.57999999999999996</c:v>
                </c:pt>
                <c:pt idx="5">
                  <c:v>0.38400000000000001</c:v>
                </c:pt>
                <c:pt idx="6">
                  <c:v>35</c:v>
                </c:pt>
                <c:pt idx="7">
                  <c:v>4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5</c:v>
                </c:pt>
                <c:pt idx="12">
                  <c:v>25</c:v>
                </c:pt>
                <c:pt idx="13">
                  <c:v>75</c:v>
                </c:pt>
                <c:pt idx="14">
                  <c:v>1</c:v>
                </c:pt>
                <c:pt idx="15">
                  <c:v>3</c:v>
                </c:pt>
                <c:pt idx="16">
                  <c:v>15.408492478226444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DD1-460A-BBF7-A5EC0ECC1544}"/>
            </c:ext>
          </c:extLst>
        </c:ser>
        <c:ser>
          <c:idx val="5"/>
          <c:order val="5"/>
          <c:tx>
            <c:strRef>
              <c:f>'Chart 28'!$H$75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984807"/>
            </a:solidFill>
          </c:spPr>
          <c:invertIfNegative val="0"/>
          <c:val>
            <c:numRef>
              <c:f>'Chart 28'!$H$76:$H$92</c:f>
              <c:numCache>
                <c:formatCode>General</c:formatCode>
                <c:ptCount val="17"/>
                <c:pt idx="0">
                  <c:v>0.76800000000000002</c:v>
                </c:pt>
                <c:pt idx="1">
                  <c:v>6</c:v>
                </c:pt>
                <c:pt idx="2">
                  <c:v>5</c:v>
                </c:pt>
                <c:pt idx="3">
                  <c:v>0.76800000000000002</c:v>
                </c:pt>
                <c:pt idx="4">
                  <c:v>0.76800000000000002</c:v>
                </c:pt>
                <c:pt idx="5">
                  <c:v>0.76800000000000002</c:v>
                </c:pt>
                <c:pt idx="6">
                  <c:v>35</c:v>
                </c:pt>
                <c:pt idx="7">
                  <c:v>4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20</c:v>
                </c:pt>
                <c:pt idx="12">
                  <c:v>10</c:v>
                </c:pt>
                <c:pt idx="13">
                  <c:v>75</c:v>
                </c:pt>
                <c:pt idx="14">
                  <c:v>1</c:v>
                </c:pt>
                <c:pt idx="15">
                  <c:v>3</c:v>
                </c:pt>
                <c:pt idx="16">
                  <c:v>15.574089214066555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E8-4E20-BFEF-9B3758F29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047584"/>
        <c:axId val="309047976"/>
      </c:barChart>
      <c:catAx>
        <c:axId val="309047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9047976"/>
        <c:crosses val="autoZero"/>
        <c:auto val="1"/>
        <c:lblAlgn val="ctr"/>
        <c:lblOffset val="100"/>
        <c:noMultiLvlLbl val="0"/>
      </c:catAx>
      <c:valAx>
        <c:axId val="309047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Maximum Advertised Upload Speed (Mbps)</a:t>
                </a:r>
              </a:p>
            </c:rich>
          </c:tx>
          <c:layout>
            <c:manualLayout>
              <c:xMode val="edge"/>
              <c:yMode val="edge"/>
              <c:x val="1.4173025143950226E-2"/>
              <c:y val="0.2140713442240068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090475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180381625369007E-2"/>
          <c:y val="2.8258778464543301E-2"/>
          <c:w val="0.94595069196886639"/>
          <c:h val="0.86291152392667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46'!$C$2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C6D9F1"/>
            </a:solidFill>
          </c:spPr>
          <c:invertIfNegative val="0"/>
          <c:cat>
            <c:multiLvlStrRef>
              <c:f>'Chart 46'!$A$3:$B$19</c:f>
              <c:multiLvlStrCache>
                <c:ptCount val="17"/>
                <c:lvl>
                  <c:pt idx="0">
                    <c:v>AT&amp;T - DSL</c:v>
                  </c:pt>
                  <c:pt idx="1">
                    <c:v>AT&amp;T - IPBB</c:v>
                  </c:pt>
                  <c:pt idx="2">
                    <c:v>CenturyLink</c:v>
                  </c:pt>
                  <c:pt idx="3">
                    <c:v>Frontier DSL</c:v>
                  </c:pt>
                  <c:pt idx="4">
                    <c:v>Verizon DSL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Fiber</c:v>
                  </c:pt>
                  <c:pt idx="13">
                    <c:v>Verizon Fiber</c:v>
                  </c:pt>
                  <c:pt idx="14">
                    <c:v>Hughes</c:v>
                  </c:pt>
                  <c:pt idx="15">
                    <c:v>Viasat/Exede</c:v>
                  </c:pt>
                  <c:pt idx="16">
                    <c:v>Avg. all ISPs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46'!$C$3:$C$19</c:f>
              <c:numCache>
                <c:formatCode>0.00</c:formatCode>
                <c:ptCount val="17"/>
                <c:pt idx="2">
                  <c:v>4.0499200000000002</c:v>
                </c:pt>
                <c:pt idx="4">
                  <c:v>2.2101500000000001</c:v>
                </c:pt>
                <c:pt idx="5">
                  <c:v>4.5938600000000003</c:v>
                </c:pt>
                <c:pt idx="6">
                  <c:v>8.8731399999999994</c:v>
                </c:pt>
                <c:pt idx="7">
                  <c:v>15.484500000000001</c:v>
                </c:pt>
                <c:pt idx="8">
                  <c:v>14.37017</c:v>
                </c:pt>
                <c:pt idx="9">
                  <c:v>13.77441</c:v>
                </c:pt>
                <c:pt idx="10">
                  <c:v>10.6311</c:v>
                </c:pt>
                <c:pt idx="11">
                  <c:v>10.4053</c:v>
                </c:pt>
                <c:pt idx="13">
                  <c:v>27.867979999999999</c:v>
                </c:pt>
                <c:pt idx="14">
                  <c:v>0</c:v>
                </c:pt>
                <c:pt idx="15">
                  <c:v>0</c:v>
                </c:pt>
                <c:pt idx="16">
                  <c:v>10.395034175514267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195-4EFB-BAF5-265AE8F79548}"/>
            </c:ext>
          </c:extLst>
        </c:ser>
        <c:ser>
          <c:idx val="1"/>
          <c:order val="1"/>
          <c:tx>
            <c:strRef>
              <c:f>'Chart 46'!$D$2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9FB9E4"/>
            </a:solidFill>
          </c:spPr>
          <c:invertIfNegative val="0"/>
          <c:cat>
            <c:multiLvlStrRef>
              <c:f>'Chart 46'!$A$3:$B$19</c:f>
              <c:multiLvlStrCache>
                <c:ptCount val="17"/>
                <c:lvl>
                  <c:pt idx="0">
                    <c:v>AT&amp;T - DSL</c:v>
                  </c:pt>
                  <c:pt idx="1">
                    <c:v>AT&amp;T - IPBB</c:v>
                  </c:pt>
                  <c:pt idx="2">
                    <c:v>CenturyLink</c:v>
                  </c:pt>
                  <c:pt idx="3">
                    <c:v>Frontier DSL</c:v>
                  </c:pt>
                  <c:pt idx="4">
                    <c:v>Verizon DSL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Fiber</c:v>
                  </c:pt>
                  <c:pt idx="13">
                    <c:v>Verizon Fiber</c:v>
                  </c:pt>
                  <c:pt idx="14">
                    <c:v>Hughes</c:v>
                  </c:pt>
                  <c:pt idx="15">
                    <c:v>Viasat/Exede</c:v>
                  </c:pt>
                  <c:pt idx="16">
                    <c:v>Avg. all ISPs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46'!$D$3:$D$19</c:f>
              <c:numCache>
                <c:formatCode>General</c:formatCode>
                <c:ptCount val="17"/>
                <c:pt idx="2" formatCode="0.00">
                  <c:v>4.5953299999999997</c:v>
                </c:pt>
                <c:pt idx="4">
                  <c:v>2.55477</c:v>
                </c:pt>
                <c:pt idx="5">
                  <c:v>4.6741000000000001</c:v>
                </c:pt>
                <c:pt idx="6">
                  <c:v>32.324390000000001</c:v>
                </c:pt>
                <c:pt idx="7">
                  <c:v>20.334099999999999</c:v>
                </c:pt>
                <c:pt idx="8">
                  <c:v>18.219719999999999</c:v>
                </c:pt>
                <c:pt idx="9">
                  <c:v>16.68581</c:v>
                </c:pt>
                <c:pt idx="10">
                  <c:v>15.798959999999999</c:v>
                </c:pt>
                <c:pt idx="11">
                  <c:v>13.92633</c:v>
                </c:pt>
                <c:pt idx="13">
                  <c:v>31.875160000000001</c:v>
                </c:pt>
                <c:pt idx="14">
                  <c:v>0</c:v>
                </c:pt>
                <c:pt idx="15">
                  <c:v>0</c:v>
                </c:pt>
                <c:pt idx="16">
                  <c:v>14.093557384901569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195-4EFB-BAF5-265AE8F79548}"/>
            </c:ext>
          </c:extLst>
        </c:ser>
        <c:ser>
          <c:idx val="2"/>
          <c:order val="2"/>
          <c:tx>
            <c:strRef>
              <c:f>'Chart 46'!$E$2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779AD7"/>
            </a:solidFill>
          </c:spPr>
          <c:invertIfNegative val="0"/>
          <c:cat>
            <c:multiLvlStrRef>
              <c:f>'Chart 46'!$A$3:$B$19</c:f>
              <c:multiLvlStrCache>
                <c:ptCount val="17"/>
                <c:lvl>
                  <c:pt idx="0">
                    <c:v>AT&amp;T - DSL</c:v>
                  </c:pt>
                  <c:pt idx="1">
                    <c:v>AT&amp;T - IPBB</c:v>
                  </c:pt>
                  <c:pt idx="2">
                    <c:v>CenturyLink</c:v>
                  </c:pt>
                  <c:pt idx="3">
                    <c:v>Frontier DSL</c:v>
                  </c:pt>
                  <c:pt idx="4">
                    <c:v>Verizon DSL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Fiber</c:v>
                  </c:pt>
                  <c:pt idx="13">
                    <c:v>Verizon Fiber</c:v>
                  </c:pt>
                  <c:pt idx="14">
                    <c:v>Hughes</c:v>
                  </c:pt>
                  <c:pt idx="15">
                    <c:v>Viasat/Exede</c:v>
                  </c:pt>
                  <c:pt idx="16">
                    <c:v>Avg. all ISPs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46'!$E$3:$E$19</c:f>
              <c:numCache>
                <c:formatCode>General</c:formatCode>
                <c:ptCount val="17"/>
                <c:pt idx="2" formatCode="0.00">
                  <c:v>5.0116800000000001</c:v>
                </c:pt>
                <c:pt idx="4" formatCode="0.00">
                  <c:v>2.6446700000000001</c:v>
                </c:pt>
                <c:pt idx="5" formatCode="0.00">
                  <c:v>4.6720300000000003</c:v>
                </c:pt>
                <c:pt idx="6" formatCode="0.00">
                  <c:v>29.717829999999999</c:v>
                </c:pt>
                <c:pt idx="7" formatCode="0.00">
                  <c:v>21.833189999999998</c:v>
                </c:pt>
                <c:pt idx="8" formatCode="0.00">
                  <c:v>20.610769999999999</c:v>
                </c:pt>
                <c:pt idx="9" formatCode="0.00">
                  <c:v>17.304189999999998</c:v>
                </c:pt>
                <c:pt idx="10" formatCode="0.00">
                  <c:v>15.54792</c:v>
                </c:pt>
                <c:pt idx="11" formatCode="0.00">
                  <c:v>13.78848</c:v>
                </c:pt>
                <c:pt idx="13">
                  <c:v>38.798050000000003</c:v>
                </c:pt>
                <c:pt idx="14">
                  <c:v>0</c:v>
                </c:pt>
                <c:pt idx="15">
                  <c:v>16.99531</c:v>
                </c:pt>
                <c:pt idx="16">
                  <c:v>15.686921997627923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195-4EFB-BAF5-265AE8F79548}"/>
            </c:ext>
          </c:extLst>
        </c:ser>
        <c:ser>
          <c:idx val="3"/>
          <c:order val="3"/>
          <c:tx>
            <c:strRef>
              <c:f>'Chart 46'!$F$2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4F7ACA"/>
            </a:solidFill>
          </c:spPr>
          <c:invertIfNegative val="0"/>
          <c:cat>
            <c:multiLvlStrRef>
              <c:f>'Chart 46'!$A$3:$B$19</c:f>
              <c:multiLvlStrCache>
                <c:ptCount val="17"/>
                <c:lvl>
                  <c:pt idx="0">
                    <c:v>AT&amp;T - DSL</c:v>
                  </c:pt>
                  <c:pt idx="1">
                    <c:v>AT&amp;T - IPBB</c:v>
                  </c:pt>
                  <c:pt idx="2">
                    <c:v>CenturyLink</c:v>
                  </c:pt>
                  <c:pt idx="3">
                    <c:v>Frontier DSL</c:v>
                  </c:pt>
                  <c:pt idx="4">
                    <c:v>Verizon DSL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Fiber</c:v>
                  </c:pt>
                  <c:pt idx="13">
                    <c:v>Verizon Fiber</c:v>
                  </c:pt>
                  <c:pt idx="14">
                    <c:v>Hughes</c:v>
                  </c:pt>
                  <c:pt idx="15">
                    <c:v>Viasat/Exede</c:v>
                  </c:pt>
                  <c:pt idx="16">
                    <c:v>Avg. all ISPs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46'!$F$3:$F$19</c:f>
              <c:numCache>
                <c:formatCode>0.00</c:formatCode>
                <c:ptCount val="17"/>
                <c:pt idx="2">
                  <c:v>6.0229299999999997</c:v>
                </c:pt>
                <c:pt idx="3">
                  <c:v>3.33786</c:v>
                </c:pt>
                <c:pt idx="4">
                  <c:v>2.8897699999999999</c:v>
                </c:pt>
                <c:pt idx="5">
                  <c:v>5.9400300000000001</c:v>
                </c:pt>
                <c:pt idx="6">
                  <c:v>18.146180000000001</c:v>
                </c:pt>
                <c:pt idx="7">
                  <c:v>26.60521</c:v>
                </c:pt>
                <c:pt idx="8">
                  <c:v>36.23151</c:v>
                </c:pt>
                <c:pt idx="9">
                  <c:v>25.206959999999999</c:v>
                </c:pt>
                <c:pt idx="10">
                  <c:v>23.329180000000001</c:v>
                </c:pt>
                <c:pt idx="11">
                  <c:v>17.243230000000001</c:v>
                </c:pt>
                <c:pt idx="12">
                  <c:v>23.676349999999999</c:v>
                </c:pt>
                <c:pt idx="13">
                  <c:v>51.228589999999997</c:v>
                </c:pt>
                <c:pt idx="14">
                  <c:v>0</c:v>
                </c:pt>
                <c:pt idx="15">
                  <c:v>17.628</c:v>
                </c:pt>
                <c:pt idx="16" formatCode="General">
                  <c:v>22.594341340290569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195-4EFB-BAF5-265AE8F79548}"/>
            </c:ext>
          </c:extLst>
        </c:ser>
        <c:ser>
          <c:idx val="4"/>
          <c:order val="4"/>
          <c:tx>
            <c:strRef>
              <c:f>'Chart 46'!$G$2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4166B2"/>
            </a:solidFill>
          </c:spPr>
          <c:invertIfNegative val="0"/>
          <c:cat>
            <c:multiLvlStrRef>
              <c:f>'Chart 46'!$A$3:$B$19</c:f>
              <c:multiLvlStrCache>
                <c:ptCount val="17"/>
                <c:lvl>
                  <c:pt idx="0">
                    <c:v>AT&amp;T - DSL</c:v>
                  </c:pt>
                  <c:pt idx="1">
                    <c:v>AT&amp;T - IPBB</c:v>
                  </c:pt>
                  <c:pt idx="2">
                    <c:v>CenturyLink</c:v>
                  </c:pt>
                  <c:pt idx="3">
                    <c:v>Frontier DSL</c:v>
                  </c:pt>
                  <c:pt idx="4">
                    <c:v>Verizon DSL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Fiber</c:v>
                  </c:pt>
                  <c:pt idx="13">
                    <c:v>Verizon Fiber</c:v>
                  </c:pt>
                  <c:pt idx="14">
                    <c:v>Hughes</c:v>
                  </c:pt>
                  <c:pt idx="15">
                    <c:v>Viasat/Exede</c:v>
                  </c:pt>
                  <c:pt idx="16">
                    <c:v>Avg. all ISPs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46'!$G$3:$G$19</c:f>
              <c:numCache>
                <c:formatCode>0.00</c:formatCode>
                <c:ptCount val="17"/>
                <c:pt idx="0">
                  <c:v>3.3699300000000001</c:v>
                </c:pt>
                <c:pt idx="1">
                  <c:v>18.24878</c:v>
                </c:pt>
                <c:pt idx="2">
                  <c:v>11.217750000000001</c:v>
                </c:pt>
                <c:pt idx="3">
                  <c:v>3.7720199999999999</c:v>
                </c:pt>
                <c:pt idx="4">
                  <c:v>3.1044</c:v>
                </c:pt>
                <c:pt idx="5">
                  <c:v>7.5779500000000004</c:v>
                </c:pt>
                <c:pt idx="6">
                  <c:v>61.669440000000002</c:v>
                </c:pt>
                <c:pt idx="7">
                  <c:v>45.318950000000001</c:v>
                </c:pt>
                <c:pt idx="8">
                  <c:v>37.377699999999997</c:v>
                </c:pt>
                <c:pt idx="9">
                  <c:v>43.624400000000001</c:v>
                </c:pt>
                <c:pt idx="10">
                  <c:v>36.260559999999998</c:v>
                </c:pt>
                <c:pt idx="11">
                  <c:v>26.385750000000002</c:v>
                </c:pt>
                <c:pt idx="12">
                  <c:v>24.672550000000001</c:v>
                </c:pt>
                <c:pt idx="13">
                  <c:v>54.994149999999998</c:v>
                </c:pt>
                <c:pt idx="14">
                  <c:v>18.097249999999999</c:v>
                </c:pt>
                <c:pt idx="15">
                  <c:v>14.103020000000001</c:v>
                </c:pt>
                <c:pt idx="16" formatCode="General">
                  <c:v>32.113872443955167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195-4EFB-BAF5-265AE8F79548}"/>
            </c:ext>
          </c:extLst>
        </c:ser>
        <c:ser>
          <c:idx val="5"/>
          <c:order val="5"/>
          <c:tx>
            <c:strRef>
              <c:f>'Chart 46'!$H$2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003BB0"/>
            </a:solidFill>
          </c:spPr>
          <c:invertIfNegative val="0"/>
          <c:cat>
            <c:multiLvlStrRef>
              <c:f>'Chart 46'!$A$3:$B$19</c:f>
              <c:multiLvlStrCache>
                <c:ptCount val="17"/>
                <c:lvl>
                  <c:pt idx="0">
                    <c:v>AT&amp;T - DSL</c:v>
                  </c:pt>
                  <c:pt idx="1">
                    <c:v>AT&amp;T - IPBB</c:v>
                  </c:pt>
                  <c:pt idx="2">
                    <c:v>CenturyLink</c:v>
                  </c:pt>
                  <c:pt idx="3">
                    <c:v>Frontier DSL</c:v>
                  </c:pt>
                  <c:pt idx="4">
                    <c:v>Verizon DSL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Fiber</c:v>
                  </c:pt>
                  <c:pt idx="13">
                    <c:v>Verizon Fiber</c:v>
                  </c:pt>
                  <c:pt idx="14">
                    <c:v>Hughes</c:v>
                  </c:pt>
                  <c:pt idx="15">
                    <c:v>Viasat/Exede</c:v>
                  </c:pt>
                  <c:pt idx="16">
                    <c:v>Avg. all ISPs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46'!$H$3:$H$19</c:f>
              <c:numCache>
                <c:formatCode>0.00</c:formatCode>
                <c:ptCount val="17"/>
                <c:pt idx="0">
                  <c:v>3.8131300000000001</c:v>
                </c:pt>
                <c:pt idx="1">
                  <c:v>15.378080000000001</c:v>
                </c:pt>
                <c:pt idx="2">
                  <c:v>10.074909999999999</c:v>
                </c:pt>
                <c:pt idx="3">
                  <c:v>3.5377100000000001</c:v>
                </c:pt>
                <c:pt idx="4">
                  <c:v>2.4810599999999998</c:v>
                </c:pt>
                <c:pt idx="5">
                  <c:v>5.2913699999999997</c:v>
                </c:pt>
                <c:pt idx="6">
                  <c:v>44.838569999999997</c:v>
                </c:pt>
                <c:pt idx="7">
                  <c:v>69.236339999999998</c:v>
                </c:pt>
                <c:pt idx="8">
                  <c:v>60.733060000000002</c:v>
                </c:pt>
                <c:pt idx="9">
                  <c:v>46.134779999999999</c:v>
                </c:pt>
                <c:pt idx="10">
                  <c:v>35.360059999999997</c:v>
                </c:pt>
                <c:pt idx="11">
                  <c:v>38.633769999999998</c:v>
                </c:pt>
                <c:pt idx="12">
                  <c:v>21.949090000000002</c:v>
                </c:pt>
                <c:pt idx="13">
                  <c:v>54.469349999999999</c:v>
                </c:pt>
                <c:pt idx="14">
                  <c:v>12.18778</c:v>
                </c:pt>
                <c:pt idx="15">
                  <c:v>8.5609699999999993</c:v>
                </c:pt>
                <c:pt idx="16" formatCode="General">
                  <c:v>41.230297929440383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195-4EFB-BAF5-265AE8F79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9359904"/>
        <c:axId val="609360296"/>
      </c:barChart>
      <c:catAx>
        <c:axId val="60935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360296"/>
        <c:crosses val="autoZero"/>
        <c:auto val="1"/>
        <c:lblAlgn val="ctr"/>
        <c:lblOffset val="100"/>
        <c:noMultiLvlLbl val="0"/>
      </c:catAx>
      <c:valAx>
        <c:axId val="609360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Median Download Speed (Mbps)</a:t>
                </a:r>
              </a:p>
            </c:rich>
          </c:tx>
          <c:layout>
            <c:manualLayout>
              <c:xMode val="edge"/>
              <c:yMode val="edge"/>
              <c:x val="5.5819782550100335E-3"/>
              <c:y val="0.2847456139367206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609359904"/>
        <c:crosses val="autoZero"/>
        <c:crossBetween val="between"/>
        <c:majorUnit val="5"/>
      </c:valAx>
    </c:plotArea>
    <c:legend>
      <c:legendPos val="t"/>
      <c:layout>
        <c:manualLayout>
          <c:xMode val="edge"/>
          <c:yMode val="edge"/>
          <c:x val="0.32245575682976396"/>
          <c:y val="3.4376233764576547E-2"/>
          <c:w val="0.3550884137473147"/>
          <c:h val="4.7379459871644013E-2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v>Base</c:v>
          </c:tx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BD7-44FC-9A47-B25C871AF79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BD7-44FC-9A47-B25C871AF79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BD7-44FC-9A47-B25C871AF79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BD7-44FC-9A47-B25C871AF790}"/>
              </c:ext>
            </c:extLst>
          </c:dPt>
          <c:dPt>
            <c:idx val="5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BD7-44FC-9A47-B25C871AF790}"/>
              </c:ext>
            </c:extLst>
          </c:dPt>
          <c:dPt>
            <c:idx val="6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BD7-44FC-9A47-B25C871AF79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2BD7-44FC-9A47-B25C871AF790}"/>
              </c:ext>
            </c:extLst>
          </c:dPt>
          <c:dPt>
            <c:idx val="13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2BD7-44FC-9A47-B25C871AF790}"/>
              </c:ext>
            </c:extLst>
          </c:dPt>
          <c:dPt>
            <c:idx val="14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2BD7-44FC-9A47-B25C871AF79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2BD7-44FC-9A47-B25C871AF790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2BD7-44FC-9A47-B25C871AF790}"/>
              </c:ext>
            </c:extLst>
          </c:dPt>
          <c:dPt>
            <c:idx val="17"/>
            <c:invertIfNegative val="0"/>
            <c:bubble3D val="0"/>
            <c:spPr>
              <a:solidFill>
                <a:srgbClr val="C6D9F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2BD7-44FC-9A47-B25C871AF790}"/>
              </c:ext>
            </c:extLst>
          </c:dPt>
          <c:dPt>
            <c:idx val="18"/>
            <c:invertIfNegative val="0"/>
            <c:bubble3D val="0"/>
            <c:spPr>
              <a:solidFill>
                <a:srgbClr val="9FB9E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2BD7-44FC-9A47-B25C871AF790}"/>
              </c:ext>
            </c:extLst>
          </c:dPt>
          <c:dPt>
            <c:idx val="19"/>
            <c:invertIfNegative val="0"/>
            <c:bubble3D val="0"/>
            <c:spPr>
              <a:solidFill>
                <a:srgbClr val="779AD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2BD7-44FC-9A47-B25C871AF790}"/>
              </c:ext>
            </c:extLst>
          </c:dPt>
          <c:dPt>
            <c:idx val="20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2BD7-44FC-9A47-B25C871AF790}"/>
              </c:ext>
            </c:extLst>
          </c:dPt>
          <c:dPt>
            <c:idx val="21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2BD7-44FC-9A47-B25C871AF790}"/>
              </c:ext>
            </c:extLst>
          </c:dPt>
          <c:dPt>
            <c:idx val="22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2BD7-44FC-9A47-B25C871AF790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2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2BD7-44FC-9A47-B25C871AF790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3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2BD7-44FC-9A47-B25C871AF790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2BD7-44FC-9A47-B25C871AF790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2BD7-44FC-9A47-B25C871AF790}"/>
              </c:ext>
            </c:extLst>
          </c:dPt>
          <c:dPt>
            <c:idx val="28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E6-8281-477C-A726-60913ED20060}"/>
              </c:ext>
            </c:extLst>
          </c:dPt>
          <c:dPt>
            <c:idx val="29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2BD7-44FC-9A47-B25C871AF790}"/>
              </c:ext>
            </c:extLst>
          </c:dPt>
          <c:dPt>
            <c:idx val="30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2BD7-44FC-9A47-B25C871AF790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F-2BD7-44FC-9A47-B25C871AF790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1-2BD7-44FC-9A47-B25C871AF790}"/>
              </c:ext>
            </c:extLst>
          </c:dPt>
          <c:dPt>
            <c:idx val="33"/>
            <c:invertIfNegative val="0"/>
            <c:bubble3D val="0"/>
            <c:spPr>
              <a:solidFill>
                <a:srgbClr val="C6D9F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3-2BD7-44FC-9A47-B25C871AF790}"/>
              </c:ext>
            </c:extLst>
          </c:dPt>
          <c:dPt>
            <c:idx val="34"/>
            <c:invertIfNegative val="0"/>
            <c:bubble3D val="0"/>
            <c:spPr>
              <a:solidFill>
                <a:srgbClr val="9FB9E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5-2BD7-44FC-9A47-B25C871AF790}"/>
              </c:ext>
            </c:extLst>
          </c:dPt>
          <c:dPt>
            <c:idx val="35"/>
            <c:invertIfNegative val="0"/>
            <c:bubble3D val="0"/>
            <c:spPr>
              <a:solidFill>
                <a:srgbClr val="779AD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7-2BD7-44FC-9A47-B25C871AF790}"/>
              </c:ext>
            </c:extLst>
          </c:dPt>
          <c:dPt>
            <c:idx val="36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9-2BD7-44FC-9A47-B25C871AF790}"/>
              </c:ext>
            </c:extLst>
          </c:dPt>
          <c:dPt>
            <c:idx val="37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B-2BD7-44FC-9A47-B25C871AF790}"/>
              </c:ext>
            </c:extLst>
          </c:dPt>
          <c:dPt>
            <c:idx val="38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D-2BD7-44FC-9A47-B25C871AF790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F-2BD7-44FC-9A47-B25C871AF790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1-2BD7-44FC-9A47-B25C871AF790}"/>
              </c:ext>
            </c:extLst>
          </c:dPt>
          <c:dPt>
            <c:idx val="41"/>
            <c:invertIfNegative val="0"/>
            <c:bubble3D val="0"/>
            <c:spPr>
              <a:solidFill>
                <a:srgbClr val="00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3-2BD7-44FC-9A47-B25C871AF790}"/>
              </c:ext>
            </c:extLst>
          </c:dPt>
          <c:dPt>
            <c:idx val="42"/>
            <c:invertIfNegative val="0"/>
            <c:bubble3D val="0"/>
            <c:spPr>
              <a:solidFill>
                <a:srgbClr val="9FB9E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5-2BD7-44FC-9A47-B25C871AF790}"/>
              </c:ext>
            </c:extLst>
          </c:dPt>
          <c:dPt>
            <c:idx val="43"/>
            <c:invertIfNegative val="0"/>
            <c:bubble3D val="0"/>
            <c:spPr>
              <a:solidFill>
                <a:srgbClr val="779AD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7-2BD7-44FC-9A47-B25C871AF790}"/>
              </c:ext>
            </c:extLst>
          </c:dPt>
          <c:dPt>
            <c:idx val="44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9-2BD7-44FC-9A47-B25C871AF790}"/>
              </c:ext>
            </c:extLst>
          </c:dPt>
          <c:dPt>
            <c:idx val="45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B-2BD7-44FC-9A47-B25C871AF790}"/>
              </c:ext>
            </c:extLst>
          </c:dPt>
          <c:dPt>
            <c:idx val="46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D-2BD7-44FC-9A47-B25C871AF790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F-2BD7-44FC-9A47-B25C871AF790}"/>
              </c:ext>
            </c:extLst>
          </c:dPt>
          <c:dPt>
            <c:idx val="49"/>
            <c:invertIfNegative val="0"/>
            <c:bubble3D val="0"/>
            <c:spPr>
              <a:solidFill>
                <a:srgbClr val="C6D9F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1-2BD7-44FC-9A47-B25C871AF790}"/>
              </c:ext>
            </c:extLst>
          </c:dPt>
          <c:dPt>
            <c:idx val="50"/>
            <c:invertIfNegative val="0"/>
            <c:bubble3D val="0"/>
            <c:spPr>
              <a:solidFill>
                <a:srgbClr val="9FB9E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3-2BD7-44FC-9A47-B25C871AF790}"/>
              </c:ext>
            </c:extLst>
          </c:dPt>
          <c:dPt>
            <c:idx val="51"/>
            <c:invertIfNegative val="0"/>
            <c:bubble3D val="0"/>
            <c:spPr>
              <a:solidFill>
                <a:srgbClr val="779AD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5-2BD7-44FC-9A47-B25C871AF790}"/>
              </c:ext>
            </c:extLst>
          </c:dPt>
          <c:dPt>
            <c:idx val="52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7-2BD7-44FC-9A47-B25C871AF790}"/>
              </c:ext>
            </c:extLst>
          </c:dPt>
          <c:dPt>
            <c:idx val="53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9-2BD7-44FC-9A47-B25C871AF790}"/>
              </c:ext>
            </c:extLst>
          </c:dPt>
          <c:dPt>
            <c:idx val="54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B-2BD7-44FC-9A47-B25C871AF790}"/>
              </c:ext>
            </c:extLst>
          </c:dPt>
          <c:dPt>
            <c:idx val="57"/>
            <c:invertIfNegative val="0"/>
            <c:bubble3D val="0"/>
            <c:spPr>
              <a:solidFill>
                <a:srgbClr val="C6D9F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D-2BD7-44FC-9A47-B25C871AF790}"/>
              </c:ext>
            </c:extLst>
          </c:dPt>
          <c:dPt>
            <c:idx val="58"/>
            <c:invertIfNegative val="0"/>
            <c:bubble3D val="0"/>
            <c:spPr>
              <a:solidFill>
                <a:srgbClr val="9FB9E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F-2BD7-44FC-9A47-B25C871AF790}"/>
              </c:ext>
            </c:extLst>
          </c:dPt>
          <c:dPt>
            <c:idx val="59"/>
            <c:invertIfNegative val="0"/>
            <c:bubble3D val="0"/>
            <c:spPr>
              <a:solidFill>
                <a:srgbClr val="779AD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1-2BD7-44FC-9A47-B25C871AF790}"/>
              </c:ext>
            </c:extLst>
          </c:dPt>
          <c:dPt>
            <c:idx val="60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3-2BD7-44FC-9A47-B25C871AF790}"/>
              </c:ext>
            </c:extLst>
          </c:dPt>
          <c:dPt>
            <c:idx val="61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5-2BD7-44FC-9A47-B25C871AF790}"/>
              </c:ext>
            </c:extLst>
          </c:dPt>
          <c:dPt>
            <c:idx val="62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7-2BD7-44FC-9A47-B25C871AF790}"/>
              </c:ext>
            </c:extLst>
          </c:dPt>
          <c:dPt>
            <c:idx val="64"/>
            <c:invertIfNegative val="0"/>
            <c:bubble3D val="0"/>
            <c:spPr>
              <a:solidFill>
                <a:schemeClr val="accent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9-2BD7-44FC-9A47-B25C871AF790}"/>
              </c:ext>
            </c:extLst>
          </c:dPt>
          <c:dPt>
            <c:idx val="65"/>
            <c:invertIfNegative val="0"/>
            <c:bubble3D val="0"/>
            <c:spPr>
              <a:solidFill>
                <a:srgbClr val="C6D9F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B-2BD7-44FC-9A47-B25C871AF790}"/>
              </c:ext>
            </c:extLst>
          </c:dPt>
          <c:dPt>
            <c:idx val="66"/>
            <c:invertIfNegative val="0"/>
            <c:bubble3D val="0"/>
            <c:spPr>
              <a:solidFill>
                <a:srgbClr val="9FB9E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D-2BD7-44FC-9A47-B25C871AF790}"/>
              </c:ext>
            </c:extLst>
          </c:dPt>
          <c:dPt>
            <c:idx val="67"/>
            <c:invertIfNegative val="0"/>
            <c:bubble3D val="0"/>
            <c:spPr>
              <a:solidFill>
                <a:srgbClr val="779AD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F-2BD7-44FC-9A47-B25C871AF790}"/>
              </c:ext>
            </c:extLst>
          </c:dPt>
          <c:dPt>
            <c:idx val="68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1-2BD7-44FC-9A47-B25C871AF790}"/>
              </c:ext>
            </c:extLst>
          </c:dPt>
          <c:dPt>
            <c:idx val="69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3-2BD7-44FC-9A47-B25C871AF790}"/>
              </c:ext>
            </c:extLst>
          </c:dPt>
          <c:dPt>
            <c:idx val="70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5-2BD7-44FC-9A47-B25C871AF790}"/>
              </c:ext>
            </c:extLst>
          </c:dPt>
          <c:dPt>
            <c:idx val="71"/>
            <c:invertIfNegative val="0"/>
            <c:bubble3D val="0"/>
            <c:spPr>
              <a:solidFill>
                <a:schemeClr val="accent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7-2BD7-44FC-9A47-B25C871AF790}"/>
              </c:ext>
            </c:extLst>
          </c:dPt>
          <c:dPt>
            <c:idx val="72"/>
            <c:invertIfNegative val="0"/>
            <c:bubble3D val="0"/>
            <c:spPr>
              <a:solidFill>
                <a:schemeClr val="accent2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9-2BD7-44FC-9A47-B25C871AF790}"/>
              </c:ext>
            </c:extLst>
          </c:dPt>
          <c:dPt>
            <c:idx val="73"/>
            <c:invertIfNegative val="0"/>
            <c:bubble3D val="0"/>
            <c:spPr>
              <a:solidFill>
                <a:srgbClr val="C6D9F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B-2BD7-44FC-9A47-B25C871AF790}"/>
              </c:ext>
            </c:extLst>
          </c:dPt>
          <c:dPt>
            <c:idx val="74"/>
            <c:invertIfNegative val="0"/>
            <c:bubble3D val="0"/>
            <c:spPr>
              <a:solidFill>
                <a:srgbClr val="9FB9E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D-2BD7-44FC-9A47-B25C871AF790}"/>
              </c:ext>
            </c:extLst>
          </c:dPt>
          <c:dPt>
            <c:idx val="75"/>
            <c:invertIfNegative val="0"/>
            <c:bubble3D val="0"/>
            <c:spPr>
              <a:solidFill>
                <a:srgbClr val="779AD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F-2BD7-44FC-9A47-B25C871AF790}"/>
              </c:ext>
            </c:extLst>
          </c:dPt>
          <c:dPt>
            <c:idx val="76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1-2BD7-44FC-9A47-B25C871AF790}"/>
              </c:ext>
            </c:extLst>
          </c:dPt>
          <c:dPt>
            <c:idx val="77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3-2BD7-44FC-9A47-B25C871AF790}"/>
              </c:ext>
            </c:extLst>
          </c:dPt>
          <c:dPt>
            <c:idx val="78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5-2BD7-44FC-9A47-B25C871AF790}"/>
              </c:ext>
            </c:extLst>
          </c:dPt>
          <c:dPt>
            <c:idx val="79"/>
            <c:invertIfNegative val="0"/>
            <c:bubble3D val="0"/>
            <c:spPr>
              <a:solidFill>
                <a:schemeClr val="accent2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7-2BD7-44FC-9A47-B25C871AF790}"/>
              </c:ext>
            </c:extLst>
          </c:dPt>
          <c:dPt>
            <c:idx val="80"/>
            <c:invertIfNegative val="0"/>
            <c:bubble3D val="0"/>
            <c:spPr>
              <a:solidFill>
                <a:schemeClr val="accent3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9-2BD7-44FC-9A47-B25C871AF790}"/>
              </c:ext>
            </c:extLst>
          </c:dPt>
          <c:dPt>
            <c:idx val="81"/>
            <c:invertIfNegative val="0"/>
            <c:bubble3D val="0"/>
            <c:spPr>
              <a:solidFill>
                <a:srgbClr val="C6D9F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B-2BD7-44FC-9A47-B25C871AF790}"/>
              </c:ext>
            </c:extLst>
          </c:dPt>
          <c:dPt>
            <c:idx val="82"/>
            <c:invertIfNegative val="0"/>
            <c:bubble3D val="0"/>
            <c:spPr>
              <a:solidFill>
                <a:srgbClr val="9FB9E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D-2BD7-44FC-9A47-B25C871AF790}"/>
              </c:ext>
            </c:extLst>
          </c:dPt>
          <c:dPt>
            <c:idx val="83"/>
            <c:invertIfNegative val="0"/>
            <c:bubble3D val="0"/>
            <c:spPr>
              <a:solidFill>
                <a:srgbClr val="779AD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F-2BD7-44FC-9A47-B25C871AF790}"/>
              </c:ext>
            </c:extLst>
          </c:dPt>
          <c:dPt>
            <c:idx val="84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1-2BD7-44FC-9A47-B25C871AF790}"/>
              </c:ext>
            </c:extLst>
          </c:dPt>
          <c:dPt>
            <c:idx val="85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3-2BD7-44FC-9A47-B25C871AF790}"/>
              </c:ext>
            </c:extLst>
          </c:dPt>
          <c:dPt>
            <c:idx val="86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5-2BD7-44FC-9A47-B25C871AF790}"/>
              </c:ext>
            </c:extLst>
          </c:dPt>
          <c:dPt>
            <c:idx val="87"/>
            <c:invertIfNegative val="0"/>
            <c:bubble3D val="0"/>
            <c:spPr>
              <a:solidFill>
                <a:schemeClr val="accent3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7-2BD7-44FC-9A47-B25C871AF790}"/>
              </c:ext>
            </c:extLst>
          </c:dPt>
          <c:dPt>
            <c:idx val="88"/>
            <c:invertIfNegative val="0"/>
            <c:bubble3D val="0"/>
            <c:spPr>
              <a:solidFill>
                <a:schemeClr val="accent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9-2BD7-44FC-9A47-B25C871AF790}"/>
              </c:ext>
            </c:extLst>
          </c:dPt>
          <c:dPt>
            <c:idx val="89"/>
            <c:invertIfNegative val="0"/>
            <c:bubble3D val="0"/>
            <c:spPr>
              <a:solidFill>
                <a:srgbClr val="C6D9F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B-2BD7-44FC-9A47-B25C871AF790}"/>
              </c:ext>
            </c:extLst>
          </c:dPt>
          <c:dPt>
            <c:idx val="90"/>
            <c:invertIfNegative val="0"/>
            <c:bubble3D val="0"/>
            <c:spPr>
              <a:solidFill>
                <a:srgbClr val="9FB9E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D-2BD7-44FC-9A47-B25C871AF790}"/>
              </c:ext>
            </c:extLst>
          </c:dPt>
          <c:dPt>
            <c:idx val="91"/>
            <c:invertIfNegative val="0"/>
            <c:bubble3D val="0"/>
            <c:spPr>
              <a:solidFill>
                <a:srgbClr val="779AD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F-2BD7-44FC-9A47-B25C871AF790}"/>
              </c:ext>
            </c:extLst>
          </c:dPt>
          <c:dPt>
            <c:idx val="92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1-2BD7-44FC-9A47-B25C871AF790}"/>
              </c:ext>
            </c:extLst>
          </c:dPt>
          <c:dPt>
            <c:idx val="93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3-2BD7-44FC-9A47-B25C871AF790}"/>
              </c:ext>
            </c:extLst>
          </c:dPt>
          <c:dPt>
            <c:idx val="94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5-2BD7-44FC-9A47-B25C871AF790}"/>
              </c:ext>
            </c:extLst>
          </c:dPt>
          <c:dPt>
            <c:idx val="95"/>
            <c:invertIfNegative val="0"/>
            <c:bubble3D val="0"/>
            <c:spPr>
              <a:solidFill>
                <a:schemeClr val="accent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7-2BD7-44FC-9A47-B25C871AF790}"/>
              </c:ext>
            </c:extLst>
          </c:dPt>
          <c:dPt>
            <c:idx val="96"/>
            <c:invertIfNegative val="0"/>
            <c:bubble3D val="0"/>
            <c:spPr>
              <a:solidFill>
                <a:schemeClr val="accent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9-2BD7-44FC-9A47-B25C871AF790}"/>
              </c:ext>
            </c:extLst>
          </c:dPt>
          <c:dPt>
            <c:idx val="97"/>
            <c:invertIfNegative val="0"/>
            <c:bubble3D val="0"/>
            <c:spPr>
              <a:solidFill>
                <a:schemeClr val="accent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B-2BD7-44FC-9A47-B25C871AF790}"/>
              </c:ext>
            </c:extLst>
          </c:dPt>
          <c:dPt>
            <c:idx val="100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D-2BD7-44FC-9A47-B25C871AF790}"/>
              </c:ext>
            </c:extLst>
          </c:dPt>
          <c:dPt>
            <c:idx val="101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F-2BD7-44FC-9A47-B25C871AF790}"/>
              </c:ext>
            </c:extLst>
          </c:dPt>
          <c:dPt>
            <c:idx val="102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1-2BD7-44FC-9A47-B25C871AF790}"/>
              </c:ext>
            </c:extLst>
          </c:dPt>
          <c:dPt>
            <c:idx val="104"/>
            <c:invertIfNegative val="0"/>
            <c:bubble3D val="0"/>
            <c:spPr>
              <a:solidFill>
                <a:schemeClr val="accent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3-2BD7-44FC-9A47-B25C871AF790}"/>
              </c:ext>
            </c:extLst>
          </c:dPt>
          <c:dPt>
            <c:idx val="105"/>
            <c:invertIfNegative val="0"/>
            <c:bubble3D val="0"/>
            <c:spPr>
              <a:solidFill>
                <a:srgbClr val="C6D9F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5-2BD7-44FC-9A47-B25C871AF790}"/>
              </c:ext>
            </c:extLst>
          </c:dPt>
          <c:dPt>
            <c:idx val="106"/>
            <c:invertIfNegative val="0"/>
            <c:bubble3D val="0"/>
            <c:spPr>
              <a:solidFill>
                <a:srgbClr val="9FB9E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7-2BD7-44FC-9A47-B25C871AF790}"/>
              </c:ext>
            </c:extLst>
          </c:dPt>
          <c:dPt>
            <c:idx val="107"/>
            <c:invertIfNegative val="0"/>
            <c:bubble3D val="0"/>
            <c:spPr>
              <a:solidFill>
                <a:srgbClr val="779AD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9-2BD7-44FC-9A47-B25C871AF790}"/>
              </c:ext>
            </c:extLst>
          </c:dPt>
          <c:dPt>
            <c:idx val="108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B-2BD7-44FC-9A47-B25C871AF790}"/>
              </c:ext>
            </c:extLst>
          </c:dPt>
          <c:dPt>
            <c:idx val="109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D-2BD7-44FC-9A47-B25C871AF790}"/>
              </c:ext>
            </c:extLst>
          </c:dPt>
          <c:dPt>
            <c:idx val="110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F-2BD7-44FC-9A47-B25C871AF790}"/>
              </c:ext>
            </c:extLst>
          </c:dPt>
          <c:dPt>
            <c:idx val="111"/>
            <c:invertIfNegative val="0"/>
            <c:bubble3D val="0"/>
            <c:spPr>
              <a:solidFill>
                <a:schemeClr val="accent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1-2BD7-44FC-9A47-B25C871AF790}"/>
              </c:ext>
            </c:extLst>
          </c:dPt>
          <c:dPt>
            <c:idx val="113"/>
            <c:invertIfNegative val="0"/>
            <c:bubble3D val="0"/>
            <c:spPr>
              <a:solidFill>
                <a:schemeClr val="accent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3-2BD7-44FC-9A47-B25C871AF790}"/>
              </c:ext>
            </c:extLst>
          </c:dPt>
          <c:dPt>
            <c:idx val="114"/>
            <c:invertIfNegative val="0"/>
            <c:bubble3D val="0"/>
            <c:spPr>
              <a:solidFill>
                <a:schemeClr val="accent2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5-2BD7-44FC-9A47-B25C871AF790}"/>
              </c:ext>
            </c:extLst>
          </c:dPt>
          <c:dPt>
            <c:idx val="115"/>
            <c:invertIfNegative val="0"/>
            <c:bubble3D val="0"/>
            <c:spPr>
              <a:solidFill>
                <a:schemeClr val="accent3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7-2BD7-44FC-9A47-B25C871AF790}"/>
              </c:ext>
            </c:extLst>
          </c:dPt>
          <c:dPt>
            <c:idx val="116"/>
            <c:invertIfNegative val="0"/>
            <c:bubble3D val="0"/>
            <c:spPr>
              <a:solidFill>
                <a:schemeClr val="accent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9-2BD7-44FC-9A47-B25C871AF790}"/>
              </c:ext>
            </c:extLst>
          </c:dPt>
          <c:dPt>
            <c:idx val="117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B-2BD7-44FC-9A47-B25C871AF790}"/>
              </c:ext>
            </c:extLst>
          </c:dPt>
          <c:dPt>
            <c:idx val="118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D-2BD7-44FC-9A47-B25C871AF790}"/>
              </c:ext>
            </c:extLst>
          </c:dPt>
          <c:dPt>
            <c:idx val="123"/>
            <c:invertIfNegative val="0"/>
            <c:bubble3D val="0"/>
            <c:spPr>
              <a:solidFill>
                <a:srgbClr val="779AD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E8-B1FF-4225-9782-FEEBB1BE9E3B}"/>
              </c:ext>
            </c:extLst>
          </c:dPt>
          <c:dPt>
            <c:idx val="124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F-2BD7-44FC-9A47-B25C871AF790}"/>
              </c:ext>
            </c:extLst>
          </c:dPt>
          <c:dPt>
            <c:idx val="125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1-2BD7-44FC-9A47-B25C871AF790}"/>
              </c:ext>
            </c:extLst>
          </c:dPt>
          <c:dPt>
            <c:idx val="126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3-2BD7-44FC-9A47-B25C871AF790}"/>
              </c:ext>
            </c:extLst>
          </c:dPt>
          <c:dPt>
            <c:idx val="129"/>
            <c:invertIfNegative val="0"/>
            <c:bubble3D val="0"/>
            <c:spPr>
              <a:solidFill>
                <a:srgbClr val="C6D9F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5-2BD7-44FC-9A47-B25C871AF790}"/>
              </c:ext>
            </c:extLst>
          </c:dPt>
          <c:dPt>
            <c:idx val="130"/>
            <c:invertIfNegative val="0"/>
            <c:bubble3D val="0"/>
            <c:spPr>
              <a:solidFill>
                <a:srgbClr val="9FB9E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7-2BD7-44FC-9A47-B25C871AF790}"/>
              </c:ext>
            </c:extLst>
          </c:dPt>
          <c:dPt>
            <c:idx val="131"/>
            <c:invertIfNegative val="0"/>
            <c:bubble3D val="0"/>
            <c:spPr>
              <a:solidFill>
                <a:srgbClr val="779AD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9-2BD7-44FC-9A47-B25C871AF790}"/>
              </c:ext>
            </c:extLst>
          </c:dPt>
          <c:dPt>
            <c:idx val="132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B-2BD7-44FC-9A47-B25C871AF790}"/>
              </c:ext>
            </c:extLst>
          </c:dPt>
          <c:dPt>
            <c:idx val="133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D-2BD7-44FC-9A47-B25C871AF790}"/>
              </c:ext>
            </c:extLst>
          </c:dPt>
          <c:dPt>
            <c:idx val="134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F-2BD7-44FC-9A47-B25C871AF790}"/>
              </c:ext>
            </c:extLst>
          </c:dPt>
          <c:cat>
            <c:multiLvlStrRef>
              <c:f>'Chart 46'!$W$53:$X$188</c:f>
              <c:multiLvlStrCache>
                <c:ptCount val="132"/>
                <c:lvl>
                  <c:pt idx="4">
                    <c:v>AT&amp;T - DSL</c:v>
                  </c:pt>
                  <c:pt idx="12">
                    <c:v>AT&amp;T -IPBB</c:v>
                  </c:pt>
                  <c:pt idx="20">
                    <c:v>CenturyLink</c:v>
                  </c:pt>
                  <c:pt idx="28">
                    <c:v>Frontier DSL</c:v>
                  </c:pt>
                  <c:pt idx="36">
                    <c:v>Verizon DSL</c:v>
                  </c:pt>
                  <c:pt idx="44">
                    <c:v>Windstream</c:v>
                  </c:pt>
                  <c:pt idx="52">
                    <c:v>Optimum</c:v>
                  </c:pt>
                  <c:pt idx="60">
                    <c:v>Charter</c:v>
                  </c:pt>
                  <c:pt idx="68">
                    <c:v>Comcast</c:v>
                  </c:pt>
                  <c:pt idx="76">
                    <c:v>Cox</c:v>
                  </c:pt>
                  <c:pt idx="84">
                    <c:v>Mediacom</c:v>
                  </c:pt>
                  <c:pt idx="92">
                    <c:v>TWC</c:v>
                  </c:pt>
                  <c:pt idx="100">
                    <c:v>Frontier Fiber</c:v>
                  </c:pt>
                  <c:pt idx="108">
                    <c:v>Verizon Fiber</c:v>
                  </c:pt>
                  <c:pt idx="116">
                    <c:v>Hughes</c:v>
                  </c:pt>
                  <c:pt idx="124">
                    <c:v>Viasat/Exede</c:v>
                  </c:pt>
                  <c:pt idx="131">
                    <c:v>Weighted Average
of all ISPs</c:v>
                  </c:pt>
                </c:lvl>
                <c:lvl>
                  <c:pt idx="1">
                    <c:v>DSL</c:v>
                  </c:pt>
                  <c:pt idx="49">
                    <c:v>Cable</c:v>
                  </c:pt>
                  <c:pt idx="97">
                    <c:v>Fiber</c:v>
                  </c:pt>
                  <c:pt idx="113">
                    <c:v>Satellite   </c:v>
                  </c:pt>
                  <c:pt idx="131">
                    <c:v>Overall</c:v>
                  </c:pt>
                </c:lvl>
              </c:multiLvlStrCache>
            </c:multiLvlStrRef>
          </c:cat>
          <c:val>
            <c:numRef>
              <c:f>'Chart 46'!$Z$54:$Z$188</c:f>
              <c:numCache>
                <c:formatCode>General</c:formatCode>
                <c:ptCount val="13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">
                  <c:v>0.81947999999999999</c:v>
                </c:pt>
                <c:pt idx="6" formatCode="0.00">
                  <c:v>0.81557000000000002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">
                  <c:v>1.16035</c:v>
                </c:pt>
                <c:pt idx="14" formatCode="0.00">
                  <c:v>1.10829</c:v>
                </c:pt>
                <c:pt idx="17" formatCode="0.00">
                  <c:v>0.93018999999999996</c:v>
                </c:pt>
                <c:pt idx="18" formatCode="0.00">
                  <c:v>0.94115000000000004</c:v>
                </c:pt>
                <c:pt idx="19" formatCode="0.00">
                  <c:v>0.92435999999999996</c:v>
                </c:pt>
                <c:pt idx="20" formatCode="0.00">
                  <c:v>0.93010999999999999</c:v>
                </c:pt>
                <c:pt idx="21" formatCode="0.00">
                  <c:v>0.87931000000000004</c:v>
                </c:pt>
                <c:pt idx="22" formatCode="0.00">
                  <c:v>0.87892000000000003</c:v>
                </c:pt>
                <c:pt idx="28" formatCode="0.00">
                  <c:v>0.93413999999999997</c:v>
                </c:pt>
                <c:pt idx="29" formatCode="0.00">
                  <c:v>0.87460000000000004</c:v>
                </c:pt>
                <c:pt idx="30" formatCode="0.00">
                  <c:v>0.89785999999999999</c:v>
                </c:pt>
                <c:pt idx="33">
                  <c:v>0.93101</c:v>
                </c:pt>
                <c:pt idx="34" formatCode="0.00">
                  <c:v>0.93642999999999998</c:v>
                </c:pt>
                <c:pt idx="35" formatCode="0.00">
                  <c:v>0.93420999999999998</c:v>
                </c:pt>
                <c:pt idx="36" formatCode="0.00">
                  <c:v>0.96701000000000004</c:v>
                </c:pt>
                <c:pt idx="37" formatCode="0.00">
                  <c:v>1.1938599999999999</c:v>
                </c:pt>
                <c:pt idx="38" formatCode="0.00">
                  <c:v>1.21</c:v>
                </c:pt>
                <c:pt idx="41">
                  <c:v>0</c:v>
                </c:pt>
                <c:pt idx="42" formatCode="0.00">
                  <c:v>0.88717999999999997</c:v>
                </c:pt>
                <c:pt idx="43" formatCode="0.00">
                  <c:v>0.87311000000000005</c:v>
                </c:pt>
                <c:pt idx="44" formatCode="0.00">
                  <c:v>0.94540999999999997</c:v>
                </c:pt>
                <c:pt idx="45" formatCode="0.00">
                  <c:v>0.89341999999999999</c:v>
                </c:pt>
                <c:pt idx="46" formatCode="0.00">
                  <c:v>0.92127000000000003</c:v>
                </c:pt>
                <c:pt idx="49">
                  <c:v>0.44979000000000002</c:v>
                </c:pt>
                <c:pt idx="50" formatCode="0.00">
                  <c:v>1.2264600000000001</c:v>
                </c:pt>
                <c:pt idx="51" formatCode="0.00">
                  <c:v>1.1556200000000001</c:v>
                </c:pt>
                <c:pt idx="52" formatCode="0.00">
                  <c:v>1.2097500000000001</c:v>
                </c:pt>
                <c:pt idx="53" formatCode="0.00">
                  <c:v>1.1475599999999999</c:v>
                </c:pt>
                <c:pt idx="54" formatCode="0.00">
                  <c:v>1.12138</c:v>
                </c:pt>
                <c:pt idx="57">
                  <c:v>1.0190300000000001</c:v>
                </c:pt>
                <c:pt idx="58" formatCode="0.00">
                  <c:v>1.0270300000000001</c:v>
                </c:pt>
                <c:pt idx="59" formatCode="0.00">
                  <c:v>1.0258799999999999</c:v>
                </c:pt>
                <c:pt idx="60" formatCode="0.00">
                  <c:v>1.02732</c:v>
                </c:pt>
                <c:pt idx="61" formatCode="0.00">
                  <c:v>1.01928</c:v>
                </c:pt>
                <c:pt idx="62" formatCode="0.00">
                  <c:v>1.08073</c:v>
                </c:pt>
                <c:pt idx="65">
                  <c:v>1.04749</c:v>
                </c:pt>
                <c:pt idx="66" formatCode="0.00">
                  <c:v>1.0409900000000001</c:v>
                </c:pt>
                <c:pt idx="67" formatCode="0.00">
                  <c:v>1.0504500000000001</c:v>
                </c:pt>
                <c:pt idx="68" formatCode="0.00">
                  <c:v>1.11483</c:v>
                </c:pt>
                <c:pt idx="69" formatCode="0.00">
                  <c:v>1.14575</c:v>
                </c:pt>
                <c:pt idx="70" formatCode="0.00">
                  <c:v>1.1427</c:v>
                </c:pt>
                <c:pt idx="73">
                  <c:v>0.98495999999999995</c:v>
                </c:pt>
                <c:pt idx="74" formatCode="0.00">
                  <c:v>1.01366</c:v>
                </c:pt>
                <c:pt idx="75" formatCode="0.00">
                  <c:v>1.04545</c:v>
                </c:pt>
                <c:pt idx="76" formatCode="0.00">
                  <c:v>1.0498700000000001</c:v>
                </c:pt>
                <c:pt idx="77" formatCode="0.00">
                  <c:v>1.0038199999999999</c:v>
                </c:pt>
                <c:pt idx="78" formatCode="0.00">
                  <c:v>1.00434</c:v>
                </c:pt>
                <c:pt idx="81">
                  <c:v>0.79337999999999997</c:v>
                </c:pt>
                <c:pt idx="82" formatCode="0.00">
                  <c:v>1.03965</c:v>
                </c:pt>
                <c:pt idx="83" formatCode="0.00">
                  <c:v>0.96187</c:v>
                </c:pt>
                <c:pt idx="84" formatCode="0.00">
                  <c:v>1.08511</c:v>
                </c:pt>
                <c:pt idx="85" formatCode="0.00">
                  <c:v>1.10171</c:v>
                </c:pt>
                <c:pt idx="86" formatCode="0.00">
                  <c:v>1.1402099999999999</c:v>
                </c:pt>
                <c:pt idx="89">
                  <c:v>0.95669999999999999</c:v>
                </c:pt>
                <c:pt idx="90" formatCode="0.00">
                  <c:v>0.98211000000000004</c:v>
                </c:pt>
                <c:pt idx="91" formatCode="0.00">
                  <c:v>0.96187</c:v>
                </c:pt>
                <c:pt idx="92" formatCode="0.00">
                  <c:v>1.0061199999999999</c:v>
                </c:pt>
                <c:pt idx="93" formatCode="0.00">
                  <c:v>1.02858</c:v>
                </c:pt>
                <c:pt idx="94" formatCode="0.00">
                  <c:v>1.1295299999999999</c:v>
                </c:pt>
                <c:pt idx="97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1.0098</c:v>
                </c:pt>
                <c:pt idx="101" formatCode="0.00">
                  <c:v>0.99724999999999997</c:v>
                </c:pt>
                <c:pt idx="102" formatCode="0.00">
                  <c:v>0.87795999999999996</c:v>
                </c:pt>
                <c:pt idx="105">
                  <c:v>1.17239</c:v>
                </c:pt>
                <c:pt idx="106" formatCode="0.00">
                  <c:v>1.1926399999999999</c:v>
                </c:pt>
                <c:pt idx="107" formatCode="0.00">
                  <c:v>1.2463900000000001</c:v>
                </c:pt>
                <c:pt idx="108" formatCode="0.00">
                  <c:v>1.2212400000000001</c:v>
                </c:pt>
                <c:pt idx="109" formatCode="0.00">
                  <c:v>1.1520900000000001</c:v>
                </c:pt>
                <c:pt idx="110" formatCode="0.00">
                  <c:v>1.09775</c:v>
                </c:pt>
                <c:pt idx="113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  <c:pt idx="116" formatCode="0.00">
                  <c:v>0</c:v>
                </c:pt>
                <c:pt idx="117" formatCode="0.00">
                  <c:v>2.2383000000000002</c:v>
                </c:pt>
                <c:pt idx="118" formatCode="0.00">
                  <c:v>1.52902</c:v>
                </c:pt>
                <c:pt idx="121">
                  <c:v>0</c:v>
                </c:pt>
                <c:pt idx="122" formatCode="0.00">
                  <c:v>0</c:v>
                </c:pt>
                <c:pt idx="123" formatCode="0.00">
                  <c:v>1.41628</c:v>
                </c:pt>
                <c:pt idx="124" formatCode="0.00">
                  <c:v>1.4690000000000001</c:v>
                </c:pt>
                <c:pt idx="125" formatCode="0.00">
                  <c:v>1.1752499999999999</c:v>
                </c:pt>
                <c:pt idx="126" formatCode="0.00">
                  <c:v>0.71340999999999999</c:v>
                </c:pt>
                <c:pt idx="129" formatCode="0.00">
                  <c:v>0.92054888888888875</c:v>
                </c:pt>
                <c:pt idx="130" formatCode="0.00">
                  <c:v>1.0287299999999999</c:v>
                </c:pt>
                <c:pt idx="131" formatCode="0.00">
                  <c:v>1.0594154545454546</c:v>
                </c:pt>
                <c:pt idx="132" formatCode="0.00">
                  <c:v>1.0745930769230769</c:v>
                </c:pt>
                <c:pt idx="133" formatCode="0.00">
                  <c:v>1.1144131249999998</c:v>
                </c:pt>
                <c:pt idx="134" formatCode="0.00">
                  <c:v>1.0949669732360094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E0-2BD7-44FC-9A47-B25C871AF790}"/>
            </c:ext>
          </c:extLst>
        </c:ser>
        <c:ser>
          <c:idx val="0"/>
          <c:order val="1"/>
          <c:tx>
            <c:v>Stack</c:v>
          </c:tx>
          <c:invertIfNegative val="0"/>
          <c:dPt>
            <c:idx val="33"/>
            <c:invertIfNegative val="0"/>
            <c:bubble3D val="0"/>
            <c:spPr>
              <a:pattFill prst="pct70">
                <a:fgClr>
                  <a:srgbClr val="7CC3D6"/>
                </a:fgClr>
                <a:bgClr>
                  <a:schemeClr val="bg1"/>
                </a:bgClr>
              </a:patt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E2-2BD7-44FC-9A47-B25C871AF790}"/>
              </c:ext>
            </c:extLst>
          </c:dPt>
          <c:dPt>
            <c:idx val="37"/>
            <c:invertIfNegative val="0"/>
            <c:bubble3D val="0"/>
            <c:spPr>
              <a:pattFill prst="pct50">
                <a:fgClr>
                  <a:srgbClr val="285BBD"/>
                </a:fgClr>
                <a:bgClr>
                  <a:schemeClr val="bg1"/>
                </a:bgClr>
              </a:patt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E4-2BD7-44FC-9A47-B25C871AF790}"/>
              </c:ext>
            </c:extLst>
          </c:dPt>
          <c:dPt>
            <c:idx val="38"/>
            <c:invertIfNegative val="0"/>
            <c:bubble3D val="0"/>
            <c:spPr>
              <a:pattFill prst="pct50">
                <a:fgClr>
                  <a:srgbClr val="003BB0"/>
                </a:fgClr>
                <a:bgClr>
                  <a:schemeClr val="bg1"/>
                </a:bgClr>
              </a:patt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E6-2BD7-44FC-9A47-B25C871AF790}"/>
              </c:ext>
            </c:extLst>
          </c:dPt>
          <c:cat>
            <c:multiLvlStrRef>
              <c:f>'Chart 46'!$W$53:$X$188</c:f>
              <c:multiLvlStrCache>
                <c:ptCount val="132"/>
                <c:lvl>
                  <c:pt idx="4">
                    <c:v>AT&amp;T - DSL</c:v>
                  </c:pt>
                  <c:pt idx="12">
                    <c:v>AT&amp;T -IPBB</c:v>
                  </c:pt>
                  <c:pt idx="20">
                    <c:v>CenturyLink</c:v>
                  </c:pt>
                  <c:pt idx="28">
                    <c:v>Frontier DSL</c:v>
                  </c:pt>
                  <c:pt idx="36">
                    <c:v>Verizon DSL</c:v>
                  </c:pt>
                  <c:pt idx="44">
                    <c:v>Windstream</c:v>
                  </c:pt>
                  <c:pt idx="52">
                    <c:v>Optimum</c:v>
                  </c:pt>
                  <c:pt idx="60">
                    <c:v>Charter</c:v>
                  </c:pt>
                  <c:pt idx="68">
                    <c:v>Comcast</c:v>
                  </c:pt>
                  <c:pt idx="76">
                    <c:v>Cox</c:v>
                  </c:pt>
                  <c:pt idx="84">
                    <c:v>Mediacom</c:v>
                  </c:pt>
                  <c:pt idx="92">
                    <c:v>TWC</c:v>
                  </c:pt>
                  <c:pt idx="100">
                    <c:v>Frontier Fiber</c:v>
                  </c:pt>
                  <c:pt idx="108">
                    <c:v>Verizon Fiber</c:v>
                  </c:pt>
                  <c:pt idx="116">
                    <c:v>Hughes</c:v>
                  </c:pt>
                  <c:pt idx="124">
                    <c:v>Viasat/Exede</c:v>
                  </c:pt>
                  <c:pt idx="131">
                    <c:v>Weighted Average
of all ISPs</c:v>
                  </c:pt>
                </c:lvl>
                <c:lvl>
                  <c:pt idx="1">
                    <c:v>DSL</c:v>
                  </c:pt>
                  <c:pt idx="49">
                    <c:v>Cable</c:v>
                  </c:pt>
                  <c:pt idx="97">
                    <c:v>Fiber</c:v>
                  </c:pt>
                  <c:pt idx="113">
                    <c:v>Satellite   </c:v>
                  </c:pt>
                  <c:pt idx="131">
                    <c:v>Overall</c:v>
                  </c:pt>
                </c:lvl>
              </c:multiLvlStrCache>
            </c:multiLvlStrRef>
          </c:cat>
          <c:val>
            <c:numRef>
              <c:f>'Chart 46'!$AA$54:$AA$188</c:f>
              <c:numCache>
                <c:formatCode>General</c:formatCode>
                <c:ptCount val="13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1" formatCode="@">
                  <c:v>0</c:v>
                </c:pt>
                <c:pt idx="42" formatCode="@">
                  <c:v>0</c:v>
                </c:pt>
                <c:pt idx="43" formatCode="@">
                  <c:v>0</c:v>
                </c:pt>
                <c:pt idx="44" formatCode="@">
                  <c:v>0</c:v>
                </c:pt>
                <c:pt idx="45" formatCode="@">
                  <c:v>0</c:v>
                </c:pt>
                <c:pt idx="46" formatCode="@">
                  <c:v>0</c:v>
                </c:pt>
                <c:pt idx="49" formatCode="@">
                  <c:v>0</c:v>
                </c:pt>
                <c:pt idx="50" formatCode="@">
                  <c:v>0</c:v>
                </c:pt>
                <c:pt idx="51" formatCode="@">
                  <c:v>0</c:v>
                </c:pt>
                <c:pt idx="52" formatCode="@">
                  <c:v>0</c:v>
                </c:pt>
                <c:pt idx="53" formatCode="@">
                  <c:v>0</c:v>
                </c:pt>
                <c:pt idx="54" formatCode="@">
                  <c:v>0</c:v>
                </c:pt>
                <c:pt idx="57" formatCode="@">
                  <c:v>0</c:v>
                </c:pt>
                <c:pt idx="58" formatCode="@">
                  <c:v>0</c:v>
                </c:pt>
                <c:pt idx="59" formatCode="@">
                  <c:v>0</c:v>
                </c:pt>
                <c:pt idx="60" formatCode="@">
                  <c:v>0</c:v>
                </c:pt>
                <c:pt idx="61" formatCode="@">
                  <c:v>0</c:v>
                </c:pt>
                <c:pt idx="62" formatCode="@">
                  <c:v>0</c:v>
                </c:pt>
                <c:pt idx="65" formatCode="@">
                  <c:v>0</c:v>
                </c:pt>
                <c:pt idx="66" formatCode="@">
                  <c:v>0</c:v>
                </c:pt>
                <c:pt idx="67" formatCode="@">
                  <c:v>0</c:v>
                </c:pt>
                <c:pt idx="68" formatCode="@">
                  <c:v>0</c:v>
                </c:pt>
                <c:pt idx="69" formatCode="@">
                  <c:v>0</c:v>
                </c:pt>
                <c:pt idx="70" formatCode="@">
                  <c:v>0</c:v>
                </c:pt>
                <c:pt idx="73" formatCode="@">
                  <c:v>0</c:v>
                </c:pt>
                <c:pt idx="74" formatCode="@">
                  <c:v>0</c:v>
                </c:pt>
                <c:pt idx="75" formatCode="@">
                  <c:v>0</c:v>
                </c:pt>
                <c:pt idx="76" formatCode="@">
                  <c:v>0</c:v>
                </c:pt>
                <c:pt idx="77" formatCode="@">
                  <c:v>0</c:v>
                </c:pt>
                <c:pt idx="78" formatCode="@">
                  <c:v>0</c:v>
                </c:pt>
                <c:pt idx="81" formatCode="@">
                  <c:v>0</c:v>
                </c:pt>
                <c:pt idx="82" formatCode="@">
                  <c:v>0</c:v>
                </c:pt>
                <c:pt idx="83" formatCode="@">
                  <c:v>0</c:v>
                </c:pt>
                <c:pt idx="84" formatCode="@">
                  <c:v>0</c:v>
                </c:pt>
                <c:pt idx="85" formatCode="@">
                  <c:v>0</c:v>
                </c:pt>
                <c:pt idx="86" formatCode="@">
                  <c:v>0</c:v>
                </c:pt>
                <c:pt idx="89" formatCode="@">
                  <c:v>0</c:v>
                </c:pt>
                <c:pt idx="90" formatCode="@">
                  <c:v>0</c:v>
                </c:pt>
                <c:pt idx="91" formatCode="@">
                  <c:v>0</c:v>
                </c:pt>
                <c:pt idx="92" formatCode="@">
                  <c:v>0</c:v>
                </c:pt>
                <c:pt idx="93" formatCode="@">
                  <c:v>0</c:v>
                </c:pt>
                <c:pt idx="94" formatCode="@">
                  <c:v>0</c:v>
                </c:pt>
                <c:pt idx="97" formatCode="@">
                  <c:v>0</c:v>
                </c:pt>
                <c:pt idx="98" formatCode="@">
                  <c:v>0</c:v>
                </c:pt>
                <c:pt idx="99" formatCode="@">
                  <c:v>0</c:v>
                </c:pt>
                <c:pt idx="100" formatCode="@">
                  <c:v>0</c:v>
                </c:pt>
                <c:pt idx="101" formatCode="@">
                  <c:v>0</c:v>
                </c:pt>
                <c:pt idx="102" formatCode="@">
                  <c:v>0</c:v>
                </c:pt>
                <c:pt idx="105" formatCode="@">
                  <c:v>0</c:v>
                </c:pt>
                <c:pt idx="106" formatCode="@">
                  <c:v>0</c:v>
                </c:pt>
                <c:pt idx="107" formatCode="@">
                  <c:v>0</c:v>
                </c:pt>
                <c:pt idx="108" formatCode="@">
                  <c:v>0</c:v>
                </c:pt>
                <c:pt idx="109" formatCode="@">
                  <c:v>0</c:v>
                </c:pt>
                <c:pt idx="110" formatCode="@">
                  <c:v>0</c:v>
                </c:pt>
                <c:pt idx="113" formatCode="@">
                  <c:v>0</c:v>
                </c:pt>
                <c:pt idx="114" formatCode="@">
                  <c:v>0</c:v>
                </c:pt>
                <c:pt idx="115" formatCode="@">
                  <c:v>0</c:v>
                </c:pt>
                <c:pt idx="116" formatCode="@">
                  <c:v>0</c:v>
                </c:pt>
                <c:pt idx="117" formatCode="@">
                  <c:v>0</c:v>
                </c:pt>
                <c:pt idx="118" formatCode="@">
                  <c:v>0</c:v>
                </c:pt>
                <c:pt idx="121" formatCode="@">
                  <c:v>0</c:v>
                </c:pt>
                <c:pt idx="122" formatCode="@">
                  <c:v>0</c:v>
                </c:pt>
                <c:pt idx="123" formatCode="@">
                  <c:v>0</c:v>
                </c:pt>
                <c:pt idx="124" formatCode="@">
                  <c:v>0</c:v>
                </c:pt>
                <c:pt idx="125" formatCode="@">
                  <c:v>0</c:v>
                </c:pt>
                <c:pt idx="126" formatCode="@">
                  <c:v>0</c:v>
                </c:pt>
                <c:pt idx="129" formatCode="@">
                  <c:v>0</c:v>
                </c:pt>
                <c:pt idx="130" formatCode="@">
                  <c:v>0</c:v>
                </c:pt>
                <c:pt idx="131" formatCode="@">
                  <c:v>0</c:v>
                </c:pt>
                <c:pt idx="132" formatCode="@">
                  <c:v>0</c:v>
                </c:pt>
                <c:pt idx="133" formatCode="@">
                  <c:v>0</c:v>
                </c:pt>
                <c:pt idx="134" formatCode="@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E7-2BD7-44FC-9A47-B25C871AF790}"/>
            </c:ext>
          </c:extLst>
        </c:ser>
        <c:ser>
          <c:idx val="1"/>
          <c:order val="2"/>
          <c:tx>
            <c:v>DC Dates</c:v>
          </c:tx>
          <c:invertIfNegative val="0"/>
          <c:cat>
            <c:multiLvlStrRef>
              <c:f>'Chart 46'!$W$53:$X$188</c:f>
              <c:multiLvlStrCache>
                <c:ptCount val="132"/>
                <c:lvl>
                  <c:pt idx="4">
                    <c:v>AT&amp;T - DSL</c:v>
                  </c:pt>
                  <c:pt idx="12">
                    <c:v>AT&amp;T -IPBB</c:v>
                  </c:pt>
                  <c:pt idx="20">
                    <c:v>CenturyLink</c:v>
                  </c:pt>
                  <c:pt idx="28">
                    <c:v>Frontier DSL</c:v>
                  </c:pt>
                  <c:pt idx="36">
                    <c:v>Verizon DSL</c:v>
                  </c:pt>
                  <c:pt idx="44">
                    <c:v>Windstream</c:v>
                  </c:pt>
                  <c:pt idx="52">
                    <c:v>Optimum</c:v>
                  </c:pt>
                  <c:pt idx="60">
                    <c:v>Charter</c:v>
                  </c:pt>
                  <c:pt idx="68">
                    <c:v>Comcast</c:v>
                  </c:pt>
                  <c:pt idx="76">
                    <c:v>Cox</c:v>
                  </c:pt>
                  <c:pt idx="84">
                    <c:v>Mediacom</c:v>
                  </c:pt>
                  <c:pt idx="92">
                    <c:v>TWC</c:v>
                  </c:pt>
                  <c:pt idx="100">
                    <c:v>Frontier Fiber</c:v>
                  </c:pt>
                  <c:pt idx="108">
                    <c:v>Verizon Fiber</c:v>
                  </c:pt>
                  <c:pt idx="116">
                    <c:v>Hughes</c:v>
                  </c:pt>
                  <c:pt idx="124">
                    <c:v>Viasat/Exede</c:v>
                  </c:pt>
                  <c:pt idx="131">
                    <c:v>Weighted Average
of all ISPs</c:v>
                  </c:pt>
                </c:lvl>
                <c:lvl>
                  <c:pt idx="1">
                    <c:v>DSL</c:v>
                  </c:pt>
                  <c:pt idx="49">
                    <c:v>Cable</c:v>
                  </c:pt>
                  <c:pt idx="97">
                    <c:v>Fiber</c:v>
                  </c:pt>
                  <c:pt idx="113">
                    <c:v>Satellite   </c:v>
                  </c:pt>
                  <c:pt idx="131">
                    <c:v>Overall</c:v>
                  </c:pt>
                </c:lvl>
              </c:multiLvlStrCache>
            </c:multiLvlStrRef>
          </c:cat>
          <c:val>
            <c:numRef>
              <c:f>'Chart 46'!$Y$55:$Y$188</c:f>
              <c:numCache>
                <c:formatCode>General</c:formatCode>
                <c:ptCount val="13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E8-2BD7-44FC-9A47-B25C871AF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09361080"/>
        <c:axId val="609361472"/>
      </c:barChart>
      <c:catAx>
        <c:axId val="6093610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609361472"/>
        <c:crosses val="autoZero"/>
        <c:auto val="1"/>
        <c:lblAlgn val="ctr"/>
        <c:lblOffset val="100"/>
        <c:tickMarkSkip val="1"/>
        <c:noMultiLvlLbl val="0"/>
      </c:catAx>
      <c:valAx>
        <c:axId val="60936147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Median Download Speed as a percentage of the Advertized Speed</a:t>
                </a:r>
              </a:p>
            </c:rich>
          </c:tx>
          <c:layout>
            <c:manualLayout>
              <c:xMode val="edge"/>
              <c:yMode val="edge"/>
              <c:x val="7.9399925905310996E-3"/>
              <c:y val="0.11160988049098876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609361080"/>
        <c:crosses val="autoZero"/>
        <c:crossBetween val="between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increase over 2011 actual speeds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46'!$D$110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'Chart 46'!$B$112:$C$121</c:f>
              <c:multiLvlStrCache>
                <c:ptCount val="10"/>
                <c:lvl>
                  <c:pt idx="0">
                    <c:v>CenturyLink</c:v>
                  </c:pt>
                  <c:pt idx="1">
                    <c:v>Verizon DSL</c:v>
                  </c:pt>
                  <c:pt idx="2">
                    <c:v>Windstream</c:v>
                  </c:pt>
                  <c:pt idx="3">
                    <c:v>Optimum</c:v>
                  </c:pt>
                  <c:pt idx="4">
                    <c:v>Charter</c:v>
                  </c:pt>
                  <c:pt idx="5">
                    <c:v>Comcast</c:v>
                  </c:pt>
                  <c:pt idx="6">
                    <c:v>Cox</c:v>
                  </c:pt>
                  <c:pt idx="7">
                    <c:v>Mediacom</c:v>
                  </c:pt>
                  <c:pt idx="8">
                    <c:v>TWC</c:v>
                  </c:pt>
                  <c:pt idx="9">
                    <c:v>Frontier Fiber</c:v>
                  </c:pt>
                </c:lvl>
                <c:lvl>
                  <c:pt idx="0">
                    <c:v>DSL</c:v>
                  </c:pt>
                  <c:pt idx="3">
                    <c:v>Cable</c:v>
                  </c:pt>
                  <c:pt idx="9">
                    <c:v>Fiber</c:v>
                  </c:pt>
                </c:lvl>
              </c:multiLvlStrCache>
            </c:multiLvlStrRef>
          </c:cat>
          <c:val>
            <c:numRef>
              <c:f>'Chart 46'!$D$112:$D$121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12-425E-9C40-4CEEB53B8518}"/>
            </c:ext>
          </c:extLst>
        </c:ser>
        <c:ser>
          <c:idx val="1"/>
          <c:order val="1"/>
          <c:tx>
            <c:strRef>
              <c:f>'Chart 46'!$E$110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9FB9E4"/>
            </a:solidFill>
            <a:ln>
              <a:noFill/>
            </a:ln>
            <a:effectLst/>
          </c:spPr>
          <c:invertIfNegative val="0"/>
          <c:cat>
            <c:multiLvlStrRef>
              <c:f>'Chart 46'!$B$112:$C$121</c:f>
              <c:multiLvlStrCache>
                <c:ptCount val="10"/>
                <c:lvl>
                  <c:pt idx="0">
                    <c:v>CenturyLink</c:v>
                  </c:pt>
                  <c:pt idx="1">
                    <c:v>Verizon DSL</c:v>
                  </c:pt>
                  <c:pt idx="2">
                    <c:v>Windstream</c:v>
                  </c:pt>
                  <c:pt idx="3">
                    <c:v>Optimum</c:v>
                  </c:pt>
                  <c:pt idx="4">
                    <c:v>Charter</c:v>
                  </c:pt>
                  <c:pt idx="5">
                    <c:v>Comcast</c:v>
                  </c:pt>
                  <c:pt idx="6">
                    <c:v>Cox</c:v>
                  </c:pt>
                  <c:pt idx="7">
                    <c:v>Mediacom</c:v>
                  </c:pt>
                  <c:pt idx="8">
                    <c:v>TWC</c:v>
                  </c:pt>
                  <c:pt idx="9">
                    <c:v>Frontier Fiber</c:v>
                  </c:pt>
                </c:lvl>
                <c:lvl>
                  <c:pt idx="0">
                    <c:v>DSL</c:v>
                  </c:pt>
                  <c:pt idx="3">
                    <c:v>Cable</c:v>
                  </c:pt>
                  <c:pt idx="9">
                    <c:v>Fiber</c:v>
                  </c:pt>
                </c:lvl>
              </c:multiLvlStrCache>
            </c:multiLvlStrRef>
          </c:cat>
          <c:val>
            <c:numRef>
              <c:f>'Chart 46'!$E$112:$E$121</c:f>
              <c:numCache>
                <c:formatCode>General</c:formatCode>
                <c:ptCount val="10"/>
                <c:pt idx="0">
                  <c:v>0.13467179598609341</c:v>
                </c:pt>
                <c:pt idx="1">
                  <c:v>0.15592606836640044</c:v>
                </c:pt>
                <c:pt idx="2">
                  <c:v>1.7466792631904295E-2</c:v>
                </c:pt>
                <c:pt idx="3">
                  <c:v>2.6429482685948833</c:v>
                </c:pt>
                <c:pt idx="4">
                  <c:v>0.31319060996480341</c:v>
                </c:pt>
                <c:pt idx="5">
                  <c:v>0.26788479189877357</c:v>
                </c:pt>
                <c:pt idx="6">
                  <c:v>0.21136295492874108</c:v>
                </c:pt>
                <c:pt idx="7">
                  <c:v>0.48610774049722033</c:v>
                </c:pt>
                <c:pt idx="8">
                  <c:v>0.33838812912650279</c:v>
                </c:pt>
                <c:pt idx="9">
                  <c:v>0.1437915485801268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12-425E-9C40-4CEEB53B8518}"/>
            </c:ext>
          </c:extLst>
        </c:ser>
        <c:ser>
          <c:idx val="2"/>
          <c:order val="2"/>
          <c:tx>
            <c:strRef>
              <c:f>'Chart 46'!$F$110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C6D9F1"/>
            </a:solidFill>
            <a:ln>
              <a:noFill/>
            </a:ln>
            <a:effectLst/>
          </c:spPr>
          <c:invertIfNegative val="0"/>
          <c:cat>
            <c:multiLvlStrRef>
              <c:f>'Chart 46'!$B$112:$C$121</c:f>
              <c:multiLvlStrCache>
                <c:ptCount val="10"/>
                <c:lvl>
                  <c:pt idx="0">
                    <c:v>CenturyLink</c:v>
                  </c:pt>
                  <c:pt idx="1">
                    <c:v>Verizon DSL</c:v>
                  </c:pt>
                  <c:pt idx="2">
                    <c:v>Windstream</c:v>
                  </c:pt>
                  <c:pt idx="3">
                    <c:v>Optimum</c:v>
                  </c:pt>
                  <c:pt idx="4">
                    <c:v>Charter</c:v>
                  </c:pt>
                  <c:pt idx="5">
                    <c:v>Comcast</c:v>
                  </c:pt>
                  <c:pt idx="6">
                    <c:v>Cox</c:v>
                  </c:pt>
                  <c:pt idx="7">
                    <c:v>Mediacom</c:v>
                  </c:pt>
                  <c:pt idx="8">
                    <c:v>TWC</c:v>
                  </c:pt>
                  <c:pt idx="9">
                    <c:v>Frontier Fiber</c:v>
                  </c:pt>
                </c:lvl>
                <c:lvl>
                  <c:pt idx="0">
                    <c:v>DSL</c:v>
                  </c:pt>
                  <c:pt idx="3">
                    <c:v>Cable</c:v>
                  </c:pt>
                  <c:pt idx="9">
                    <c:v>Fiber</c:v>
                  </c:pt>
                </c:lvl>
              </c:multiLvlStrCache>
            </c:multiLvlStrRef>
          </c:cat>
          <c:val>
            <c:numRef>
              <c:f>'Chart 46'!$F$112:$F$121</c:f>
              <c:numCache>
                <c:formatCode>General</c:formatCode>
                <c:ptCount val="10"/>
                <c:pt idx="0">
                  <c:v>0.2374762958280657</c:v>
                </c:pt>
                <c:pt idx="1">
                  <c:v>0.19660204058548061</c:v>
                </c:pt>
                <c:pt idx="2">
                  <c:v>1.7016191176918771E-2</c:v>
                </c:pt>
                <c:pt idx="3">
                  <c:v>2.3491898020317499</c:v>
                </c:pt>
                <c:pt idx="4">
                  <c:v>0.41000290613193824</c:v>
                </c:pt>
                <c:pt idx="5">
                  <c:v>0.43427461192177957</c:v>
                </c:pt>
                <c:pt idx="6">
                  <c:v>0.25625634782179413</c:v>
                </c:pt>
                <c:pt idx="7">
                  <c:v>0.46249400344272928</c:v>
                </c:pt>
                <c:pt idx="8">
                  <c:v>0.32514007284749114</c:v>
                </c:pt>
                <c:pt idx="9">
                  <c:v>0.39220890785769202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112-425E-9C40-4CEEB53B8518}"/>
            </c:ext>
          </c:extLst>
        </c:ser>
        <c:ser>
          <c:idx val="3"/>
          <c:order val="3"/>
          <c:tx>
            <c:strRef>
              <c:f>'Chart 46'!$G$110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779AD7"/>
            </a:solidFill>
            <a:ln>
              <a:noFill/>
            </a:ln>
            <a:effectLst/>
          </c:spPr>
          <c:invertIfNegative val="0"/>
          <c:cat>
            <c:multiLvlStrRef>
              <c:f>'Chart 46'!$B$112:$C$121</c:f>
              <c:multiLvlStrCache>
                <c:ptCount val="10"/>
                <c:lvl>
                  <c:pt idx="0">
                    <c:v>CenturyLink</c:v>
                  </c:pt>
                  <c:pt idx="1">
                    <c:v>Verizon DSL</c:v>
                  </c:pt>
                  <c:pt idx="2">
                    <c:v>Windstream</c:v>
                  </c:pt>
                  <c:pt idx="3">
                    <c:v>Optimum</c:v>
                  </c:pt>
                  <c:pt idx="4">
                    <c:v>Charter</c:v>
                  </c:pt>
                  <c:pt idx="5">
                    <c:v>Comcast</c:v>
                  </c:pt>
                  <c:pt idx="6">
                    <c:v>Cox</c:v>
                  </c:pt>
                  <c:pt idx="7">
                    <c:v>Mediacom</c:v>
                  </c:pt>
                  <c:pt idx="8">
                    <c:v>TWC</c:v>
                  </c:pt>
                  <c:pt idx="9">
                    <c:v>Frontier Fiber</c:v>
                  </c:pt>
                </c:lvl>
                <c:lvl>
                  <c:pt idx="0">
                    <c:v>DSL</c:v>
                  </c:pt>
                  <c:pt idx="3">
                    <c:v>Cable</c:v>
                  </c:pt>
                  <c:pt idx="9">
                    <c:v>Fiber</c:v>
                  </c:pt>
                </c:lvl>
              </c:multiLvlStrCache>
            </c:multiLvlStrRef>
          </c:cat>
          <c:val>
            <c:numRef>
              <c:f>'Chart 46'!$G$112:$G$121</c:f>
              <c:numCache>
                <c:formatCode>General</c:formatCode>
                <c:ptCount val="10"/>
                <c:pt idx="0">
                  <c:v>0.4871725861251579</c:v>
                </c:pt>
                <c:pt idx="1">
                  <c:v>0.30749949098477475</c:v>
                </c:pt>
                <c:pt idx="2">
                  <c:v>0.2930367925883679</c:v>
                </c:pt>
                <c:pt idx="3">
                  <c:v>1.0450686002925687</c:v>
                </c:pt>
                <c:pt idx="4">
                  <c:v>0.71818334463495748</c:v>
                </c:pt>
                <c:pt idx="5">
                  <c:v>1.521300026374079</c:v>
                </c:pt>
                <c:pt idx="6">
                  <c:v>0.82998473255841809</c:v>
                </c:pt>
                <c:pt idx="7">
                  <c:v>1.1944276697613607</c:v>
                </c:pt>
                <c:pt idx="8">
                  <c:v>0.65715837121466947</c:v>
                </c:pt>
                <c:pt idx="9">
                  <c:v>0.8382598954068432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112-425E-9C40-4CEEB53B8518}"/>
            </c:ext>
          </c:extLst>
        </c:ser>
        <c:ser>
          <c:idx val="4"/>
          <c:order val="4"/>
          <c:tx>
            <c:strRef>
              <c:f>'Chart 46'!$H$110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4166B2"/>
            </a:solidFill>
            <a:ln>
              <a:noFill/>
            </a:ln>
            <a:effectLst/>
          </c:spPr>
          <c:invertIfNegative val="0"/>
          <c:cat>
            <c:multiLvlStrRef>
              <c:f>'Chart 46'!$B$112:$C$121</c:f>
              <c:multiLvlStrCache>
                <c:ptCount val="10"/>
                <c:lvl>
                  <c:pt idx="0">
                    <c:v>CenturyLink</c:v>
                  </c:pt>
                  <c:pt idx="1">
                    <c:v>Verizon DSL</c:v>
                  </c:pt>
                  <c:pt idx="2">
                    <c:v>Windstream</c:v>
                  </c:pt>
                  <c:pt idx="3">
                    <c:v>Optimum</c:v>
                  </c:pt>
                  <c:pt idx="4">
                    <c:v>Charter</c:v>
                  </c:pt>
                  <c:pt idx="5">
                    <c:v>Comcast</c:v>
                  </c:pt>
                  <c:pt idx="6">
                    <c:v>Cox</c:v>
                  </c:pt>
                  <c:pt idx="7">
                    <c:v>Mediacom</c:v>
                  </c:pt>
                  <c:pt idx="8">
                    <c:v>TWC</c:v>
                  </c:pt>
                  <c:pt idx="9">
                    <c:v>Frontier Fiber</c:v>
                  </c:pt>
                </c:lvl>
                <c:lvl>
                  <c:pt idx="0">
                    <c:v>DSL</c:v>
                  </c:pt>
                  <c:pt idx="3">
                    <c:v>Cable</c:v>
                  </c:pt>
                  <c:pt idx="9">
                    <c:v>Fiber</c:v>
                  </c:pt>
                </c:lvl>
              </c:multiLvlStrCache>
            </c:multiLvlStrRef>
          </c:cat>
          <c:val>
            <c:numRef>
              <c:f>'Chart 46'!$H$112:$H$121</c:f>
              <c:numCache>
                <c:formatCode>General</c:formatCode>
                <c:ptCount val="10"/>
                <c:pt idx="0">
                  <c:v>1.7698695282869785</c:v>
                </c:pt>
                <c:pt idx="1">
                  <c:v>0.40461054679546637</c:v>
                </c:pt>
                <c:pt idx="2">
                  <c:v>0.64958226850622347</c:v>
                </c:pt>
                <c:pt idx="3">
                  <c:v>5.9501258855377017</c:v>
                </c:pt>
                <c:pt idx="4">
                  <c:v>1.9267299557622137</c:v>
                </c:pt>
                <c:pt idx="5">
                  <c:v>1.6010617828459925</c:v>
                </c:pt>
                <c:pt idx="6">
                  <c:v>2.1670612389205783</c:v>
                </c:pt>
                <c:pt idx="7">
                  <c:v>2.4108003875422108</c:v>
                </c:pt>
                <c:pt idx="8">
                  <c:v>1.5357990639385699</c:v>
                </c:pt>
                <c:pt idx="9">
                  <c:v>0.9733812784421404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112-425E-9C40-4CEEB53B8518}"/>
            </c:ext>
          </c:extLst>
        </c:ser>
        <c:ser>
          <c:idx val="5"/>
          <c:order val="5"/>
          <c:tx>
            <c:strRef>
              <c:f>'Chart 46'!$I$110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003BB0"/>
            </a:solidFill>
            <a:ln>
              <a:noFill/>
            </a:ln>
            <a:effectLst/>
          </c:spPr>
          <c:invertIfNegative val="0"/>
          <c:cat>
            <c:multiLvlStrRef>
              <c:f>'Chart 46'!$B$112:$C$121</c:f>
              <c:multiLvlStrCache>
                <c:ptCount val="10"/>
                <c:lvl>
                  <c:pt idx="0">
                    <c:v>CenturyLink</c:v>
                  </c:pt>
                  <c:pt idx="1">
                    <c:v>Verizon DSL</c:v>
                  </c:pt>
                  <c:pt idx="2">
                    <c:v>Windstream</c:v>
                  </c:pt>
                  <c:pt idx="3">
                    <c:v>Optimum</c:v>
                  </c:pt>
                  <c:pt idx="4">
                    <c:v>Charter</c:v>
                  </c:pt>
                  <c:pt idx="5">
                    <c:v>Comcast</c:v>
                  </c:pt>
                  <c:pt idx="6">
                    <c:v>Cox</c:v>
                  </c:pt>
                  <c:pt idx="7">
                    <c:v>Mediacom</c:v>
                  </c:pt>
                  <c:pt idx="8">
                    <c:v>TWC</c:v>
                  </c:pt>
                  <c:pt idx="9">
                    <c:v>Frontier Fiber</c:v>
                  </c:pt>
                </c:lvl>
                <c:lvl>
                  <c:pt idx="0">
                    <c:v>DSL</c:v>
                  </c:pt>
                  <c:pt idx="3">
                    <c:v>Cable</c:v>
                  </c:pt>
                  <c:pt idx="9">
                    <c:v>Fiber</c:v>
                  </c:pt>
                </c:lvl>
              </c:multiLvlStrCache>
            </c:multiLvlStrRef>
          </c:cat>
          <c:val>
            <c:numRef>
              <c:f>'Chart 46'!$I$112:$I$121</c:f>
              <c:numCache>
                <c:formatCode>General</c:formatCode>
                <c:ptCount val="10"/>
                <c:pt idx="0">
                  <c:v>1.4876812381479136</c:v>
                </c:pt>
                <c:pt idx="1">
                  <c:v>0.12257539081057836</c:v>
                </c:pt>
                <c:pt idx="2">
                  <c:v>0.15183527578115122</c:v>
                </c:pt>
                <c:pt idx="3">
                  <c:v>4.0532922956247734</c:v>
                </c:pt>
                <c:pt idx="4">
                  <c:v>3.4713319771384286</c:v>
                </c:pt>
                <c:pt idx="5">
                  <c:v>3.2263285681380247</c:v>
                </c:pt>
                <c:pt idx="6">
                  <c:v>2.3493107871770915</c:v>
                </c:pt>
                <c:pt idx="7">
                  <c:v>2.3260960766054311</c:v>
                </c:pt>
                <c:pt idx="8">
                  <c:v>2.7128934293100628</c:v>
                </c:pt>
                <c:pt idx="9">
                  <c:v>0.95454963007724281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112-425E-9C40-4CEEB53B8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362256"/>
        <c:axId val="609362648"/>
      </c:barChart>
      <c:catAx>
        <c:axId val="60936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62648"/>
        <c:crosses val="autoZero"/>
        <c:auto val="1"/>
        <c:lblAlgn val="ctr"/>
        <c:lblOffset val="100"/>
        <c:noMultiLvlLbl val="0"/>
      </c:catAx>
      <c:valAx>
        <c:axId val="6093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6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increase in Actual speeds as a percentage of advertised over 2011 test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051355259634625E-2"/>
          <c:y val="0.18758511797916247"/>
          <c:w val="0.91829690102745487"/>
          <c:h val="0.730012590399186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46'!$E$128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C6D9F1"/>
            </a:solidFill>
            <a:ln>
              <a:noFill/>
            </a:ln>
            <a:effectLst/>
          </c:spPr>
          <c:invertIfNegative val="0"/>
          <c:cat>
            <c:multiLvlStrRef>
              <c:f>'Chart 46'!$C$130:$D$139</c:f>
              <c:multiLvlStrCache>
                <c:ptCount val="10"/>
                <c:lvl>
                  <c:pt idx="0">
                    <c:v>CenturyLink</c:v>
                  </c:pt>
                  <c:pt idx="1">
                    <c:v>Verizon DSL</c:v>
                  </c:pt>
                  <c:pt idx="2">
                    <c:v>Windstream</c:v>
                  </c:pt>
                  <c:pt idx="3">
                    <c:v>Optimum</c:v>
                  </c:pt>
                  <c:pt idx="4">
                    <c:v>Charter</c:v>
                  </c:pt>
                  <c:pt idx="5">
                    <c:v>Comcast</c:v>
                  </c:pt>
                  <c:pt idx="6">
                    <c:v>Cox</c:v>
                  </c:pt>
                  <c:pt idx="7">
                    <c:v>Mediacom</c:v>
                  </c:pt>
                  <c:pt idx="8">
                    <c:v>TWC</c:v>
                  </c:pt>
                  <c:pt idx="9">
                    <c:v>Verizon Fiber</c:v>
                  </c:pt>
                </c:lvl>
                <c:lvl>
                  <c:pt idx="0">
                    <c:v>DSL</c:v>
                  </c:pt>
                  <c:pt idx="3">
                    <c:v>Cable</c:v>
                  </c:pt>
                  <c:pt idx="9">
                    <c:v>Fiber</c:v>
                  </c:pt>
                </c:lvl>
              </c:multiLvlStrCache>
            </c:multiLvlStrRef>
          </c:cat>
          <c:val>
            <c:numRef>
              <c:f>'Chart 46'!$E$130:$E$139</c:f>
              <c:numCache>
                <c:formatCode>General</c:formatCode>
                <c:ptCount val="10"/>
                <c:pt idx="0">
                  <c:v>1.1782539051161677E-2</c:v>
                </c:pt>
                <c:pt idx="1">
                  <c:v>5.8216345689090128E-3</c:v>
                </c:pt>
                <c:pt idx="3">
                  <c:v>1.7267391449343028</c:v>
                </c:pt>
                <c:pt idx="4">
                  <c:v>7.8506030244448206E-3</c:v>
                </c:pt>
                <c:pt idx="5">
                  <c:v>-6.2053098358933736E-3</c:v>
                </c:pt>
                <c:pt idx="6">
                  <c:v>2.9138239116309354E-2</c:v>
                </c:pt>
                <c:pt idx="7">
                  <c:v>0.31040611056492473</c:v>
                </c:pt>
                <c:pt idx="8">
                  <c:v>2.6560050172467903E-2</c:v>
                </c:pt>
                <c:pt idx="9">
                  <c:v>1.7272409351836743E-2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451-41A5-832B-FF12BE5F5D0E}"/>
            </c:ext>
          </c:extLst>
        </c:ser>
        <c:ser>
          <c:idx val="1"/>
          <c:order val="1"/>
          <c:tx>
            <c:strRef>
              <c:f>'Chart 46'!$F$128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9FB9E4"/>
            </a:solidFill>
            <a:ln>
              <a:noFill/>
            </a:ln>
            <a:effectLst/>
          </c:spPr>
          <c:invertIfNegative val="0"/>
          <c:cat>
            <c:multiLvlStrRef>
              <c:f>'Chart 46'!$C$130:$D$139</c:f>
              <c:multiLvlStrCache>
                <c:ptCount val="10"/>
                <c:lvl>
                  <c:pt idx="0">
                    <c:v>CenturyLink</c:v>
                  </c:pt>
                  <c:pt idx="1">
                    <c:v>Verizon DSL</c:v>
                  </c:pt>
                  <c:pt idx="2">
                    <c:v>Windstream</c:v>
                  </c:pt>
                  <c:pt idx="3">
                    <c:v>Optimum</c:v>
                  </c:pt>
                  <c:pt idx="4">
                    <c:v>Charter</c:v>
                  </c:pt>
                  <c:pt idx="5">
                    <c:v>Comcast</c:v>
                  </c:pt>
                  <c:pt idx="6">
                    <c:v>Cox</c:v>
                  </c:pt>
                  <c:pt idx="7">
                    <c:v>Mediacom</c:v>
                  </c:pt>
                  <c:pt idx="8">
                    <c:v>TWC</c:v>
                  </c:pt>
                  <c:pt idx="9">
                    <c:v>Verizon Fiber</c:v>
                  </c:pt>
                </c:lvl>
                <c:lvl>
                  <c:pt idx="0">
                    <c:v>DSL</c:v>
                  </c:pt>
                  <c:pt idx="3">
                    <c:v>Cable</c:v>
                  </c:pt>
                  <c:pt idx="9">
                    <c:v>Fiber</c:v>
                  </c:pt>
                </c:lvl>
              </c:multiLvlStrCache>
            </c:multiLvlStrRef>
          </c:cat>
          <c:val>
            <c:numRef>
              <c:f>'Chart 46'!$F$130:$F$139</c:f>
              <c:numCache>
                <c:formatCode>General</c:formatCode>
                <c:ptCount val="10"/>
                <c:pt idx="0">
                  <c:v>-6.194549221696862E-3</c:v>
                </c:pt>
                <c:pt idx="1">
                  <c:v>-2.3707057655137061E-3</c:v>
                </c:pt>
                <c:pt idx="2">
                  <c:v>-1.5859239387722802E-2</c:v>
                </c:pt>
                <c:pt idx="3">
                  <c:v>-5.7759731259070829E-2</c:v>
                </c:pt>
                <c:pt idx="4">
                  <c:v>-1.1197336007713564E-3</c:v>
                </c:pt>
                <c:pt idx="5">
                  <c:v>9.0875032421060941E-3</c:v>
                </c:pt>
                <c:pt idx="6">
                  <c:v>3.1361600536669088E-2</c:v>
                </c:pt>
                <c:pt idx="7">
                  <c:v>-1.8948684653489204E-2</c:v>
                </c:pt>
                <c:pt idx="8">
                  <c:v>-2.0608689454338143E-2</c:v>
                </c:pt>
                <c:pt idx="9">
                  <c:v>4.5068084250067239E-2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451-41A5-832B-FF12BE5F5D0E}"/>
            </c:ext>
          </c:extLst>
        </c:ser>
        <c:ser>
          <c:idx val="2"/>
          <c:order val="2"/>
          <c:tx>
            <c:strRef>
              <c:f>'Chart 46'!$G$128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779AD7"/>
            </a:solidFill>
            <a:ln>
              <a:noFill/>
            </a:ln>
            <a:effectLst/>
          </c:spPr>
          <c:invertIfNegative val="0"/>
          <c:cat>
            <c:multiLvlStrRef>
              <c:f>'Chart 46'!$C$130:$D$139</c:f>
              <c:multiLvlStrCache>
                <c:ptCount val="10"/>
                <c:lvl>
                  <c:pt idx="0">
                    <c:v>CenturyLink</c:v>
                  </c:pt>
                  <c:pt idx="1">
                    <c:v>Verizon DSL</c:v>
                  </c:pt>
                  <c:pt idx="2">
                    <c:v>Windstream</c:v>
                  </c:pt>
                  <c:pt idx="3">
                    <c:v>Optimum</c:v>
                  </c:pt>
                  <c:pt idx="4">
                    <c:v>Charter</c:v>
                  </c:pt>
                  <c:pt idx="5">
                    <c:v>Comcast</c:v>
                  </c:pt>
                  <c:pt idx="6">
                    <c:v>Cox</c:v>
                  </c:pt>
                  <c:pt idx="7">
                    <c:v>Mediacom</c:v>
                  </c:pt>
                  <c:pt idx="8">
                    <c:v>TWC</c:v>
                  </c:pt>
                  <c:pt idx="9">
                    <c:v>Verizon Fiber</c:v>
                  </c:pt>
                </c:lvl>
                <c:lvl>
                  <c:pt idx="0">
                    <c:v>DSL</c:v>
                  </c:pt>
                  <c:pt idx="3">
                    <c:v>Cable</c:v>
                  </c:pt>
                  <c:pt idx="9">
                    <c:v>Fiber</c:v>
                  </c:pt>
                </c:lvl>
              </c:multiLvlStrCache>
            </c:multiLvlStrRef>
          </c:cat>
          <c:val>
            <c:numRef>
              <c:f>'Chart 46'!$G$130:$G$139</c:f>
              <c:numCache>
                <c:formatCode>General</c:formatCode>
                <c:ptCount val="10"/>
                <c:pt idx="0">
                  <c:v>-1.1730329915528926E-2</c:v>
                </c:pt>
                <c:pt idx="1">
                  <c:v>3.2655937977211377E-2</c:v>
                </c:pt>
                <c:pt idx="2">
                  <c:v>6.5634933158998182E-2</c:v>
                </c:pt>
                <c:pt idx="3">
                  <c:v>-1.3624578053911257E-2</c:v>
                </c:pt>
                <c:pt idx="4">
                  <c:v>2.8236760367263022E-4</c:v>
                </c:pt>
                <c:pt idx="5">
                  <c:v>7.0932477737538205E-2</c:v>
                </c:pt>
                <c:pt idx="6">
                  <c:v>3.5722036974922634E-2</c:v>
                </c:pt>
                <c:pt idx="7">
                  <c:v>4.3726254027797874E-2</c:v>
                </c:pt>
                <c:pt idx="8">
                  <c:v>2.4447363329973083E-2</c:v>
                </c:pt>
                <c:pt idx="9">
                  <c:v>2.3980413200966076E-2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451-41A5-832B-FF12BE5F5D0E}"/>
            </c:ext>
          </c:extLst>
        </c:ser>
        <c:ser>
          <c:idx val="3"/>
          <c:order val="3"/>
          <c:tx>
            <c:strRef>
              <c:f>'Chart 46'!$H$128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285BBD"/>
            </a:solidFill>
            <a:ln>
              <a:noFill/>
            </a:ln>
            <a:effectLst/>
          </c:spPr>
          <c:invertIfNegative val="0"/>
          <c:cat>
            <c:multiLvlStrRef>
              <c:f>'Chart 46'!$C$130:$D$139</c:f>
              <c:multiLvlStrCache>
                <c:ptCount val="10"/>
                <c:lvl>
                  <c:pt idx="0">
                    <c:v>CenturyLink</c:v>
                  </c:pt>
                  <c:pt idx="1">
                    <c:v>Verizon DSL</c:v>
                  </c:pt>
                  <c:pt idx="2">
                    <c:v>Windstream</c:v>
                  </c:pt>
                  <c:pt idx="3">
                    <c:v>Optimum</c:v>
                  </c:pt>
                  <c:pt idx="4">
                    <c:v>Charter</c:v>
                  </c:pt>
                  <c:pt idx="5">
                    <c:v>Comcast</c:v>
                  </c:pt>
                  <c:pt idx="6">
                    <c:v>Cox</c:v>
                  </c:pt>
                  <c:pt idx="7">
                    <c:v>Mediacom</c:v>
                  </c:pt>
                  <c:pt idx="8">
                    <c:v>TWC</c:v>
                  </c:pt>
                  <c:pt idx="9">
                    <c:v>Verizon Fiber</c:v>
                  </c:pt>
                </c:lvl>
                <c:lvl>
                  <c:pt idx="0">
                    <c:v>DSL</c:v>
                  </c:pt>
                  <c:pt idx="3">
                    <c:v>Cable</c:v>
                  </c:pt>
                  <c:pt idx="9">
                    <c:v>Fiber</c:v>
                  </c:pt>
                </c:lvl>
              </c:multiLvlStrCache>
            </c:multiLvlStrRef>
          </c:cat>
          <c:val>
            <c:numRef>
              <c:f>'Chart 46'!$H$130:$H$139</c:f>
              <c:numCache>
                <c:formatCode>General</c:formatCode>
                <c:ptCount val="10"/>
                <c:pt idx="0">
                  <c:v>-6.5706848005100141E-2</c:v>
                </c:pt>
                <c:pt idx="1">
                  <c:v>0.27490575910639337</c:v>
                </c:pt>
                <c:pt idx="2">
                  <c:v>7.0335219459410981E-3</c:v>
                </c:pt>
                <c:pt idx="3">
                  <c:v>-6.4331490631573951E-2</c:v>
                </c:pt>
                <c:pt idx="4">
                  <c:v>-7.5460307878057551E-3</c:v>
                </c:pt>
                <c:pt idx="5">
                  <c:v>0.10063497247812174</c:v>
                </c:pt>
                <c:pt idx="6">
                  <c:v>-9.7073969575598041E-3</c:v>
                </c:pt>
                <c:pt idx="7">
                  <c:v>5.9693165969316606E-2</c:v>
                </c:pt>
                <c:pt idx="8">
                  <c:v>4.7316492042642891E-2</c:v>
                </c:pt>
                <c:pt idx="9">
                  <c:v>-3.4000201234236541E-2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451-41A5-832B-FF12BE5F5D0E}"/>
            </c:ext>
          </c:extLst>
        </c:ser>
        <c:ser>
          <c:idx val="4"/>
          <c:order val="4"/>
          <c:tx>
            <c:strRef>
              <c:f>'Chart 46'!$I$128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003BB0"/>
            </a:solidFill>
            <a:ln w="6350">
              <a:noFill/>
            </a:ln>
            <a:effectLst/>
          </c:spPr>
          <c:invertIfNegative val="0"/>
          <c:cat>
            <c:multiLvlStrRef>
              <c:f>'Chart 46'!$C$130:$D$139</c:f>
              <c:multiLvlStrCache>
                <c:ptCount val="10"/>
                <c:lvl>
                  <c:pt idx="0">
                    <c:v>CenturyLink</c:v>
                  </c:pt>
                  <c:pt idx="1">
                    <c:v>Verizon DSL</c:v>
                  </c:pt>
                  <c:pt idx="2">
                    <c:v>Windstream</c:v>
                  </c:pt>
                  <c:pt idx="3">
                    <c:v>Optimum</c:v>
                  </c:pt>
                  <c:pt idx="4">
                    <c:v>Charter</c:v>
                  </c:pt>
                  <c:pt idx="5">
                    <c:v>Comcast</c:v>
                  </c:pt>
                  <c:pt idx="6">
                    <c:v>Cox</c:v>
                  </c:pt>
                  <c:pt idx="7">
                    <c:v>Mediacom</c:v>
                  </c:pt>
                  <c:pt idx="8">
                    <c:v>TWC</c:v>
                  </c:pt>
                  <c:pt idx="9">
                    <c:v>Verizon Fiber</c:v>
                  </c:pt>
                </c:lvl>
                <c:lvl>
                  <c:pt idx="0">
                    <c:v>DSL</c:v>
                  </c:pt>
                  <c:pt idx="3">
                    <c:v>Cable</c:v>
                  </c:pt>
                  <c:pt idx="9">
                    <c:v>Fiber</c:v>
                  </c:pt>
                </c:lvl>
              </c:multiLvlStrCache>
            </c:multiLvlStrRef>
          </c:cat>
          <c:val>
            <c:numRef>
              <c:f>'Chart 46'!$I$130:$I$139</c:f>
              <c:numCache>
                <c:formatCode>General</c:formatCode>
                <c:ptCount val="10"/>
                <c:pt idx="0">
                  <c:v>-6.6121234659724804E-2</c:v>
                </c:pt>
                <c:pt idx="1">
                  <c:v>0.29242975983255554</c:v>
                </c:pt>
                <c:pt idx="2">
                  <c:v>3.8425122297617242E-2</c:v>
                </c:pt>
                <c:pt idx="3">
                  <c:v>-8.5677478270795665E-2</c:v>
                </c:pt>
                <c:pt idx="4">
                  <c:v>5.2286690749052955E-2</c:v>
                </c:pt>
                <c:pt idx="5">
                  <c:v>9.7705069212960696E-2</c:v>
                </c:pt>
                <c:pt idx="6">
                  <c:v>-9.1944044354122633E-3</c:v>
                </c:pt>
                <c:pt idx="7">
                  <c:v>9.6724859327658327E-2</c:v>
                </c:pt>
                <c:pt idx="8">
                  <c:v>0.15010538534380047</c:v>
                </c:pt>
                <c:pt idx="9">
                  <c:v>-7.9562986316071851E-2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451-41A5-832B-FF12BE5F5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363432"/>
        <c:axId val="609363824"/>
      </c:barChart>
      <c:catAx>
        <c:axId val="60936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63824"/>
        <c:crosses val="autoZero"/>
        <c:auto val="1"/>
        <c:lblAlgn val="ctr"/>
        <c:lblOffset val="100"/>
        <c:noMultiLvlLbl val="0"/>
      </c:catAx>
      <c:valAx>
        <c:axId val="60936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6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C6D9F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</a:t>
            </a:r>
            <a:r>
              <a:rPr lang="en-US" baseline="0"/>
              <a:t> 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50'!$B$6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50'!$B$7</c:f>
              <c:numCache>
                <c:formatCode>General</c:formatCode>
                <c:ptCount val="1"/>
                <c:pt idx="0">
                  <c:v>1.0302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FD-47D9-8DC2-6D0AA6748B7A}"/>
            </c:ext>
          </c:extLst>
        </c:ser>
        <c:ser>
          <c:idx val="1"/>
          <c:order val="1"/>
          <c:tx>
            <c:strRef>
              <c:f>'Chart 50'!$C$6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50'!$C$7</c:f>
              <c:numCache>
                <c:formatCode>General</c:formatCode>
                <c:ptCount val="1"/>
                <c:pt idx="0">
                  <c:v>1.0304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FD-47D9-8DC2-6D0AA674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375584"/>
        <c:axId val="609375976"/>
      </c:barChart>
      <c:catAx>
        <c:axId val="60937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75976"/>
        <c:crosses val="autoZero"/>
        <c:auto val="1"/>
        <c:lblAlgn val="ctr"/>
        <c:lblOffset val="100"/>
        <c:noMultiLvlLbl val="0"/>
      </c:catAx>
      <c:valAx>
        <c:axId val="609375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7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</a:t>
            </a:r>
            <a:r>
              <a:rPr lang="en-US" baseline="0"/>
              <a:t>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50'!$B$18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50'!$B$19</c:f>
              <c:numCache>
                <c:formatCode>General</c:formatCode>
                <c:ptCount val="1"/>
                <c:pt idx="0">
                  <c:v>1.0996999999999999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CA-4BB4-8111-C5E39259363E}"/>
            </c:ext>
          </c:extLst>
        </c:ser>
        <c:ser>
          <c:idx val="1"/>
          <c:order val="1"/>
          <c:tx>
            <c:strRef>
              <c:f>'Chart 50'!$C$18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50'!$C$19</c:f>
              <c:numCache>
                <c:formatCode>General</c:formatCode>
                <c:ptCount val="1"/>
                <c:pt idx="0">
                  <c:v>1.1008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CA-4BB4-8111-C5E39259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376760"/>
        <c:axId val="609377152"/>
      </c:barChart>
      <c:catAx>
        <c:axId val="60937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77152"/>
        <c:crosses val="autoZero"/>
        <c:auto val="1"/>
        <c:lblAlgn val="ctr"/>
        <c:lblOffset val="100"/>
        <c:noMultiLvlLbl val="0"/>
      </c:catAx>
      <c:valAx>
        <c:axId val="609377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7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6550395212304"/>
          <c:y val="8.4570267874090568E-2"/>
          <c:w val="0.74674225217040979"/>
          <c:h val="0.78542389430139403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'Chart 20'!$A$4</c:f>
              <c:strCache>
                <c:ptCount val="1"/>
                <c:pt idx="0">
                  <c:v>Cable</c:v>
                </c:pt>
              </c:strCache>
            </c:strRef>
          </c:tx>
          <c:spPr>
            <a:ln w="1905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'Chart 20'!$D$4:$V$4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19.384599999999999</c:v>
                </c:pt>
                <c:pt idx="3">
                  <c:v>34.456099999999999</c:v>
                </c:pt>
                <c:pt idx="4">
                  <c:v>58.5777</c:v>
                </c:pt>
                <c:pt idx="5">
                  <c:v>77.347300000000004</c:v>
                </c:pt>
                <c:pt idx="6">
                  <c:v>94.779799999999994</c:v>
                </c:pt>
                <c:pt idx="7">
                  <c:v>126.8359</c:v>
                </c:pt>
                <c:pt idx="8">
                  <c:v>159.36420000000001</c:v>
                </c:pt>
                <c:pt idx="9">
                  <c:v>192.86760000000001</c:v>
                </c:pt>
                <c:pt idx="10">
                  <c:v>244.29339999999999</c:v>
                </c:pt>
                <c:pt idx="11">
                  <c:v>301.11799999999999</c:v>
                </c:pt>
                <c:pt idx="12">
                  <c:v>412.42970000000003</c:v>
                </c:pt>
                <c:pt idx="13">
                  <c:v>465.77120000000002</c:v>
                </c:pt>
                <c:pt idx="14">
                  <c:v>579.21090000000004</c:v>
                </c:pt>
                <c:pt idx="15">
                  <c:v>771.87549999999999</c:v>
                </c:pt>
                <c:pt idx="16">
                  <c:v>937.15269999999998</c:v>
                </c:pt>
                <c:pt idx="17">
                  <c:v>1297.6956</c:v>
                </c:pt>
                <c:pt idx="18">
                  <c:v>1785.2521999999999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7FE-4C7B-955E-E0E85D27B8C3}"/>
            </c:ext>
          </c:extLst>
        </c:ser>
        <c:ser>
          <c:idx val="5"/>
          <c:order val="1"/>
          <c:tx>
            <c:strRef>
              <c:f>'Chart 20'!$A$5</c:f>
              <c:strCache>
                <c:ptCount val="1"/>
                <c:pt idx="0">
                  <c:v>DSL</c:v>
                </c:pt>
              </c:strCache>
            </c:strRef>
          </c:tx>
          <c:spPr>
            <a:ln w="19050">
              <a:solidFill>
                <a:srgbClr val="0099FF"/>
              </a:solidFill>
              <a:prstDash val="solid"/>
            </a:ln>
          </c:spPr>
          <c:marker>
            <c:symbol val="none"/>
          </c:marker>
          <c:xVal>
            <c:numRef>
              <c:f>'Chart 20'!$D$5:$V$5</c:f>
              <c:numCache>
                <c:formatCode>0%</c:formatCode>
                <c:ptCount val="19"/>
                <c:pt idx="0">
                  <c:v>0</c:v>
                </c:pt>
                <c:pt idx="1">
                  <c:v>1.8601000000000001</c:v>
                </c:pt>
                <c:pt idx="2">
                  <c:v>7.7980999999999998</c:v>
                </c:pt>
                <c:pt idx="3">
                  <c:v>11.4392</c:v>
                </c:pt>
                <c:pt idx="4">
                  <c:v>15.0189</c:v>
                </c:pt>
                <c:pt idx="5">
                  <c:v>19.029</c:v>
                </c:pt>
                <c:pt idx="6">
                  <c:v>23.752099999999999</c:v>
                </c:pt>
                <c:pt idx="7">
                  <c:v>33.015799999999999</c:v>
                </c:pt>
                <c:pt idx="8">
                  <c:v>39.725499999999997</c:v>
                </c:pt>
                <c:pt idx="9">
                  <c:v>60.042200000000001</c:v>
                </c:pt>
                <c:pt idx="10">
                  <c:v>91.281300000000002</c:v>
                </c:pt>
                <c:pt idx="11">
                  <c:v>140.87280000000001</c:v>
                </c:pt>
                <c:pt idx="12">
                  <c:v>182.691</c:v>
                </c:pt>
                <c:pt idx="13">
                  <c:v>249.63919999999999</c:v>
                </c:pt>
                <c:pt idx="14">
                  <c:v>343.6105</c:v>
                </c:pt>
                <c:pt idx="15">
                  <c:v>447.08049999999997</c:v>
                </c:pt>
                <c:pt idx="16">
                  <c:v>520.39329999999995</c:v>
                </c:pt>
                <c:pt idx="17">
                  <c:v>1115.4449999999999</c:v>
                </c:pt>
                <c:pt idx="18">
                  <c:v>2529.1833999999999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7FE-4C7B-955E-E0E85D27B8C3}"/>
            </c:ext>
          </c:extLst>
        </c:ser>
        <c:ser>
          <c:idx val="0"/>
          <c:order val="2"/>
          <c:tx>
            <c:strRef>
              <c:f>'Chart 20'!$A$6</c:f>
              <c:strCache>
                <c:ptCount val="1"/>
                <c:pt idx="0">
                  <c:v>Fiber</c:v>
                </c:pt>
              </c:strCache>
            </c:strRef>
          </c:tx>
          <c:spPr>
            <a:ln w="19050">
              <a:solidFill>
                <a:srgbClr val="E46C0A"/>
              </a:solidFill>
              <a:prstDash val="solid"/>
            </a:ln>
          </c:spPr>
          <c:marker>
            <c:symbol val="none"/>
          </c:marker>
          <c:xVal>
            <c:numRef>
              <c:f>'Chart 20'!$D$6:$V$6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21.569199999999999</c:v>
                </c:pt>
                <c:pt idx="3">
                  <c:v>41.488199999999999</c:v>
                </c:pt>
                <c:pt idx="4">
                  <c:v>50.036000000000001</c:v>
                </c:pt>
                <c:pt idx="5">
                  <c:v>71.5625</c:v>
                </c:pt>
                <c:pt idx="6">
                  <c:v>75.627099999999999</c:v>
                </c:pt>
                <c:pt idx="7">
                  <c:v>90.872699999999995</c:v>
                </c:pt>
                <c:pt idx="8">
                  <c:v>108.23739999999999</c:v>
                </c:pt>
                <c:pt idx="9">
                  <c:v>127.58</c:v>
                </c:pt>
                <c:pt idx="10">
                  <c:v>154.51949999999999</c:v>
                </c:pt>
                <c:pt idx="11">
                  <c:v>195.80869999999999</c:v>
                </c:pt>
                <c:pt idx="12">
                  <c:v>250.3973</c:v>
                </c:pt>
                <c:pt idx="13">
                  <c:v>311.0822</c:v>
                </c:pt>
                <c:pt idx="14">
                  <c:v>412.1354</c:v>
                </c:pt>
                <c:pt idx="15">
                  <c:v>539.60739999999998</c:v>
                </c:pt>
                <c:pt idx="16">
                  <c:v>832.41430000000003</c:v>
                </c:pt>
                <c:pt idx="17">
                  <c:v>1140.2369000000001</c:v>
                </c:pt>
                <c:pt idx="18">
                  <c:v>1529.2502999999999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7FE-4C7B-955E-E0E85D27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67416"/>
        <c:axId val="592568200"/>
      </c:scatterChart>
      <c:valAx>
        <c:axId val="592567416"/>
        <c:scaling>
          <c:orientation val="minMax"/>
          <c:max val="1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GB</a:t>
                </a:r>
                <a:r>
                  <a:rPr lang="en-US" baseline="0"/>
                  <a:t> Used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2568200"/>
        <c:crosses val="autoZero"/>
        <c:crossBetween val="midCat"/>
        <c:majorUnit val="20"/>
      </c:valAx>
      <c:valAx>
        <c:axId val="59256820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crossAx val="592567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/>
      </a:pPr>
      <a:endParaRPr lang="en-US"/>
    </a:p>
  </c:txPr>
  <c:printSettings>
    <c:headerFooter/>
    <c:pageMargins b="0" l="0" r="0" t="0" header="0" footer="0"/>
    <c:pageSetup paperSize="32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1 - 3 Mbit/s</a:t>
            </a:r>
            <a:r>
              <a:rPr lang="en-US" baseline="0"/>
              <a:t>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1568249698"/>
          <c:y val="0.11058670569751"/>
          <c:w val="0.87063041615666859"/>
          <c:h val="0.8499376798074740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7-2'!$A$18:$A$31</c:f>
              <c:strCache>
                <c:ptCount val="14"/>
                <c:pt idx="0">
                  <c:v>Frontier - 1 Mbit/s</c:v>
                </c:pt>
                <c:pt idx="1">
                  <c:v>Verion DSL - 1 Mbit/s</c:v>
                </c:pt>
                <c:pt idx="2">
                  <c:v>AT&amp;T - 1.5 Mbit/s</c:v>
                </c:pt>
                <c:pt idx="3">
                  <c:v>CenturyLink - 1.5 Mbit/s</c:v>
                </c:pt>
                <c:pt idx="4">
                  <c:v>Qwest - 1.5 Mbit/s</c:v>
                </c:pt>
                <c:pt idx="5">
                  <c:v>Verion DSL - 1.5 Mbit/s</c:v>
                </c:pt>
                <c:pt idx="6">
                  <c:v>Windstream - 1.5 Mbit/s</c:v>
                </c:pt>
                <c:pt idx="7">
                  <c:v>AT&amp;T - 3 Mbit/s</c:v>
                </c:pt>
                <c:pt idx="8">
                  <c:v>CenturyLink - 3 Mbit/s</c:v>
                </c:pt>
                <c:pt idx="9">
                  <c:v>Cox - 3 Mbit/s</c:v>
                </c:pt>
                <c:pt idx="10">
                  <c:v>Frontier - 3 Mbit/s</c:v>
                </c:pt>
                <c:pt idx="11">
                  <c:v>TimeWarner - 3 Mbit/s</c:v>
                </c:pt>
                <c:pt idx="12">
                  <c:v>Verion DSL - 3 Mbit/s</c:v>
                </c:pt>
                <c:pt idx="13">
                  <c:v>Windstream - 3 Mbit/s</c:v>
                </c:pt>
              </c:strCache>
            </c:strRef>
          </c:cat>
          <c:val>
            <c:numRef>
              <c:f>'Chart 7-2'!$B$18:$B$31</c:f>
              <c:numCache>
                <c:formatCode>General</c:formatCode>
                <c:ptCount val="14"/>
                <c:pt idx="0">
                  <c:v>1.0249999999999999</c:v>
                </c:pt>
                <c:pt idx="1">
                  <c:v>0.81740000000000002</c:v>
                </c:pt>
                <c:pt idx="2">
                  <c:v>0.83640000000000003</c:v>
                </c:pt>
                <c:pt idx="3">
                  <c:v>0.89229999999999998</c:v>
                </c:pt>
                <c:pt idx="4">
                  <c:v>0.80920000000000003</c:v>
                </c:pt>
                <c:pt idx="5">
                  <c:v>0.98719999999999997</c:v>
                </c:pt>
                <c:pt idx="6">
                  <c:v>0.75919999999999999</c:v>
                </c:pt>
                <c:pt idx="7">
                  <c:v>0.83499999999999996</c:v>
                </c:pt>
                <c:pt idx="8">
                  <c:v>0.88890000000000002</c:v>
                </c:pt>
                <c:pt idx="9">
                  <c:v>1.054</c:v>
                </c:pt>
                <c:pt idx="10">
                  <c:v>0.75429999999999997</c:v>
                </c:pt>
                <c:pt idx="11">
                  <c:v>0.8931</c:v>
                </c:pt>
                <c:pt idx="12">
                  <c:v>0.78180000000000005</c:v>
                </c:pt>
                <c:pt idx="13">
                  <c:v>0.89139999999999997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E8-47E8-8257-9E631C69B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48936"/>
        <c:axId val="700242664"/>
      </c:barChart>
      <c:catAx>
        <c:axId val="70024893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700242664"/>
        <c:crosses val="autoZero"/>
        <c:auto val="1"/>
        <c:lblAlgn val="ctr"/>
        <c:lblOffset val="100"/>
        <c:noMultiLvlLbl val="0"/>
      </c:catAx>
      <c:valAx>
        <c:axId val="700242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70024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</a:t>
            </a:r>
            <a:r>
              <a:rPr lang="en-US" baseline="0"/>
              <a:t> - 10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498406342309"/>
          <c:y val="0.11965796380715595"/>
          <c:w val="0.87077791444827002"/>
          <c:h val="0.8413858267716529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7-2'!$A$32:$A$42</c:f>
              <c:strCache>
                <c:ptCount val="11"/>
                <c:pt idx="0">
                  <c:v>AT&amp;T - 6 Mbit/s</c:v>
                </c:pt>
                <c:pt idx="1">
                  <c:v>Frontier - 6 Mbit/s</c:v>
                </c:pt>
                <c:pt idx="2">
                  <c:v>Windstream - 6 Mbit/s</c:v>
                </c:pt>
                <c:pt idx="3">
                  <c:v>Frontier - 7 Mbit/s</c:v>
                </c:pt>
                <c:pt idx="4">
                  <c:v>Qwest - 7 Mbit/s</c:v>
                </c:pt>
                <c:pt idx="5">
                  <c:v>Verion DSL - 7 Mbit/s</c:v>
                </c:pt>
                <c:pt idx="6">
                  <c:v>Comcast - 8 Mbit/s</c:v>
                </c:pt>
                <c:pt idx="7">
                  <c:v>CenturyLink - 10 Mbit/s</c:v>
                </c:pt>
                <c:pt idx="8">
                  <c:v>Frontier - 10 Mbit/s</c:v>
                </c:pt>
                <c:pt idx="9">
                  <c:v>Insight - 10 Mbit/s</c:v>
                </c:pt>
                <c:pt idx="10">
                  <c:v>TimeWarner - 10 Mbit/s</c:v>
                </c:pt>
              </c:strCache>
            </c:strRef>
          </c:cat>
          <c:val>
            <c:numRef>
              <c:f>'Chart 7-2'!$B$32:$B$42</c:f>
              <c:numCache>
                <c:formatCode>General</c:formatCode>
                <c:ptCount val="11"/>
                <c:pt idx="0">
                  <c:v>0.86629999999999996</c:v>
                </c:pt>
                <c:pt idx="1">
                  <c:v>0.49509999999999998</c:v>
                </c:pt>
                <c:pt idx="2">
                  <c:v>0.87450000000000006</c:v>
                </c:pt>
                <c:pt idx="3">
                  <c:v>0.49080000000000001</c:v>
                </c:pt>
                <c:pt idx="4">
                  <c:v>0.81040000000000001</c:v>
                </c:pt>
                <c:pt idx="5">
                  <c:v>0.74690000000000001</c:v>
                </c:pt>
                <c:pt idx="6">
                  <c:v>2.1501999999999999</c:v>
                </c:pt>
                <c:pt idx="7">
                  <c:v>0.92789999999999995</c:v>
                </c:pt>
                <c:pt idx="8">
                  <c:v>0.33750000000000002</c:v>
                </c:pt>
                <c:pt idx="9">
                  <c:v>0.95760000000000001</c:v>
                </c:pt>
                <c:pt idx="10">
                  <c:v>1.7988999999999999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3B-4DFB-85BB-DC1A4596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47760"/>
        <c:axId val="700250112"/>
      </c:barChart>
      <c:catAx>
        <c:axId val="70024776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700250112"/>
        <c:crosses val="autoZero"/>
        <c:auto val="1"/>
        <c:lblAlgn val="ctr"/>
        <c:lblOffset val="100"/>
        <c:noMultiLvlLbl val="0"/>
      </c:catAx>
      <c:valAx>
        <c:axId val="700250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700247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12 - 15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2918059959"/>
          <c:y val="0.141163322326645"/>
          <c:w val="0.87063040065197894"/>
          <c:h val="0.8154250660016469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7-2'!$A$43:$A$56</c:f>
              <c:strCache>
                <c:ptCount val="14"/>
                <c:pt idx="0">
                  <c:v>AT&amp;T - 12 Mbit/s</c:v>
                </c:pt>
                <c:pt idx="1">
                  <c:v>Comcast - 12 Mbit/s</c:v>
                </c:pt>
                <c:pt idx="2">
                  <c:v>Cox - 12 Mbit/s</c:v>
                </c:pt>
                <c:pt idx="3">
                  <c:v>Mediacom - 12 Mbit/s</c:v>
                </c:pt>
                <c:pt idx="4">
                  <c:v>Qwest - 12 Mbit/s</c:v>
                </c:pt>
                <c:pt idx="5">
                  <c:v>Windstream - 12 Mbit/s</c:v>
                </c:pt>
                <c:pt idx="6">
                  <c:v>Cablevision - 15 Mbit/s</c:v>
                </c:pt>
                <c:pt idx="7">
                  <c:v>Charter - 15 Mbit/s</c:v>
                </c:pt>
                <c:pt idx="8">
                  <c:v>Comcast - 15 Mbit/s</c:v>
                </c:pt>
                <c:pt idx="9">
                  <c:v>Cox - 15 Mbit/s</c:v>
                </c:pt>
                <c:pt idx="10">
                  <c:v>Frontier - 15 Mbit/s</c:v>
                </c:pt>
                <c:pt idx="11">
                  <c:v>Mediacom - 15 Mbit/s</c:v>
                </c:pt>
                <c:pt idx="12">
                  <c:v>TimeWarner - 15 Mbit/s</c:v>
                </c:pt>
                <c:pt idx="13">
                  <c:v>Verion Fiber - 15 Mbit/s</c:v>
                </c:pt>
              </c:strCache>
            </c:strRef>
          </c:cat>
          <c:val>
            <c:numRef>
              <c:f>'Chart 7-2'!$B$43:$B$56</c:f>
              <c:numCache>
                <c:formatCode>General</c:formatCode>
                <c:ptCount val="14"/>
                <c:pt idx="0">
                  <c:v>0.91490000000000005</c:v>
                </c:pt>
                <c:pt idx="1">
                  <c:v>1.9931000000000001</c:v>
                </c:pt>
                <c:pt idx="2">
                  <c:v>1.1822999999999999</c:v>
                </c:pt>
                <c:pt idx="3">
                  <c:v>1.6569</c:v>
                </c:pt>
                <c:pt idx="4">
                  <c:v>0.85089999999999999</c:v>
                </c:pt>
                <c:pt idx="5">
                  <c:v>0.78839999999999999</c:v>
                </c:pt>
                <c:pt idx="6">
                  <c:v>1.2896000000000001</c:v>
                </c:pt>
                <c:pt idx="7">
                  <c:v>1.3046</c:v>
                </c:pt>
                <c:pt idx="8">
                  <c:v>1.5077</c:v>
                </c:pt>
                <c:pt idx="9">
                  <c:v>1.1967000000000001</c:v>
                </c:pt>
                <c:pt idx="10">
                  <c:v>1.0003</c:v>
                </c:pt>
                <c:pt idx="11">
                  <c:v>1.4291</c:v>
                </c:pt>
                <c:pt idx="12">
                  <c:v>1.3406</c:v>
                </c:pt>
                <c:pt idx="13">
                  <c:v>1.2972999999999999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DB-4B78-8CEC-C3DF85AB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63440"/>
        <c:axId val="700272848"/>
      </c:barChart>
      <c:catAx>
        <c:axId val="70026344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700272848"/>
        <c:crosses val="autoZero"/>
        <c:auto val="1"/>
        <c:lblAlgn val="ctr"/>
        <c:lblOffset val="100"/>
        <c:noMultiLvlLbl val="0"/>
      </c:catAx>
      <c:valAx>
        <c:axId val="700272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70026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18 - 25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37027603895802"/>
          <c:y val="0.11951016209429198"/>
          <c:w val="0.87092509222224601"/>
          <c:h val="0.837828859288849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7-2'!$A$57:$A$71</c:f>
              <c:strCache>
                <c:ptCount val="15"/>
                <c:pt idx="0">
                  <c:v>AT&amp;T - 18 Mbit/s</c:v>
                </c:pt>
                <c:pt idx="1">
                  <c:v>Cox - 18 Mbit/s</c:v>
                </c:pt>
                <c:pt idx="2">
                  <c:v>Frontier - 20 Mbit/s</c:v>
                </c:pt>
                <c:pt idx="3">
                  <c:v>Insight - 20 Mbit/s</c:v>
                </c:pt>
                <c:pt idx="4">
                  <c:v>Mediacom - 20 Mbit/s</c:v>
                </c:pt>
                <c:pt idx="5">
                  <c:v>Qwest - 20 Mbit/s</c:v>
                </c:pt>
                <c:pt idx="6">
                  <c:v>TimeWarner - 20 Mbit/s</c:v>
                </c:pt>
                <c:pt idx="7">
                  <c:v>Verion Fiber - 20 Mbit/s</c:v>
                </c:pt>
                <c:pt idx="8">
                  <c:v>Cox - 22 Mbit/s</c:v>
                </c:pt>
                <c:pt idx="9">
                  <c:v>AT&amp;T - 24 Mbit/s</c:v>
                </c:pt>
                <c:pt idx="10">
                  <c:v>Charter - 25 Mbit/s</c:v>
                </c:pt>
                <c:pt idx="11">
                  <c:v>Comcast - 25 Mbit/s</c:v>
                </c:pt>
                <c:pt idx="12">
                  <c:v>Cox - 25 Mbit/s</c:v>
                </c:pt>
                <c:pt idx="13">
                  <c:v>Frontier - 25 Mbit/s</c:v>
                </c:pt>
                <c:pt idx="14">
                  <c:v>Verion Fiber - 25 Mbit/s</c:v>
                </c:pt>
              </c:strCache>
            </c:strRef>
          </c:cat>
          <c:val>
            <c:numRef>
              <c:f>'Chart 7-2'!$B$57:$B$71</c:f>
              <c:numCache>
                <c:formatCode>General</c:formatCode>
                <c:ptCount val="15"/>
                <c:pt idx="0">
                  <c:v>0.92569999999999997</c:v>
                </c:pt>
                <c:pt idx="1">
                  <c:v>1.0860000000000001</c:v>
                </c:pt>
                <c:pt idx="2">
                  <c:v>0.94540000000000002</c:v>
                </c:pt>
                <c:pt idx="3">
                  <c:v>0.92090000000000005</c:v>
                </c:pt>
                <c:pt idx="4">
                  <c:v>1.2710999999999999</c:v>
                </c:pt>
                <c:pt idx="5">
                  <c:v>0.86429999999999996</c:v>
                </c:pt>
                <c:pt idx="6">
                  <c:v>1.1597999999999999</c:v>
                </c:pt>
                <c:pt idx="7">
                  <c:v>1.1964999999999999</c:v>
                </c:pt>
                <c:pt idx="8">
                  <c:v>0.99660000000000004</c:v>
                </c:pt>
                <c:pt idx="9">
                  <c:v>0.90490000000000004</c:v>
                </c:pt>
                <c:pt idx="10">
                  <c:v>1.1047</c:v>
                </c:pt>
                <c:pt idx="11">
                  <c:v>1.2567999999999999</c:v>
                </c:pt>
                <c:pt idx="12">
                  <c:v>1.0868</c:v>
                </c:pt>
                <c:pt idx="13">
                  <c:v>0.96660000000000001</c:v>
                </c:pt>
                <c:pt idx="14">
                  <c:v>1.1791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1D-4BBC-8BF1-45268A01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72064"/>
        <c:axId val="700273632"/>
      </c:barChart>
      <c:catAx>
        <c:axId val="70027206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700273632"/>
        <c:crosses val="autoZero"/>
        <c:auto val="1"/>
        <c:lblAlgn val="ctr"/>
        <c:lblOffset val="100"/>
        <c:noMultiLvlLbl val="0"/>
      </c:catAx>
      <c:valAx>
        <c:axId val="700273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700272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</a:t>
            </a:r>
            <a:r>
              <a:rPr lang="en-US" baseline="0"/>
              <a:t> - 50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91606627630626"/>
          <c:y val="0.13508151871895388"/>
          <c:w val="0.84139834398025659"/>
          <c:h val="0.816699068968178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7-2'!$A$72:$A$76</c:f>
              <c:strCache>
                <c:ptCount val="5"/>
                <c:pt idx="0">
                  <c:v>Cablevision - 30 Mbit/s</c:v>
                </c:pt>
                <c:pt idx="1">
                  <c:v>Charter - 30 Mbit/s</c:v>
                </c:pt>
                <c:pt idx="2">
                  <c:v>TimeWarner - 30 Mbit/s</c:v>
                </c:pt>
                <c:pt idx="3">
                  <c:v>Verion Fiber - 35 Mbit/s</c:v>
                </c:pt>
                <c:pt idx="4">
                  <c:v>Cablevision - 50 Mbit/s</c:v>
                </c:pt>
              </c:strCache>
            </c:strRef>
          </c:cat>
          <c:val>
            <c:numRef>
              <c:f>'Chart 7-2'!$B$72:$B$76</c:f>
              <c:numCache>
                <c:formatCode>General</c:formatCode>
                <c:ptCount val="5"/>
                <c:pt idx="0">
                  <c:v>0.9768</c:v>
                </c:pt>
                <c:pt idx="1">
                  <c:v>1.0478000000000001</c:v>
                </c:pt>
                <c:pt idx="2">
                  <c:v>1.0013000000000001</c:v>
                </c:pt>
                <c:pt idx="3">
                  <c:v>1.1963999999999999</c:v>
                </c:pt>
                <c:pt idx="4">
                  <c:v>1.1253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2B-4EA3-8971-6F768A2C4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57168"/>
        <c:axId val="700274808"/>
      </c:barChart>
      <c:catAx>
        <c:axId val="70025716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700274808"/>
        <c:crosses val="autoZero"/>
        <c:auto val="1"/>
        <c:lblAlgn val="ctr"/>
        <c:lblOffset val="100"/>
        <c:noMultiLvlLbl val="0"/>
      </c:catAx>
      <c:valAx>
        <c:axId val="700274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700257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0.256 - 0.64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07435301157304"/>
          <c:w val="0.86635876293765157"/>
          <c:h val="0.8542140263555181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8-2'!$A$18:$A$27</c:f>
              <c:strCache>
                <c:ptCount val="10"/>
                <c:pt idx="0">
                  <c:v>CenturyLink - 0.256 Mbit/s</c:v>
                </c:pt>
                <c:pt idx="1">
                  <c:v>AT&amp;T - 0.384 Mbit/s</c:v>
                </c:pt>
                <c:pt idx="2">
                  <c:v>Frontier - 0.384 Mbit/s</c:v>
                </c:pt>
                <c:pt idx="3">
                  <c:v>Verion DSL - 0.384 Mbit/s</c:v>
                </c:pt>
                <c:pt idx="4">
                  <c:v>AT&amp;T - 0.512 Mbit/s</c:v>
                </c:pt>
                <c:pt idx="5">
                  <c:v>CenturyLink - 0.512 Mbit/s</c:v>
                </c:pt>
                <c:pt idx="6">
                  <c:v>Cox - 0.512 Mbit/s</c:v>
                </c:pt>
                <c:pt idx="7">
                  <c:v>TimeWarner - 0.512 Mbit/s</c:v>
                </c:pt>
                <c:pt idx="8">
                  <c:v>CenturyLink - 0.64 Mbit/s</c:v>
                </c:pt>
                <c:pt idx="9">
                  <c:v>Qwest - 0.64 Mbit/s</c:v>
                </c:pt>
              </c:strCache>
            </c:strRef>
          </c:cat>
          <c:val>
            <c:numRef>
              <c:f>'Chart 8-2'!$B$18:$B$27</c:f>
              <c:numCache>
                <c:formatCode>General</c:formatCode>
                <c:ptCount val="10"/>
                <c:pt idx="0">
                  <c:v>1.2793000000000001</c:v>
                </c:pt>
                <c:pt idx="1">
                  <c:v>0.91469999999999996</c:v>
                </c:pt>
                <c:pt idx="2">
                  <c:v>1.2730999999999999</c:v>
                </c:pt>
                <c:pt idx="3">
                  <c:v>1.2337</c:v>
                </c:pt>
                <c:pt idx="4">
                  <c:v>0.88390000000000002</c:v>
                </c:pt>
                <c:pt idx="5">
                  <c:v>0.97040000000000004</c:v>
                </c:pt>
                <c:pt idx="6">
                  <c:v>1.5121</c:v>
                </c:pt>
                <c:pt idx="7">
                  <c:v>1.8759999999999999</c:v>
                </c:pt>
                <c:pt idx="8">
                  <c:v>0.98670000000000002</c:v>
                </c:pt>
                <c:pt idx="9">
                  <c:v>1.0591999999999999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AD-40A7-82B0-5C625F9AD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74416"/>
        <c:axId val="700269320"/>
      </c:barChart>
      <c:catAx>
        <c:axId val="70027441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700269320"/>
        <c:crosses val="autoZero"/>
        <c:auto val="1"/>
        <c:lblAlgn val="ctr"/>
        <c:lblOffset val="100"/>
        <c:noMultiLvlLbl val="0"/>
      </c:catAx>
      <c:valAx>
        <c:axId val="700269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Acutal/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700274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2"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3"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2.xml"/><Relationship Id="rId5" Type="http://schemas.openxmlformats.org/officeDocument/2006/relationships/chart" Target="../charts/chart17.xml"/><Relationship Id="rId10" Type="http://schemas.openxmlformats.org/officeDocument/2006/relationships/chart" Target="../charts/chart21.xml"/><Relationship Id="rId4" Type="http://schemas.openxmlformats.org/officeDocument/2006/relationships/chart" Target="../charts/chart16.xml"/><Relationship Id="rId9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9</xdr:row>
      <xdr:rowOff>142875</xdr:rowOff>
    </xdr:from>
    <xdr:to>
      <xdr:col>17</xdr:col>
      <xdr:colOff>495300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17</xdr:row>
      <xdr:rowOff>19050</xdr:rowOff>
    </xdr:from>
    <xdr:to>
      <xdr:col>16</xdr:col>
      <xdr:colOff>104775</xdr:colOff>
      <xdr:row>35</xdr:row>
      <xdr:rowOff>161925</xdr:rowOff>
    </xdr:to>
    <xdr:graphicFrame macro="">
      <xdr:nvGraphicFramePr>
        <xdr:cNvPr id="32769" name="Chart 1">
          <a:extLst>
            <a:ext uri="{FF2B5EF4-FFF2-40B4-BE49-F238E27FC236}">
              <a16:creationId xmlns:a16="http://schemas.microsoft.com/office/drawing/2014/main" xmlns="" id="{00000000-0008-0000-1900-000001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36</xdr:row>
      <xdr:rowOff>38100</xdr:rowOff>
    </xdr:from>
    <xdr:to>
      <xdr:col>16</xdr:col>
      <xdr:colOff>114300</xdr:colOff>
      <xdr:row>55</xdr:row>
      <xdr:rowOff>38100</xdr:rowOff>
    </xdr:to>
    <xdr:graphicFrame macro="">
      <xdr:nvGraphicFramePr>
        <xdr:cNvPr id="32770" name="Chart 2">
          <a:extLst>
            <a:ext uri="{FF2B5EF4-FFF2-40B4-BE49-F238E27FC236}">
              <a16:creationId xmlns:a16="http://schemas.microsoft.com/office/drawing/2014/main" xmlns="" id="{00000000-0008-0000-1900-000002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285750</xdr:colOff>
      <xdr:row>55</xdr:row>
      <xdr:rowOff>85725</xdr:rowOff>
    </xdr:from>
    <xdr:to>
      <xdr:col>16</xdr:col>
      <xdr:colOff>95250</xdr:colOff>
      <xdr:row>73</xdr:row>
      <xdr:rowOff>0</xdr:rowOff>
    </xdr:to>
    <xdr:graphicFrame macro="">
      <xdr:nvGraphicFramePr>
        <xdr:cNvPr id="32771" name="Chart 3">
          <a:extLst>
            <a:ext uri="{FF2B5EF4-FFF2-40B4-BE49-F238E27FC236}">
              <a16:creationId xmlns:a16="http://schemas.microsoft.com/office/drawing/2014/main" xmlns="" id="{00000000-0008-0000-1900-00000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276225</xdr:colOff>
      <xdr:row>73</xdr:row>
      <xdr:rowOff>47625</xdr:rowOff>
    </xdr:from>
    <xdr:to>
      <xdr:col>16</xdr:col>
      <xdr:colOff>104775</xdr:colOff>
      <xdr:row>90</xdr:row>
      <xdr:rowOff>114300</xdr:rowOff>
    </xdr:to>
    <xdr:graphicFrame macro="">
      <xdr:nvGraphicFramePr>
        <xdr:cNvPr id="32772" name="Chart 4">
          <a:extLst>
            <a:ext uri="{FF2B5EF4-FFF2-40B4-BE49-F238E27FC236}">
              <a16:creationId xmlns:a16="http://schemas.microsoft.com/office/drawing/2014/main" xmlns="" id="{00000000-0008-0000-1900-000004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276225</xdr:colOff>
      <xdr:row>90</xdr:row>
      <xdr:rowOff>190500</xdr:rowOff>
    </xdr:from>
    <xdr:to>
      <xdr:col>12</xdr:col>
      <xdr:colOff>600075</xdr:colOff>
      <xdr:row>110</xdr:row>
      <xdr:rowOff>142875</xdr:rowOff>
    </xdr:to>
    <xdr:graphicFrame macro="">
      <xdr:nvGraphicFramePr>
        <xdr:cNvPr id="32773" name="Chart 5">
          <a:extLst>
            <a:ext uri="{FF2B5EF4-FFF2-40B4-BE49-F238E27FC236}">
              <a16:creationId xmlns:a16="http://schemas.microsoft.com/office/drawing/2014/main" xmlns="" id="{00000000-0008-0000-1900-000005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16</xdr:row>
      <xdr:rowOff>171450</xdr:rowOff>
    </xdr:from>
    <xdr:to>
      <xdr:col>15</xdr:col>
      <xdr:colOff>266700</xdr:colOff>
      <xdr:row>36</xdr:row>
      <xdr:rowOff>38100</xdr:rowOff>
    </xdr:to>
    <xdr:graphicFrame macro="">
      <xdr:nvGraphicFramePr>
        <xdr:cNvPr id="41985" name="Chart 1">
          <a:extLst>
            <a:ext uri="{FF2B5EF4-FFF2-40B4-BE49-F238E27FC236}">
              <a16:creationId xmlns:a16="http://schemas.microsoft.com/office/drawing/2014/main" xmlns="" id="{00000000-0008-0000-1A00-000001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36</xdr:row>
      <xdr:rowOff>85725</xdr:rowOff>
    </xdr:from>
    <xdr:to>
      <xdr:col>15</xdr:col>
      <xdr:colOff>266700</xdr:colOff>
      <xdr:row>54</xdr:row>
      <xdr:rowOff>171450</xdr:rowOff>
    </xdr:to>
    <xdr:graphicFrame macro="">
      <xdr:nvGraphicFramePr>
        <xdr:cNvPr id="41986" name="Chart 2">
          <a:extLst>
            <a:ext uri="{FF2B5EF4-FFF2-40B4-BE49-F238E27FC236}">
              <a16:creationId xmlns:a16="http://schemas.microsoft.com/office/drawing/2014/main" xmlns="" id="{00000000-0008-0000-1A00-000002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55</xdr:row>
      <xdr:rowOff>19050</xdr:rowOff>
    </xdr:from>
    <xdr:to>
      <xdr:col>15</xdr:col>
      <xdr:colOff>295275</xdr:colOff>
      <xdr:row>73</xdr:row>
      <xdr:rowOff>152400</xdr:rowOff>
    </xdr:to>
    <xdr:graphicFrame macro="">
      <xdr:nvGraphicFramePr>
        <xdr:cNvPr id="41987" name="Chart 3">
          <a:extLst>
            <a:ext uri="{FF2B5EF4-FFF2-40B4-BE49-F238E27FC236}">
              <a16:creationId xmlns:a16="http://schemas.microsoft.com/office/drawing/2014/main" xmlns="" id="{00000000-0008-0000-1A00-000003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104775</xdr:colOff>
      <xdr:row>74</xdr:row>
      <xdr:rowOff>38100</xdr:rowOff>
    </xdr:from>
    <xdr:to>
      <xdr:col>9</xdr:col>
      <xdr:colOff>409575</xdr:colOff>
      <xdr:row>88</xdr:row>
      <xdr:rowOff>114300</xdr:rowOff>
    </xdr:to>
    <xdr:graphicFrame macro="">
      <xdr:nvGraphicFramePr>
        <xdr:cNvPr id="41988" name="Chart 4">
          <a:extLst>
            <a:ext uri="{FF2B5EF4-FFF2-40B4-BE49-F238E27FC236}">
              <a16:creationId xmlns:a16="http://schemas.microsoft.com/office/drawing/2014/main" xmlns="" id="{00000000-0008-0000-1A00-000004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9526</xdr:colOff>
      <xdr:row>33</xdr:row>
      <xdr:rowOff>9525</xdr:rowOff>
    </xdr:from>
    <xdr:to>
      <xdr:col>27</xdr:col>
      <xdr:colOff>600076</xdr:colOff>
      <xdr:row>53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1F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54</xdr:row>
      <xdr:rowOff>9525</xdr:rowOff>
    </xdr:from>
    <xdr:to>
      <xdr:col>25</xdr:col>
      <xdr:colOff>609599</xdr:colOff>
      <xdr:row>75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1F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76</xdr:row>
      <xdr:rowOff>9525</xdr:rowOff>
    </xdr:from>
    <xdr:to>
      <xdr:col>26</xdr:col>
      <xdr:colOff>0</xdr:colOff>
      <xdr:row>97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1F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180976</xdr:colOff>
      <xdr:row>33</xdr:row>
      <xdr:rowOff>9525</xdr:rowOff>
    </xdr:from>
    <xdr:to>
      <xdr:col>40</xdr:col>
      <xdr:colOff>542926</xdr:colOff>
      <xdr:row>53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1F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54</xdr:row>
      <xdr:rowOff>9525</xdr:rowOff>
    </xdr:from>
    <xdr:to>
      <xdr:col>37</xdr:col>
      <xdr:colOff>190500</xdr:colOff>
      <xdr:row>75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1F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</xdr:colOff>
      <xdr:row>76</xdr:row>
      <xdr:rowOff>9525</xdr:rowOff>
    </xdr:from>
    <xdr:to>
      <xdr:col>37</xdr:col>
      <xdr:colOff>190501</xdr:colOff>
      <xdr:row>97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1F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133350</xdr:colOff>
      <xdr:row>9</xdr:row>
      <xdr:rowOff>66676</xdr:rowOff>
    </xdr:from>
    <xdr:to>
      <xdr:col>28</xdr:col>
      <xdr:colOff>104775</xdr:colOff>
      <xdr:row>32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171450</xdr:colOff>
      <xdr:row>9</xdr:row>
      <xdr:rowOff>9525</xdr:rowOff>
    </xdr:from>
    <xdr:to>
      <xdr:col>40</xdr:col>
      <xdr:colOff>533400</xdr:colOff>
      <xdr:row>32</xdr:row>
      <xdr:rowOff>76201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00000000-0008-0000-1F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37</xdr:col>
      <xdr:colOff>590550</xdr:colOff>
      <xdr:row>67</xdr:row>
      <xdr:rowOff>66675</xdr:rowOff>
    </xdr:from>
    <xdr:to>
      <xdr:col>43</xdr:col>
      <xdr:colOff>590550</xdr:colOff>
      <xdr:row>68</xdr:row>
      <xdr:rowOff>171451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F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26187" t="90632" r="25234" b="2109"/>
        <a:stretch/>
      </xdr:blipFill>
      <xdr:spPr>
        <a:xfrm>
          <a:off x="24545925" y="13296900"/>
          <a:ext cx="3657600" cy="295276"/>
        </a:xfrm>
        <a:prstGeom prst="rect">
          <a:avLst/>
        </a:prstGeom>
      </xdr:spPr>
    </xdr:pic>
    <xdr:clientData/>
  </xdr:twoCellAnchor>
  <xdr:twoCellAnchor>
    <xdr:from>
      <xdr:col>3</xdr:col>
      <xdr:colOff>28574</xdr:colOff>
      <xdr:row>124</xdr:row>
      <xdr:rowOff>142875</xdr:rowOff>
    </xdr:from>
    <xdr:to>
      <xdr:col>18</xdr:col>
      <xdr:colOff>400050</xdr:colOff>
      <xdr:row>163</xdr:row>
      <xdr:rowOff>161926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1F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495300</xdr:colOff>
      <xdr:row>125</xdr:row>
      <xdr:rowOff>142875</xdr:rowOff>
    </xdr:from>
    <xdr:to>
      <xdr:col>34</xdr:col>
      <xdr:colOff>342899</xdr:colOff>
      <xdr:row>164</xdr:row>
      <xdr:rowOff>57151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0000000-0008-0000-1F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38100</xdr:colOff>
      <xdr:row>2</xdr:row>
      <xdr:rowOff>38100</xdr:rowOff>
    </xdr:from>
    <xdr:to>
      <xdr:col>31</xdr:col>
      <xdr:colOff>352425</xdr:colOff>
      <xdr:row>4</xdr:row>
      <xdr:rowOff>114300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xmlns="" id="{00000000-0008-0000-1F00-000008000000}"/>
            </a:ext>
          </a:extLst>
        </xdr:cNvPr>
        <xdr:cNvSpPr/>
      </xdr:nvSpPr>
      <xdr:spPr>
        <a:xfrm>
          <a:off x="14849475" y="438150"/>
          <a:ext cx="5800725" cy="476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304801</xdr:colOff>
      <xdr:row>2</xdr:row>
      <xdr:rowOff>142875</xdr:rowOff>
    </xdr:from>
    <xdr:to>
      <xdr:col>30</xdr:col>
      <xdr:colOff>28575</xdr:colOff>
      <xdr:row>4</xdr:row>
      <xdr:rowOff>7385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xmlns="" id="{00000000-0008-0000-1F00-00001B000000}"/>
            </a:ext>
          </a:extLst>
        </xdr:cNvPr>
        <xdr:cNvGrpSpPr/>
      </xdr:nvGrpSpPr>
      <xdr:grpSpPr>
        <a:xfrm>
          <a:off x="15116176" y="542925"/>
          <a:ext cx="4600574" cy="264560"/>
          <a:chOff x="15116176" y="542925"/>
          <a:chExt cx="4600574" cy="264560"/>
        </a:xfrm>
      </xdr:grpSpPr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xmlns="" id="{00000000-0008-0000-1F00-000011000000}"/>
              </a:ext>
            </a:extLst>
          </xdr:cNvPr>
          <xdr:cNvSpPr txBox="1"/>
        </xdr:nvSpPr>
        <xdr:spPr>
          <a:xfrm>
            <a:off x="15116176" y="542925"/>
            <a:ext cx="460057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/>
              <a:t>  Mar 2011     Apr 2012      Sep 2012      Sep 2013     Sep 2014     Sep-Oct2015</a:t>
            </a:r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xmlns="" id="{00000000-0008-0000-1F00-000013000000}"/>
              </a:ext>
            </a:extLst>
          </xdr:cNvPr>
          <xdr:cNvSpPr/>
        </xdr:nvSpPr>
        <xdr:spPr>
          <a:xfrm>
            <a:off x="15163800" y="628650"/>
            <a:ext cx="85725" cy="95250"/>
          </a:xfrm>
          <a:prstGeom prst="rect">
            <a:avLst/>
          </a:prstGeom>
          <a:solidFill>
            <a:srgbClr val="0066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xmlns="" id="{00000000-0008-0000-1F00-000015000000}"/>
              </a:ext>
            </a:extLst>
          </xdr:cNvPr>
          <xdr:cNvSpPr/>
        </xdr:nvSpPr>
        <xdr:spPr>
          <a:xfrm>
            <a:off x="15887700" y="628650"/>
            <a:ext cx="85725" cy="95250"/>
          </a:xfrm>
          <a:prstGeom prst="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xmlns="" id="{00000000-0008-0000-1F00-000016000000}"/>
              </a:ext>
            </a:extLst>
          </xdr:cNvPr>
          <xdr:cNvSpPr/>
        </xdr:nvSpPr>
        <xdr:spPr>
          <a:xfrm>
            <a:off x="16592550" y="628650"/>
            <a:ext cx="85725" cy="95250"/>
          </a:xfrm>
          <a:prstGeom prst="rect">
            <a:avLst/>
          </a:prstGeom>
          <a:solidFill>
            <a:srgbClr val="00CC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xmlns="" id="{00000000-0008-0000-1F00-000017000000}"/>
              </a:ext>
            </a:extLst>
          </xdr:cNvPr>
          <xdr:cNvSpPr/>
        </xdr:nvSpPr>
        <xdr:spPr>
          <a:xfrm>
            <a:off x="17297400" y="628650"/>
            <a:ext cx="85725" cy="95250"/>
          </a:xfrm>
          <a:prstGeom prst="rect">
            <a:avLst/>
          </a:prstGeom>
          <a:solidFill>
            <a:srgbClr val="9966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xmlns="" id="{00000000-0008-0000-1F00-000018000000}"/>
              </a:ext>
            </a:extLst>
          </xdr:cNvPr>
          <xdr:cNvSpPr/>
        </xdr:nvSpPr>
        <xdr:spPr>
          <a:xfrm>
            <a:off x="17973675" y="628650"/>
            <a:ext cx="85725" cy="95250"/>
          </a:xfrm>
          <a:prstGeom prst="rect">
            <a:avLst/>
          </a:prstGeom>
          <a:solidFill>
            <a:srgbClr val="FF8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xmlns="" id="{00000000-0008-0000-1F00-000019000000}"/>
              </a:ext>
            </a:extLst>
          </xdr:cNvPr>
          <xdr:cNvSpPr/>
        </xdr:nvSpPr>
        <xdr:spPr>
          <a:xfrm>
            <a:off x="18649950" y="628650"/>
            <a:ext cx="85725" cy="9525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23</xdr:col>
      <xdr:colOff>228600</xdr:colOff>
      <xdr:row>27</xdr:row>
      <xdr:rowOff>190500</xdr:rowOff>
    </xdr:from>
    <xdr:to>
      <xdr:col>32</xdr:col>
      <xdr:colOff>542925</xdr:colOff>
      <xdr:row>31</xdr:row>
      <xdr:rowOff>76200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xmlns="" id="{00000000-0008-0000-1F00-00001A000000}"/>
            </a:ext>
          </a:extLst>
        </xdr:cNvPr>
        <xdr:cNvSpPr/>
      </xdr:nvSpPr>
      <xdr:spPr>
        <a:xfrm>
          <a:off x="15649575" y="5591175"/>
          <a:ext cx="5800725" cy="685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581026</xdr:colOff>
      <xdr:row>28</xdr:row>
      <xdr:rowOff>190500</xdr:rowOff>
    </xdr:from>
    <xdr:to>
      <xdr:col>25</xdr:col>
      <xdr:colOff>123825</xdr:colOff>
      <xdr:row>30</xdr:row>
      <xdr:rowOff>55010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xmlns="" id="{00000000-0008-0000-1F00-00001C000000}"/>
            </a:ext>
          </a:extLst>
        </xdr:cNvPr>
        <xdr:cNvGrpSpPr/>
      </xdr:nvGrpSpPr>
      <xdr:grpSpPr>
        <a:xfrm>
          <a:off x="12163426" y="5791200"/>
          <a:ext cx="4600574" cy="264560"/>
          <a:chOff x="15116176" y="542925"/>
          <a:chExt cx="4600574" cy="264560"/>
        </a:xfrm>
      </xdr:grpSpPr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xmlns="" id="{00000000-0008-0000-1F00-00001D000000}"/>
              </a:ext>
            </a:extLst>
          </xdr:cNvPr>
          <xdr:cNvSpPr txBox="1"/>
        </xdr:nvSpPr>
        <xdr:spPr>
          <a:xfrm>
            <a:off x="15116176" y="542925"/>
            <a:ext cx="460057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/>
              <a:t>  Mar 2011     Apr 2012      Sep 2012      Sep 2013     Sep 2014     Sep 2015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xmlns="" id="{00000000-0008-0000-1F00-00001E000000}"/>
              </a:ext>
            </a:extLst>
          </xdr:cNvPr>
          <xdr:cNvSpPr/>
        </xdr:nvSpPr>
        <xdr:spPr>
          <a:xfrm>
            <a:off x="15163800" y="628650"/>
            <a:ext cx="85725" cy="95250"/>
          </a:xfrm>
          <a:prstGeom prst="rect">
            <a:avLst/>
          </a:prstGeom>
          <a:solidFill>
            <a:srgbClr val="C6D9F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xmlns="" id="{00000000-0008-0000-1F00-00001F000000}"/>
              </a:ext>
            </a:extLst>
          </xdr:cNvPr>
          <xdr:cNvSpPr/>
        </xdr:nvSpPr>
        <xdr:spPr>
          <a:xfrm>
            <a:off x="15887700" y="628650"/>
            <a:ext cx="85725" cy="95250"/>
          </a:xfrm>
          <a:prstGeom prst="rect">
            <a:avLst/>
          </a:prstGeom>
          <a:solidFill>
            <a:srgbClr val="9FB9E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xmlns="" id="{00000000-0008-0000-1F00-000020000000}"/>
              </a:ext>
            </a:extLst>
          </xdr:cNvPr>
          <xdr:cNvSpPr/>
        </xdr:nvSpPr>
        <xdr:spPr>
          <a:xfrm>
            <a:off x="16592550" y="628650"/>
            <a:ext cx="85725" cy="95250"/>
          </a:xfrm>
          <a:prstGeom prst="rect">
            <a:avLst/>
          </a:prstGeom>
          <a:solidFill>
            <a:srgbClr val="779AD7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xmlns="" id="{00000000-0008-0000-1F00-000021000000}"/>
              </a:ext>
            </a:extLst>
          </xdr:cNvPr>
          <xdr:cNvSpPr/>
        </xdr:nvSpPr>
        <xdr:spPr>
          <a:xfrm>
            <a:off x="17297400" y="628650"/>
            <a:ext cx="85725" cy="95250"/>
          </a:xfrm>
          <a:prstGeom prst="rect">
            <a:avLst/>
          </a:prstGeom>
          <a:solidFill>
            <a:srgbClr val="4F7AC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xmlns="" id="{00000000-0008-0000-1F00-000022000000}"/>
              </a:ext>
            </a:extLst>
          </xdr:cNvPr>
          <xdr:cNvSpPr/>
        </xdr:nvSpPr>
        <xdr:spPr>
          <a:xfrm>
            <a:off x="17973675" y="628650"/>
            <a:ext cx="85725" cy="95250"/>
          </a:xfrm>
          <a:prstGeom prst="rect">
            <a:avLst/>
          </a:prstGeom>
          <a:solidFill>
            <a:srgbClr val="285BB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xmlns="" id="{00000000-0008-0000-1F00-000023000000}"/>
              </a:ext>
            </a:extLst>
          </xdr:cNvPr>
          <xdr:cNvSpPr/>
        </xdr:nvSpPr>
        <xdr:spPr>
          <a:xfrm>
            <a:off x="18649950" y="628650"/>
            <a:ext cx="85725" cy="95250"/>
          </a:xfrm>
          <a:prstGeom prst="rect">
            <a:avLst/>
          </a:prstGeom>
          <a:solidFill>
            <a:srgbClr val="003BB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30</xdr:col>
      <xdr:colOff>504826</xdr:colOff>
      <xdr:row>28</xdr:row>
      <xdr:rowOff>171450</xdr:rowOff>
    </xdr:from>
    <xdr:to>
      <xdr:col>38</xdr:col>
      <xdr:colOff>228600</xdr:colOff>
      <xdr:row>30</xdr:row>
      <xdr:rowOff>35960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xmlns="" id="{00000000-0008-0000-1F00-000024000000}"/>
            </a:ext>
          </a:extLst>
        </xdr:cNvPr>
        <xdr:cNvGrpSpPr/>
      </xdr:nvGrpSpPr>
      <xdr:grpSpPr>
        <a:xfrm>
          <a:off x="20193001" y="5772150"/>
          <a:ext cx="4600574" cy="264560"/>
          <a:chOff x="15116176" y="542925"/>
          <a:chExt cx="4600574" cy="264560"/>
        </a:xfrm>
      </xdr:grpSpPr>
      <xdr:sp macro="" textlink="">
        <xdr:nvSpPr>
          <xdr:cNvPr id="37" name="TextBox 36">
            <a:extLst>
              <a:ext uri="{FF2B5EF4-FFF2-40B4-BE49-F238E27FC236}">
                <a16:creationId xmlns:a16="http://schemas.microsoft.com/office/drawing/2014/main" xmlns="" id="{00000000-0008-0000-1F00-000025000000}"/>
              </a:ext>
            </a:extLst>
          </xdr:cNvPr>
          <xdr:cNvSpPr txBox="1"/>
        </xdr:nvSpPr>
        <xdr:spPr>
          <a:xfrm>
            <a:off x="15116176" y="542925"/>
            <a:ext cx="460057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/>
              <a:t>  Mar 2011     Apr 2012      Sep 2012      Sep 2013     Sep 2014     Sep 2015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xmlns="" id="{00000000-0008-0000-1F00-000026000000}"/>
              </a:ext>
            </a:extLst>
          </xdr:cNvPr>
          <xdr:cNvSpPr/>
        </xdr:nvSpPr>
        <xdr:spPr>
          <a:xfrm>
            <a:off x="15163800" y="628650"/>
            <a:ext cx="85725" cy="95250"/>
          </a:xfrm>
          <a:prstGeom prst="rect">
            <a:avLst/>
          </a:prstGeom>
          <a:solidFill>
            <a:srgbClr val="FDEAD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xmlns="" id="{00000000-0008-0000-1F00-000027000000}"/>
              </a:ext>
            </a:extLst>
          </xdr:cNvPr>
          <xdr:cNvSpPr/>
        </xdr:nvSpPr>
        <xdr:spPr>
          <a:xfrm>
            <a:off x="15887700" y="628650"/>
            <a:ext cx="85725" cy="95250"/>
          </a:xfrm>
          <a:prstGeom prst="rect">
            <a:avLst/>
          </a:prstGeom>
          <a:solidFill>
            <a:srgbClr val="E9CAB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xmlns="" id="{00000000-0008-0000-1F00-000028000000}"/>
              </a:ext>
            </a:extLst>
          </xdr:cNvPr>
          <xdr:cNvSpPr/>
        </xdr:nvSpPr>
        <xdr:spPr>
          <a:xfrm>
            <a:off x="16592550" y="628650"/>
            <a:ext cx="85725" cy="95250"/>
          </a:xfrm>
          <a:prstGeom prst="rect">
            <a:avLst/>
          </a:prstGeom>
          <a:solidFill>
            <a:srgbClr val="D5A98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xmlns="" id="{00000000-0008-0000-1F00-000029000000}"/>
              </a:ext>
            </a:extLst>
          </xdr:cNvPr>
          <xdr:cNvSpPr/>
        </xdr:nvSpPr>
        <xdr:spPr>
          <a:xfrm>
            <a:off x="17297400" y="628650"/>
            <a:ext cx="85725" cy="95250"/>
          </a:xfrm>
          <a:prstGeom prst="rect">
            <a:avLst/>
          </a:prstGeom>
          <a:solidFill>
            <a:srgbClr val="C089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xmlns="" id="{00000000-0008-0000-1F00-00002A000000}"/>
              </a:ext>
            </a:extLst>
          </xdr:cNvPr>
          <xdr:cNvSpPr/>
        </xdr:nvSpPr>
        <xdr:spPr>
          <a:xfrm>
            <a:off x="17973675" y="628650"/>
            <a:ext cx="85725" cy="95250"/>
          </a:xfrm>
          <a:prstGeom prst="rect">
            <a:avLst/>
          </a:prstGeom>
          <a:solidFill>
            <a:srgbClr val="AC6D3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xmlns="" id="{00000000-0008-0000-1F00-00002B000000}"/>
              </a:ext>
            </a:extLst>
          </xdr:cNvPr>
          <xdr:cNvSpPr/>
        </xdr:nvSpPr>
        <xdr:spPr>
          <a:xfrm>
            <a:off x="18649950" y="628650"/>
            <a:ext cx="85725" cy="95250"/>
          </a:xfrm>
          <a:prstGeom prst="rect">
            <a:avLst/>
          </a:prstGeom>
          <a:solidFill>
            <a:srgbClr val="984807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604274</xdr:colOff>
      <xdr:row>20</xdr:row>
      <xdr:rowOff>102419</xdr:rowOff>
    </xdr:from>
    <xdr:to>
      <xdr:col>21</xdr:col>
      <xdr:colOff>204838</xdr:colOff>
      <xdr:row>47</xdr:row>
      <xdr:rowOff>20484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3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161823</xdr:colOff>
      <xdr:row>72</xdr:row>
      <xdr:rowOff>11062</xdr:rowOff>
    </xdr:from>
    <xdr:to>
      <xdr:col>16</xdr:col>
      <xdr:colOff>10242</xdr:colOff>
      <xdr:row>102</xdr:row>
      <xdr:rowOff>102419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3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305209</xdr:colOff>
      <xdr:row>109</xdr:row>
      <xdr:rowOff>149327</xdr:rowOff>
    </xdr:from>
    <xdr:to>
      <xdr:col>20</xdr:col>
      <xdr:colOff>563305</xdr:colOff>
      <xdr:row>124</xdr:row>
      <xdr:rowOff>61451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3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38919</xdr:colOff>
      <xdr:row>127</xdr:row>
      <xdr:rowOff>5938</xdr:rowOff>
    </xdr:from>
    <xdr:to>
      <xdr:col>21</xdr:col>
      <xdr:colOff>61452</xdr:colOff>
      <xdr:row>148</xdr:row>
      <xdr:rowOff>61451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3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0.06199</cdr:x>
      <cdr:y>0.47143</cdr:y>
    </cdr:from>
    <cdr:to>
      <cdr:x>1</cdr:x>
      <cdr:y>0.47316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xmlns="" id="{3C7F5E49-FD8D-485B-BB57-D9F67B83B112}"/>
            </a:ext>
          </a:extLst>
        </cdr:cNvPr>
        <cdr:cNvCxnSpPr/>
      </cdr:nvCxnSpPr>
      <cdr:spPr>
        <a:xfrm xmlns:a="http://schemas.openxmlformats.org/drawingml/2006/main" flipV="1">
          <a:off x="694070" y="2795209"/>
          <a:ext cx="10502414" cy="10258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0.25978</cdr:x>
      <cdr:y>0.04657</cdr:y>
    </cdr:from>
    <cdr:to>
      <cdr:x>0.74662</cdr:x>
      <cdr:y>0.09118</cdr:y>
    </cdr:to>
    <cdr:grpSp>
      <cdr:nvGrpSpPr>
        <cdr:cNvPr id="2" name="Group 1">
          <a:extLst xmlns:a="http://schemas.openxmlformats.org/drawingml/2006/main">
            <a:ext uri="{FF2B5EF4-FFF2-40B4-BE49-F238E27FC236}">
              <a16:creationId xmlns:a16="http://schemas.microsoft.com/office/drawing/2014/main" xmlns="" id="{B37BA745-D615-4118-BEE8-8DE6DAE72FC8}"/>
            </a:ext>
          </a:extLst>
        </cdr:cNvPr>
        <cdr:cNvGrpSpPr/>
      </cdr:nvGrpSpPr>
      <cdr:grpSpPr>
        <a:xfrm xmlns:a="http://schemas.openxmlformats.org/drawingml/2006/main">
          <a:off x="2908623" y="276126"/>
          <a:ext cx="5450896" cy="264504"/>
          <a:chOff x="2816123" y="214671"/>
          <a:chExt cx="4600574" cy="264560"/>
        </a:xfrm>
      </cdr:grpSpPr>
      <cdr:sp macro="" textlink="">
        <cdr:nvSpPr>
          <cdr:cNvPr id="38" name="TextBox 15">
            <a:extLst xmlns:a="http://schemas.openxmlformats.org/drawingml/2006/main">
              <a:ext uri="{FF2B5EF4-FFF2-40B4-BE49-F238E27FC236}">
                <a16:creationId xmlns:a16="http://schemas.microsoft.com/office/drawing/2014/main" xmlns="" id="{1A318A04-0BE8-4520-ABD9-8AAF5D11AED1}"/>
              </a:ext>
            </a:extLst>
          </cdr:cNvPr>
          <cdr:cNvSpPr txBox="1"/>
        </cdr:nvSpPr>
        <cdr:spPr>
          <a:xfrm xmlns:a="http://schemas.openxmlformats.org/drawingml/2006/main">
            <a:off x="2816123" y="214671"/>
            <a:ext cx="4600574" cy="264560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wrap="square" rtlCol="0" anchor="t">
            <a:spAutoFit/>
          </a:bodyPr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/>
              <a:t>  Mar 2011      Apr 2012       Sep 2012       Sep 2013      Sep 2014      Sep-Oct2015</a:t>
            </a:r>
          </a:p>
        </cdr:txBody>
      </cdr:sp>
      <cdr:sp macro="" textlink="">
        <cdr:nvSpPr>
          <cdr:cNvPr id="39" name="Rectangle 38">
            <a:extLst xmlns:a="http://schemas.openxmlformats.org/drawingml/2006/main">
              <a:ext uri="{FF2B5EF4-FFF2-40B4-BE49-F238E27FC236}">
                <a16:creationId xmlns:a16="http://schemas.microsoft.com/office/drawing/2014/main" xmlns="" id="{2049D6CA-68EF-43D1-9013-476FC8AF654D}"/>
              </a:ext>
            </a:extLst>
          </cdr:cNvPr>
          <cdr:cNvSpPr/>
        </cdr:nvSpPr>
        <cdr:spPr>
          <a:xfrm xmlns:a="http://schemas.openxmlformats.org/drawingml/2006/main">
            <a:off x="2863747" y="300396"/>
            <a:ext cx="85725" cy="9525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C6D9F1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40" name="Rectangle 39">
            <a:extLst xmlns:a="http://schemas.openxmlformats.org/drawingml/2006/main">
              <a:ext uri="{FF2B5EF4-FFF2-40B4-BE49-F238E27FC236}">
                <a16:creationId xmlns:a16="http://schemas.microsoft.com/office/drawing/2014/main" xmlns="" id="{403FA390-79C4-4706-8D59-3AD809FF3935}"/>
              </a:ext>
            </a:extLst>
          </cdr:cNvPr>
          <cdr:cNvSpPr/>
        </cdr:nvSpPr>
        <cdr:spPr>
          <a:xfrm xmlns:a="http://schemas.openxmlformats.org/drawingml/2006/main" flipH="1">
            <a:off x="3525806" y="300396"/>
            <a:ext cx="61840" cy="108474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9FB9E4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41" name="Rectangle 40">
            <a:extLst xmlns:a="http://schemas.openxmlformats.org/drawingml/2006/main">
              <a:ext uri="{FF2B5EF4-FFF2-40B4-BE49-F238E27FC236}">
                <a16:creationId xmlns:a16="http://schemas.microsoft.com/office/drawing/2014/main" xmlns="" id="{F64B0213-FE64-47BF-A394-0D358A358BC4}"/>
              </a:ext>
            </a:extLst>
          </cdr:cNvPr>
          <cdr:cNvSpPr/>
        </cdr:nvSpPr>
        <cdr:spPr>
          <a:xfrm xmlns:a="http://schemas.openxmlformats.org/drawingml/2006/main">
            <a:off x="4102470" y="300396"/>
            <a:ext cx="85725" cy="9525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779AD7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42" name="Rectangle 41">
            <a:extLst xmlns:a="http://schemas.openxmlformats.org/drawingml/2006/main">
              <a:ext uri="{FF2B5EF4-FFF2-40B4-BE49-F238E27FC236}">
                <a16:creationId xmlns:a16="http://schemas.microsoft.com/office/drawing/2014/main" xmlns="" id="{FFAFBFA0-8C6E-4682-BD6A-A26A79203559}"/>
              </a:ext>
            </a:extLst>
          </cdr:cNvPr>
          <cdr:cNvSpPr/>
        </cdr:nvSpPr>
        <cdr:spPr>
          <a:xfrm xmlns:a="http://schemas.openxmlformats.org/drawingml/2006/main">
            <a:off x="4712307" y="300396"/>
            <a:ext cx="85725" cy="9525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4F7ACA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43" name="Rectangle 42">
            <a:extLst xmlns:a="http://schemas.openxmlformats.org/drawingml/2006/main">
              <a:ext uri="{FF2B5EF4-FFF2-40B4-BE49-F238E27FC236}">
                <a16:creationId xmlns:a16="http://schemas.microsoft.com/office/drawing/2014/main" xmlns="" id="{95D3209E-416C-4EB8-AF56-5D1ABAE9B0E9}"/>
              </a:ext>
            </a:extLst>
          </cdr:cNvPr>
          <cdr:cNvSpPr/>
        </cdr:nvSpPr>
        <cdr:spPr>
          <a:xfrm xmlns:a="http://schemas.openxmlformats.org/drawingml/2006/main">
            <a:off x="5328119" y="300396"/>
            <a:ext cx="85725" cy="9525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285BBD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44" name="Rectangle 43">
            <a:extLst xmlns:a="http://schemas.openxmlformats.org/drawingml/2006/main">
              <a:ext uri="{FF2B5EF4-FFF2-40B4-BE49-F238E27FC236}">
                <a16:creationId xmlns:a16="http://schemas.microsoft.com/office/drawing/2014/main" xmlns="" id="{0DCCCAFC-0681-4381-B754-AA6CD3966988}"/>
              </a:ext>
            </a:extLst>
          </cdr:cNvPr>
          <cdr:cNvSpPr/>
        </cdr:nvSpPr>
        <cdr:spPr>
          <a:xfrm xmlns:a="http://schemas.openxmlformats.org/drawingml/2006/main">
            <a:off x="5918019" y="300396"/>
            <a:ext cx="85725" cy="9525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3BB0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</cdr:grpSp>
  </cdr:relSizeAnchor>
  <cdr:relSizeAnchor xmlns:cdr="http://schemas.openxmlformats.org/drawingml/2006/chartDrawing">
    <cdr:from>
      <cdr:x>0.94006</cdr:x>
      <cdr:y>0.79963</cdr:y>
    </cdr:from>
    <cdr:to>
      <cdr:x>0.94006</cdr:x>
      <cdr:y>0.98445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xmlns="" id="{DA53C573-8B65-4718-9B98-09E94BC4040D}"/>
            </a:ext>
          </a:extLst>
        </cdr:cNvPr>
        <cdr:cNvCxnSpPr/>
      </cdr:nvCxnSpPr>
      <cdr:spPr>
        <a:xfrm xmlns:a="http://schemas.openxmlformats.org/drawingml/2006/main">
          <a:off x="12046564" y="4741196"/>
          <a:ext cx="0" cy="109588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0.83133</cdr:x>
      <cdr:y>0.79783</cdr:y>
    </cdr:from>
    <cdr:to>
      <cdr:x>0.83133</cdr:x>
      <cdr:y>0.98266</cdr:y>
    </cdr:to>
    <cdr:cxnSp macro="">
      <cdr:nvCxnSpPr>
        <cdr:cNvPr id="31" name="Straight Connector 30">
          <a:extLst xmlns:a="http://schemas.openxmlformats.org/drawingml/2006/main">
            <a:ext uri="{FF2B5EF4-FFF2-40B4-BE49-F238E27FC236}">
              <a16:creationId xmlns:a16="http://schemas.microsoft.com/office/drawing/2014/main" xmlns="" id="{F763BA84-2256-4E03-87C4-369C0E6BFF94}"/>
            </a:ext>
          </a:extLst>
        </cdr:cNvPr>
        <cdr:cNvCxnSpPr/>
      </cdr:nvCxnSpPr>
      <cdr:spPr>
        <a:xfrm xmlns:a="http://schemas.openxmlformats.org/drawingml/2006/main">
          <a:off x="10653251" y="4730544"/>
          <a:ext cx="0" cy="109588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0.38935</cdr:x>
      <cdr:y>0.79783</cdr:y>
    </cdr:from>
    <cdr:to>
      <cdr:x>0.38935</cdr:x>
      <cdr:y>0.98266</cdr:y>
    </cdr:to>
    <cdr:cxnSp macro="">
      <cdr:nvCxnSpPr>
        <cdr:cNvPr id="33" name="Straight Connector 32">
          <a:extLst xmlns:a="http://schemas.openxmlformats.org/drawingml/2006/main">
            <a:ext uri="{FF2B5EF4-FFF2-40B4-BE49-F238E27FC236}">
              <a16:creationId xmlns:a16="http://schemas.microsoft.com/office/drawing/2014/main" xmlns="" id="{FFE06286-F646-4582-8AC3-43E7C83D3273}"/>
            </a:ext>
          </a:extLst>
        </cdr:cNvPr>
        <cdr:cNvCxnSpPr/>
      </cdr:nvCxnSpPr>
      <cdr:spPr>
        <a:xfrm xmlns:a="http://schemas.openxmlformats.org/drawingml/2006/main">
          <a:off x="4989460" y="4730544"/>
          <a:ext cx="0" cy="109588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0.72024</cdr:x>
      <cdr:y>0.79783</cdr:y>
    </cdr:from>
    <cdr:to>
      <cdr:x>0.72024</cdr:x>
      <cdr:y>0.98266</cdr:y>
    </cdr:to>
    <cdr:cxnSp macro="">
      <cdr:nvCxnSpPr>
        <cdr:cNvPr id="34" name="Straight Connector 33">
          <a:extLst xmlns:a="http://schemas.openxmlformats.org/drawingml/2006/main">
            <a:ext uri="{FF2B5EF4-FFF2-40B4-BE49-F238E27FC236}">
              <a16:creationId xmlns:a16="http://schemas.microsoft.com/office/drawing/2014/main" xmlns="" id="{945B3029-54F1-4760-953B-1B8CED54B72D}"/>
            </a:ext>
          </a:extLst>
        </cdr:cNvPr>
        <cdr:cNvCxnSpPr/>
      </cdr:nvCxnSpPr>
      <cdr:spPr>
        <a:xfrm xmlns:a="http://schemas.openxmlformats.org/drawingml/2006/main">
          <a:off x="9229622" y="4730544"/>
          <a:ext cx="0" cy="109588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10</xdr:row>
      <xdr:rowOff>90487</xdr:rowOff>
    </xdr:from>
    <xdr:to>
      <xdr:col>13</xdr:col>
      <xdr:colOff>381000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3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13</xdr:col>
      <xdr:colOff>304800</xdr:colOff>
      <xdr:row>40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3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209-18" growShrinkType="overwriteClear" preserveFormatting="0" adjustColumnWidth="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Chart 49-3-S2012" preserveFormatting="0" adjustColumnWidth="0" connectionId="2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Chart 48-3-S2012" preserveFormatting="0" adjustColumnWidth="0" connectionId="20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Chart 46-3-F2012" preserveFormatting="0" adjustColumnWidth="0" connectionId="7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Chart 49-3-F2012" preserveFormatting="0" adjustColumnWidth="0" connectionId="25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Chart 48-3-F2012" preserveFormatting="0" adjustColumnWidth="0" connectionId="19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Chart 47-3-F2012" preserveFormatting="0" adjustColumnWidth="0" connectionId="13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Chart 49-3-2013" preserveFormatting="0" adjustColumnWidth="0" connectionId="22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Chart 48-3-2013" preserveFormatting="0" adjustColumnWidth="0" connectionId="16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Chart 47-3-2013" preserveFormatting="0" adjustColumnWidth="0" connectionId="10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Chart 46-3-2013" preserveFormatting="0" adjustColumnWidth="0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1209-19_1" connectionId="2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Chart 48-3-2014" preserveFormatting="0" adjustColumnWidth="0" connectionId="17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Chart 47-3-2014" preserveFormatting="0" adjustColumnWidth="0" connectionId="11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Chart 46-3-2014" preserveFormatting="0" adjustColumnWidth="0" connectionId="5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Chart 49-3-2014" preserveFormatting="0" adjustColumnWidth="0" connectionId="23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Chart 47-3-2015" preserveFormatting="0" adjustColumnWidth="0" connectionId="12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Chart 46-3-2015" preserveFormatting="0" adjustColumnWidth="0" connectionId="6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Chart 49-3-2015" preserveFormatting="0" adjustColumnWidth="0" connectionId="24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Chart 48-3-2015" preserveFormatting="0" adjustColumnWidth="0" connectionId="1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EGACY" growShrinkType="overwriteClear" preserveFormatting="0" adjustColumnWidth="0" connectionId="2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hart 48-3-2011" preserveFormatting="0" adjustColumnWidth="0" connectionId="1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hart 47-3-2011" preserveFormatting="0" adjustColumnWidth="0" connectionId="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Chart 46-3-2011" preserveFormatting="0" adjustColumnWidth="0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Chart 49-3-2011" preserveFormatting="0" adjustColumnWidth="0" connectionId="2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Chart 47-3-S2012" preserveFormatting="0" adjustColumnWidth="0" connectionId="1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Chart 46-3-S2012" preserveFormatting="0" adjustColumnWidth="0" connectionId="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Relationship Id="rId4" Type="http://schemas.openxmlformats.org/officeDocument/2006/relationships/queryTable" Target="../queryTables/queryTable1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queryTable" Target="../queryTables/queryTable12.xml"/><Relationship Id="rId4" Type="http://schemas.openxmlformats.org/officeDocument/2006/relationships/queryTable" Target="../queryTables/queryTable1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queryTable" Target="../queryTables/queryTable16.xml"/><Relationship Id="rId4" Type="http://schemas.openxmlformats.org/officeDocument/2006/relationships/queryTable" Target="../queryTables/queryTable1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queryTable" Target="../queryTables/queryTable20.xml"/><Relationship Id="rId4" Type="http://schemas.openxmlformats.org/officeDocument/2006/relationships/queryTable" Target="../queryTables/queryTable2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queryTable" Target="../queryTables/queryTable24.xml"/><Relationship Id="rId4" Type="http://schemas.openxmlformats.org/officeDocument/2006/relationships/queryTable" Target="../queryTables/queryTable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Relationship Id="rId4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69"/>
  <sheetViews>
    <sheetView workbookViewId="0">
      <selection activeCell="C48" sqref="C48"/>
    </sheetView>
  </sheetViews>
  <sheetFormatPr defaultRowHeight="15" x14ac:dyDescent="0.25"/>
  <cols>
    <col min="1" max="1" width="22.85546875" customWidth="1"/>
    <col min="2" max="2" width="7.85546875" customWidth="1"/>
    <col min="3" max="3" width="17.85546875" customWidth="1"/>
    <col min="4" max="4" width="11.7109375" bestFit="1" customWidth="1"/>
    <col min="5" max="5" width="12.42578125" customWidth="1"/>
  </cols>
  <sheetData>
    <row r="1" spans="1:14" ht="15.75" x14ac:dyDescent="0.25">
      <c r="A1" s="3" t="s">
        <v>268</v>
      </c>
      <c r="E1" s="4"/>
      <c r="F1" t="s">
        <v>160</v>
      </c>
      <c r="I1" s="4"/>
      <c r="N1" s="4"/>
    </row>
    <row r="2" spans="1:14" x14ac:dyDescent="0.25">
      <c r="F2" t="s">
        <v>161</v>
      </c>
    </row>
    <row r="4" spans="1:14" x14ac:dyDescent="0.25">
      <c r="A4" s="5" t="s">
        <v>162</v>
      </c>
      <c r="B4" s="5" t="s">
        <v>163</v>
      </c>
      <c r="D4" s="5" t="s">
        <v>164</v>
      </c>
      <c r="E4" s="6"/>
    </row>
    <row r="5" spans="1:14" x14ac:dyDescent="0.25">
      <c r="A5" s="7" t="str">
        <f t="shared" ref="A5:A18" si="0">A26</f>
        <v>1.5 Mbps</v>
      </c>
      <c r="B5" s="8">
        <f>B47</f>
        <v>1.5</v>
      </c>
      <c r="C5" s="11">
        <f t="shared" ref="C5:C18" si="1">C26</f>
        <v>2.6412104500000001E-3</v>
      </c>
      <c r="D5">
        <f>C5/SUM($C$5:$C$22)</f>
        <v>3.8022260811238062E-3</v>
      </c>
      <c r="J5" t="s">
        <v>173</v>
      </c>
      <c r="K5">
        <v>1.5</v>
      </c>
      <c r="L5">
        <v>6.3547277299999998E-3</v>
      </c>
      <c r="M5">
        <v>6.3547277300635471E-3</v>
      </c>
      <c r="N5">
        <f>D5-M5</f>
        <v>-2.5525016489397409E-3</v>
      </c>
    </row>
    <row r="6" spans="1:14" x14ac:dyDescent="0.25">
      <c r="A6" s="7" t="str">
        <f t="shared" si="0"/>
        <v>2.05 Mbps</v>
      </c>
      <c r="B6" s="8">
        <f t="shared" ref="B6:B18" si="2">B48</f>
        <v>2.0499999999999998</v>
      </c>
      <c r="C6" s="11">
        <f t="shared" si="1"/>
        <v>6.1568242299999999E-3</v>
      </c>
      <c r="D6">
        <f t="shared" ref="D6:D16" si="3">C6/SUM($C$5:$C$22)</f>
        <v>8.8632231726180673E-3</v>
      </c>
      <c r="J6" t="s">
        <v>265</v>
      </c>
      <c r="K6">
        <v>2.0499999999999998</v>
      </c>
      <c r="L6">
        <v>6.4625063700000001E-3</v>
      </c>
      <c r="M6">
        <v>6.4625063700646255E-3</v>
      </c>
      <c r="N6">
        <f>D6-M6</f>
        <v>2.4007168025534419E-3</v>
      </c>
    </row>
    <row r="7" spans="1:14" x14ac:dyDescent="0.25">
      <c r="A7" s="7" t="str">
        <f t="shared" si="0"/>
        <v>3 Mbps</v>
      </c>
      <c r="B7" s="8">
        <f t="shared" si="2"/>
        <v>3</v>
      </c>
      <c r="C7" s="11">
        <f t="shared" si="1"/>
        <v>1.8838405039999999E-2</v>
      </c>
      <c r="D7">
        <f t="shared" si="3"/>
        <v>2.7119336503405912E-2</v>
      </c>
      <c r="J7" t="s">
        <v>174</v>
      </c>
      <c r="K7">
        <v>3</v>
      </c>
      <c r="L7">
        <v>2.7359456479999999E-2</v>
      </c>
      <c r="M7">
        <v>2.7359456480273592E-2</v>
      </c>
      <c r="N7">
        <f>D7-M7</f>
        <v>-2.4011997686768094E-4</v>
      </c>
    </row>
    <row r="8" spans="1:14" x14ac:dyDescent="0.25">
      <c r="A8" s="7" t="str">
        <f t="shared" si="0"/>
        <v>5 Mbps</v>
      </c>
      <c r="B8" s="8">
        <f t="shared" si="2"/>
        <v>5</v>
      </c>
      <c r="C8" s="11">
        <f t="shared" si="1"/>
        <v>1.3454235000000001E-4</v>
      </c>
      <c r="D8">
        <f t="shared" si="3"/>
        <v>1.9368408609230195E-4</v>
      </c>
      <c r="J8" t="s">
        <v>175</v>
      </c>
      <c r="K8">
        <v>5</v>
      </c>
      <c r="L8">
        <v>1.883149122E-2</v>
      </c>
      <c r="M8">
        <v>1.8831491220188314E-2</v>
      </c>
    </row>
    <row r="9" spans="1:14" x14ac:dyDescent="0.25">
      <c r="A9" s="7" t="str">
        <f t="shared" si="0"/>
        <v>6 Mbps</v>
      </c>
      <c r="B9" s="8">
        <f t="shared" si="2"/>
        <v>6</v>
      </c>
      <c r="C9" s="11">
        <f t="shared" si="1"/>
        <v>1.8157744430000001E-2</v>
      </c>
      <c r="D9">
        <f t="shared" si="3"/>
        <v>2.6139473076114219E-2</v>
      </c>
      <c r="J9" t="s">
        <v>176</v>
      </c>
      <c r="K9">
        <v>6</v>
      </c>
      <c r="L9">
        <v>3.2589211030000002E-2</v>
      </c>
      <c r="M9">
        <v>3.2589211030325894E-2</v>
      </c>
      <c r="N9">
        <f>D8-M9</f>
        <v>-3.2395526944233595E-2</v>
      </c>
    </row>
    <row r="10" spans="1:14" x14ac:dyDescent="0.25">
      <c r="A10" s="7" t="str">
        <f t="shared" si="0"/>
        <v>7 Mbps</v>
      </c>
      <c r="B10" s="8">
        <f t="shared" si="2"/>
        <v>7</v>
      </c>
      <c r="C10" s="11">
        <f t="shared" si="1"/>
        <v>0</v>
      </c>
      <c r="D10">
        <f t="shared" si="3"/>
        <v>0</v>
      </c>
      <c r="G10" t="s">
        <v>18</v>
      </c>
      <c r="H10">
        <v>0.76800000000000002</v>
      </c>
      <c r="I10">
        <v>1.4957542673945069E-2</v>
      </c>
      <c r="J10" t="s">
        <v>266</v>
      </c>
      <c r="K10">
        <v>7</v>
      </c>
      <c r="L10">
        <v>6.35288196E-3</v>
      </c>
      <c r="M10">
        <v>6.352881960063529E-3</v>
      </c>
    </row>
    <row r="11" spans="1:14" x14ac:dyDescent="0.25">
      <c r="A11" s="7" t="str">
        <f t="shared" si="0"/>
        <v>10 Mbps</v>
      </c>
      <c r="B11" s="8">
        <f t="shared" si="2"/>
        <v>10</v>
      </c>
      <c r="C11" s="11">
        <f t="shared" si="1"/>
        <v>1.243187133E-2</v>
      </c>
      <c r="D11">
        <f t="shared" si="3"/>
        <v>1.7896637281630209E-2</v>
      </c>
      <c r="G11" t="s">
        <v>19</v>
      </c>
      <c r="H11">
        <v>1</v>
      </c>
      <c r="I11">
        <v>1.8141842128065161E-2</v>
      </c>
      <c r="J11" t="s">
        <v>177</v>
      </c>
      <c r="K11">
        <v>10</v>
      </c>
      <c r="L11">
        <v>2.136300683E-2</v>
      </c>
      <c r="M11">
        <v>2.1363006830213631E-2</v>
      </c>
      <c r="N11">
        <f t="shared" ref="N11:N17" si="4">D9-M11</f>
        <v>4.7764662459005881E-3</v>
      </c>
    </row>
    <row r="12" spans="1:14" x14ac:dyDescent="0.25">
      <c r="A12" s="7" t="str">
        <f t="shared" si="0"/>
        <v>12 Mbps</v>
      </c>
      <c r="B12" s="8">
        <f t="shared" si="2"/>
        <v>12</v>
      </c>
      <c r="C12" s="11">
        <f t="shared" si="1"/>
        <v>2.6733816149999999E-2</v>
      </c>
      <c r="D12">
        <f t="shared" si="3"/>
        <v>3.8485389535505891E-2</v>
      </c>
      <c r="G12" t="s">
        <v>20</v>
      </c>
      <c r="H12">
        <v>1.5</v>
      </c>
      <c r="I12">
        <v>2.5192790919331087E-2</v>
      </c>
      <c r="J12" t="s">
        <v>178</v>
      </c>
      <c r="K12">
        <v>12</v>
      </c>
      <c r="L12">
        <v>2.8406237389999998E-2</v>
      </c>
      <c r="M12">
        <v>2.8406237390284059E-2</v>
      </c>
      <c r="N12">
        <f t="shared" si="4"/>
        <v>-2.8406237390284059E-2</v>
      </c>
    </row>
    <row r="13" spans="1:14" x14ac:dyDescent="0.25">
      <c r="A13" s="7" t="str">
        <f t="shared" si="0"/>
        <v>15 Mbps</v>
      </c>
      <c r="B13" s="8">
        <f t="shared" si="2"/>
        <v>15</v>
      </c>
      <c r="C13" s="11">
        <f t="shared" si="1"/>
        <v>0.10905981735</v>
      </c>
      <c r="D13">
        <f t="shared" si="3"/>
        <v>0.15700001562948859</v>
      </c>
      <c r="G13" t="s">
        <v>22</v>
      </c>
      <c r="H13">
        <v>3</v>
      </c>
      <c r="I13">
        <v>3.8514860064119236E-2</v>
      </c>
      <c r="J13" t="s">
        <v>179</v>
      </c>
      <c r="K13">
        <v>15</v>
      </c>
      <c r="L13">
        <v>0.1624311712</v>
      </c>
      <c r="M13">
        <v>0.16243117120162431</v>
      </c>
      <c r="N13">
        <f t="shared" si="4"/>
        <v>-0.1445345339199941</v>
      </c>
    </row>
    <row r="14" spans="1:14" x14ac:dyDescent="0.25">
      <c r="A14" s="7" t="str">
        <f t="shared" si="0"/>
        <v>18 Mbps</v>
      </c>
      <c r="B14" s="8">
        <f t="shared" si="2"/>
        <v>18</v>
      </c>
      <c r="C14" s="11">
        <f t="shared" si="1"/>
        <v>2.4055914519999999E-2</v>
      </c>
      <c r="D14">
        <f t="shared" si="3"/>
        <v>3.4630343671867896E-2</v>
      </c>
      <c r="G14" t="s">
        <v>24</v>
      </c>
      <c r="H14">
        <v>5</v>
      </c>
      <c r="I14">
        <v>4.2533142708604116E-2</v>
      </c>
      <c r="J14" t="s">
        <v>180</v>
      </c>
      <c r="K14">
        <v>18</v>
      </c>
      <c r="L14">
        <v>1.9221470309999999E-2</v>
      </c>
      <c r="M14">
        <v>1.9221470310192213E-2</v>
      </c>
      <c r="N14">
        <f t="shared" si="4"/>
        <v>1.9263919225313678E-2</v>
      </c>
    </row>
    <row r="15" spans="1:14" x14ac:dyDescent="0.25">
      <c r="A15" s="7" t="str">
        <f t="shared" si="0"/>
        <v>20 Mbps</v>
      </c>
      <c r="B15" s="8">
        <f t="shared" si="2"/>
        <v>20</v>
      </c>
      <c r="C15" s="11">
        <f t="shared" si="1"/>
        <v>2.473593478E-2</v>
      </c>
      <c r="D15">
        <f t="shared" si="3"/>
        <v>3.560928526596336E-2</v>
      </c>
      <c r="G15" t="s">
        <v>25</v>
      </c>
      <c r="H15">
        <v>6</v>
      </c>
      <c r="I15">
        <v>5.2605926696126862E-2</v>
      </c>
      <c r="J15" t="s">
        <v>181</v>
      </c>
      <c r="K15">
        <v>20</v>
      </c>
      <c r="L15">
        <v>7.5128508950000006E-2</v>
      </c>
      <c r="M15">
        <v>7.5128508950751294E-2</v>
      </c>
      <c r="N15">
        <f t="shared" si="4"/>
        <v>8.1871506678737299E-2</v>
      </c>
    </row>
    <row r="16" spans="1:14" x14ac:dyDescent="0.25">
      <c r="A16" s="7" t="str">
        <f t="shared" si="0"/>
        <v>25 Mbps</v>
      </c>
      <c r="B16" s="8">
        <f t="shared" si="2"/>
        <v>25</v>
      </c>
      <c r="C16" s="11">
        <f t="shared" si="1"/>
        <v>0.2150689452</v>
      </c>
      <c r="D16">
        <f t="shared" si="3"/>
        <v>0.30960832851438497</v>
      </c>
      <c r="G16" t="s">
        <v>29</v>
      </c>
      <c r="H16">
        <v>10</v>
      </c>
      <c r="I16">
        <v>7.3130577939519978E-2</v>
      </c>
      <c r="J16" t="s">
        <v>182</v>
      </c>
      <c r="K16">
        <v>25</v>
      </c>
      <c r="L16">
        <v>0.18785038894</v>
      </c>
      <c r="M16">
        <v>0.1878503889418785</v>
      </c>
      <c r="N16">
        <f t="shared" si="4"/>
        <v>-0.1532200452700106</v>
      </c>
    </row>
    <row r="17" spans="1:14" x14ac:dyDescent="0.25">
      <c r="A17" s="7" t="str">
        <f t="shared" si="0"/>
        <v>30 Mbps</v>
      </c>
      <c r="B17" s="8">
        <f t="shared" si="2"/>
        <v>30</v>
      </c>
      <c r="C17" s="11">
        <f t="shared" si="1"/>
        <v>2.029151907E-2</v>
      </c>
      <c r="D17">
        <f>C17/SUM($C$5:$C$22)</f>
        <v>2.921120618524551E-2</v>
      </c>
      <c r="G17" t="s">
        <v>30</v>
      </c>
      <c r="H17">
        <v>12</v>
      </c>
      <c r="I17">
        <v>6.0978251451347373E-2</v>
      </c>
      <c r="J17" t="s">
        <v>183</v>
      </c>
      <c r="K17">
        <v>30</v>
      </c>
      <c r="L17">
        <v>5.8921041469999998E-2</v>
      </c>
      <c r="M17">
        <v>5.8921041470589207E-2</v>
      </c>
      <c r="N17">
        <f t="shared" si="4"/>
        <v>-2.3311756204625847E-2</v>
      </c>
    </row>
    <row r="18" spans="1:14" x14ac:dyDescent="0.25">
      <c r="A18" s="7" t="str">
        <f t="shared" si="0"/>
        <v>50 Mbps</v>
      </c>
      <c r="B18" s="8">
        <f t="shared" si="2"/>
        <v>50</v>
      </c>
      <c r="C18" s="11">
        <f t="shared" si="1"/>
        <v>0.21634190410000001</v>
      </c>
      <c r="D18">
        <f>C18/SUM($C$5:$C$22)</f>
        <v>0.31144085099655927</v>
      </c>
      <c r="G18" t="s">
        <v>31</v>
      </c>
      <c r="H18">
        <v>15</v>
      </c>
      <c r="I18">
        <v>7.1505935360887285E-2</v>
      </c>
      <c r="J18" t="s">
        <v>184</v>
      </c>
      <c r="K18">
        <v>35</v>
      </c>
      <c r="L18">
        <v>1.4725375509999999E-2</v>
      </c>
      <c r="M18">
        <v>1.4725375510147253E-2</v>
      </c>
    </row>
    <row r="19" spans="1:14" x14ac:dyDescent="0.25">
      <c r="A19" s="7"/>
      <c r="B19" s="8"/>
      <c r="C19" s="11"/>
      <c r="G19" t="s">
        <v>33</v>
      </c>
      <c r="H19">
        <v>18</v>
      </c>
      <c r="I19">
        <v>5.4739623949397805E-2</v>
      </c>
      <c r="J19" t="s">
        <v>185</v>
      </c>
      <c r="K19">
        <v>50</v>
      </c>
      <c r="L19">
        <v>0.17938100704000001</v>
      </c>
      <c r="M19">
        <v>0.17938100704179383</v>
      </c>
      <c r="N19">
        <f>D16-M19</f>
        <v>0.13022732147259114</v>
      </c>
    </row>
    <row r="20" spans="1:14" x14ac:dyDescent="0.25">
      <c r="A20" s="7"/>
      <c r="B20" s="8"/>
      <c r="C20" s="11"/>
      <c r="G20" t="s">
        <v>34</v>
      </c>
      <c r="H20">
        <v>20</v>
      </c>
      <c r="I20">
        <v>8.9680270340525101E-2</v>
      </c>
      <c r="J20" t="s">
        <v>193</v>
      </c>
      <c r="K20">
        <v>60</v>
      </c>
      <c r="L20">
        <v>8.1717409889999995E-2</v>
      </c>
      <c r="M20">
        <v>8.1717409890817175E-2</v>
      </c>
      <c r="N20">
        <f>D17-M20</f>
        <v>-5.2506203705571665E-2</v>
      </c>
    </row>
    <row r="21" spans="1:14" x14ac:dyDescent="0.25">
      <c r="A21" s="7"/>
      <c r="B21" s="8"/>
      <c r="C21" s="11"/>
      <c r="G21" t="s">
        <v>35</v>
      </c>
      <c r="H21">
        <v>22</v>
      </c>
      <c r="I21">
        <v>6.6902781388094634E-2</v>
      </c>
      <c r="J21" t="s">
        <v>186</v>
      </c>
      <c r="K21">
        <v>75</v>
      </c>
      <c r="L21">
        <v>1.1776525140000001E-2</v>
      </c>
      <c r="M21">
        <v>1.1776525140117766E-2</v>
      </c>
      <c r="N21">
        <f>D18-M21</f>
        <v>0.29966432585644148</v>
      </c>
    </row>
    <row r="22" spans="1:14" x14ac:dyDescent="0.25">
      <c r="A22" s="7"/>
      <c r="B22" s="8"/>
      <c r="C22" s="11"/>
      <c r="G22" t="s">
        <v>36</v>
      </c>
      <c r="H22">
        <v>24</v>
      </c>
      <c r="I22">
        <v>2.1997660514686771E-2</v>
      </c>
      <c r="J22" t="s">
        <v>194</v>
      </c>
      <c r="K22">
        <v>100</v>
      </c>
      <c r="L22">
        <v>6.1127582530000002E-2</v>
      </c>
      <c r="M22">
        <v>6.1127582530611277E-2</v>
      </c>
    </row>
    <row r="23" spans="1:14" x14ac:dyDescent="0.25">
      <c r="A23" s="7"/>
      <c r="B23" s="8"/>
      <c r="C23" s="11"/>
      <c r="D23">
        <f>SUM(D5:D22)</f>
        <v>1</v>
      </c>
      <c r="G23" t="s">
        <v>37</v>
      </c>
      <c r="H23">
        <v>25</v>
      </c>
      <c r="I23">
        <v>8.6398492331687032E-2</v>
      </c>
      <c r="J23" t="s">
        <v>267</v>
      </c>
      <c r="K23">
        <v>0</v>
      </c>
      <c r="L23">
        <v>0</v>
      </c>
      <c r="M23">
        <v>0</v>
      </c>
    </row>
    <row r="24" spans="1:14" ht="15.75" x14ac:dyDescent="0.25">
      <c r="A24" s="3"/>
      <c r="G24" t="s">
        <v>39</v>
      </c>
      <c r="H24">
        <v>30</v>
      </c>
      <c r="I24">
        <v>7.0942725933627951E-2</v>
      </c>
    </row>
    <row r="25" spans="1:14" x14ac:dyDescent="0.25">
      <c r="B25" s="9"/>
      <c r="G25" t="s">
        <v>40</v>
      </c>
      <c r="H25">
        <v>45</v>
      </c>
      <c r="I25">
        <v>7.2567368512260644E-2</v>
      </c>
    </row>
    <row r="26" spans="1:14" x14ac:dyDescent="0.25">
      <c r="A26" s="13" t="str">
        <f>B47&amp;" Mbps"</f>
        <v>1.5 Mbps</v>
      </c>
      <c r="C26" s="14">
        <f>D47</f>
        <v>2.6412104500000001E-3</v>
      </c>
    </row>
    <row r="27" spans="1:14" x14ac:dyDescent="0.25">
      <c r="A27" s="13" t="str">
        <f t="shared" ref="A27:A44" si="5">B48&amp;" Mbps"</f>
        <v>2.05 Mbps</v>
      </c>
      <c r="C27" s="14">
        <f t="shared" ref="C27:C43" si="6">D48</f>
        <v>6.1568242299999999E-3</v>
      </c>
    </row>
    <row r="28" spans="1:14" x14ac:dyDescent="0.25">
      <c r="A28" s="13" t="str">
        <f t="shared" si="5"/>
        <v>3 Mbps</v>
      </c>
      <c r="C28" s="14">
        <f t="shared" si="6"/>
        <v>1.8838405039999999E-2</v>
      </c>
    </row>
    <row r="29" spans="1:14" x14ac:dyDescent="0.25">
      <c r="A29" s="13" t="str">
        <f t="shared" si="5"/>
        <v>5 Mbps</v>
      </c>
      <c r="C29" s="14">
        <f t="shared" si="6"/>
        <v>1.3454235000000001E-4</v>
      </c>
    </row>
    <row r="30" spans="1:14" x14ac:dyDescent="0.25">
      <c r="A30" s="13" t="str">
        <f t="shared" si="5"/>
        <v>6 Mbps</v>
      </c>
      <c r="C30" s="14">
        <f t="shared" si="6"/>
        <v>1.8157744430000001E-2</v>
      </c>
    </row>
    <row r="31" spans="1:14" x14ac:dyDescent="0.25">
      <c r="A31" s="13" t="str">
        <f t="shared" si="5"/>
        <v>7 Mbps</v>
      </c>
      <c r="C31" s="14">
        <f t="shared" si="6"/>
        <v>0</v>
      </c>
    </row>
    <row r="32" spans="1:14" x14ac:dyDescent="0.25">
      <c r="A32" s="13" t="str">
        <f t="shared" si="5"/>
        <v>10 Mbps</v>
      </c>
      <c r="C32" s="14">
        <f t="shared" si="6"/>
        <v>1.243187133E-2</v>
      </c>
    </row>
    <row r="33" spans="1:8" x14ac:dyDescent="0.25">
      <c r="A33" s="13" t="str">
        <f t="shared" si="5"/>
        <v>12 Mbps</v>
      </c>
      <c r="C33" s="14">
        <f t="shared" si="6"/>
        <v>2.6733816149999999E-2</v>
      </c>
    </row>
    <row r="34" spans="1:8" x14ac:dyDescent="0.25">
      <c r="A34" s="13" t="str">
        <f t="shared" si="5"/>
        <v>15 Mbps</v>
      </c>
      <c r="C34" s="14">
        <f t="shared" si="6"/>
        <v>0.10905981735</v>
      </c>
    </row>
    <row r="35" spans="1:8" x14ac:dyDescent="0.25">
      <c r="A35" s="13" t="str">
        <f t="shared" si="5"/>
        <v>18 Mbps</v>
      </c>
      <c r="C35" s="14">
        <f t="shared" si="6"/>
        <v>2.4055914519999999E-2</v>
      </c>
    </row>
    <row r="36" spans="1:8" x14ac:dyDescent="0.25">
      <c r="A36" s="13" t="str">
        <f t="shared" si="5"/>
        <v>20 Mbps</v>
      </c>
      <c r="C36" s="14">
        <f t="shared" si="6"/>
        <v>2.473593478E-2</v>
      </c>
    </row>
    <row r="37" spans="1:8" x14ac:dyDescent="0.25">
      <c r="A37" s="13" t="str">
        <f t="shared" si="5"/>
        <v>25 Mbps</v>
      </c>
      <c r="C37" s="14">
        <f t="shared" si="6"/>
        <v>0.2150689452</v>
      </c>
    </row>
    <row r="38" spans="1:8" x14ac:dyDescent="0.25">
      <c r="A38" s="13" t="str">
        <f t="shared" si="5"/>
        <v>30 Mbps</v>
      </c>
      <c r="C38" s="14">
        <f t="shared" si="6"/>
        <v>2.029151907E-2</v>
      </c>
    </row>
    <row r="39" spans="1:8" x14ac:dyDescent="0.25">
      <c r="A39" s="13" t="str">
        <f t="shared" si="5"/>
        <v>50 Mbps</v>
      </c>
      <c r="C39" s="14">
        <f t="shared" si="6"/>
        <v>0.21634190410000001</v>
      </c>
    </row>
    <row r="40" spans="1:8" x14ac:dyDescent="0.25">
      <c r="A40" s="13" t="str">
        <f t="shared" si="5"/>
        <v>60 Mbps</v>
      </c>
      <c r="C40" s="14">
        <f t="shared" si="6"/>
        <v>0.10127808250000001</v>
      </c>
    </row>
    <row r="41" spans="1:8" x14ac:dyDescent="0.25">
      <c r="A41" s="13" t="str">
        <f t="shared" si="5"/>
        <v>75 Mbps</v>
      </c>
      <c r="C41" s="14">
        <f t="shared" si="6"/>
        <v>0.20407346849999999</v>
      </c>
    </row>
    <row r="42" spans="1:8" x14ac:dyDescent="0.25">
      <c r="A42" s="13" t="str">
        <f t="shared" si="5"/>
        <v xml:space="preserve"> Mbps</v>
      </c>
      <c r="C42" s="14">
        <f t="shared" si="6"/>
        <v>0</v>
      </c>
    </row>
    <row r="43" spans="1:8" x14ac:dyDescent="0.25">
      <c r="A43" s="13" t="str">
        <f t="shared" si="5"/>
        <v xml:space="preserve"> Mbps</v>
      </c>
      <c r="C43" s="14">
        <f t="shared" si="6"/>
        <v>0</v>
      </c>
    </row>
    <row r="44" spans="1:8" x14ac:dyDescent="0.25">
      <c r="A44" s="13" t="str">
        <f t="shared" si="5"/>
        <v xml:space="preserve"> Mbps</v>
      </c>
      <c r="C44" s="14"/>
    </row>
    <row r="45" spans="1:8" x14ac:dyDescent="0.25">
      <c r="A45" s="16" t="s">
        <v>168</v>
      </c>
      <c r="B45" s="16"/>
      <c r="C45" s="16"/>
      <c r="D45" s="16"/>
    </row>
    <row r="46" spans="1:8" x14ac:dyDescent="0.25">
      <c r="A46" s="16"/>
      <c r="B46" s="16"/>
      <c r="C46" s="16" t="s">
        <v>169</v>
      </c>
      <c r="D46" s="16" t="s">
        <v>170</v>
      </c>
    </row>
    <row r="47" spans="1:8" x14ac:dyDescent="0.25">
      <c r="A47" s="16" t="s">
        <v>171</v>
      </c>
      <c r="B47" s="16">
        <v>1.5</v>
      </c>
      <c r="C47" s="16">
        <v>37</v>
      </c>
      <c r="D47" s="18">
        <v>2.6412104500000001E-3</v>
      </c>
      <c r="E47">
        <f>C47*B47</f>
        <v>55.5</v>
      </c>
      <c r="H47">
        <f>100*E47/E$69</f>
        <v>9.383400679662536E-2</v>
      </c>
    </row>
    <row r="48" spans="1:8" x14ac:dyDescent="0.25">
      <c r="A48" s="16"/>
      <c r="B48" s="16">
        <v>2.0499999999999998</v>
      </c>
      <c r="C48" s="16">
        <v>32</v>
      </c>
      <c r="D48" s="18">
        <v>6.1568242299999999E-3</v>
      </c>
      <c r="E48">
        <f>C48*B48</f>
        <v>65.599999999999994</v>
      </c>
      <c r="H48">
        <f>100*E48/E$69</f>
        <v>0.11091010533078599</v>
      </c>
    </row>
    <row r="49" spans="1:8" x14ac:dyDescent="0.25">
      <c r="A49" s="16"/>
      <c r="B49" s="16">
        <v>3</v>
      </c>
      <c r="C49" s="16">
        <v>130</v>
      </c>
      <c r="D49" s="18">
        <v>1.8838405039999999E-2</v>
      </c>
      <c r="E49">
        <f>C49*B49</f>
        <v>390</v>
      </c>
      <c r="H49">
        <f>100*E49/E$69</f>
        <v>0.65937410181412415</v>
      </c>
    </row>
    <row r="50" spans="1:8" x14ac:dyDescent="0.25">
      <c r="A50" s="16"/>
      <c r="B50" s="16">
        <v>5</v>
      </c>
      <c r="C50" s="16">
        <v>25</v>
      </c>
      <c r="D50" s="18">
        <v>1.3454235000000001E-4</v>
      </c>
      <c r="E50">
        <f t="shared" ref="E50:E67" si="7">C50*B50</f>
        <v>125</v>
      </c>
      <c r="H50">
        <f t="shared" ref="H50:H67" si="8">100*C50/C$69</f>
        <v>1.4013452914798206</v>
      </c>
    </row>
    <row r="51" spans="1:8" x14ac:dyDescent="0.25">
      <c r="A51" s="16"/>
      <c r="B51" s="16">
        <v>6</v>
      </c>
      <c r="C51" s="16">
        <v>70</v>
      </c>
      <c r="D51" s="18">
        <v>1.8157744430000001E-2</v>
      </c>
      <c r="E51">
        <f t="shared" si="7"/>
        <v>420</v>
      </c>
      <c r="H51">
        <f t="shared" si="8"/>
        <v>3.9237668161434978</v>
      </c>
    </row>
    <row r="52" spans="1:8" x14ac:dyDescent="0.25">
      <c r="A52" s="16"/>
      <c r="B52" s="16">
        <v>7</v>
      </c>
      <c r="C52" s="16">
        <v>38</v>
      </c>
      <c r="D52" s="18">
        <v>0</v>
      </c>
      <c r="E52">
        <f t="shared" si="7"/>
        <v>266</v>
      </c>
      <c r="H52">
        <f t="shared" si="8"/>
        <v>2.1300448430493275</v>
      </c>
    </row>
    <row r="53" spans="1:8" x14ac:dyDescent="0.25">
      <c r="A53" s="16"/>
      <c r="B53" s="16">
        <v>10</v>
      </c>
      <c r="C53" s="16">
        <v>45</v>
      </c>
      <c r="D53" s="18">
        <v>1.243187133E-2</v>
      </c>
      <c r="E53">
        <f t="shared" si="7"/>
        <v>450</v>
      </c>
      <c r="H53">
        <f t="shared" si="8"/>
        <v>2.522421524663677</v>
      </c>
    </row>
    <row r="54" spans="1:8" x14ac:dyDescent="0.25">
      <c r="A54" s="16"/>
      <c r="B54" s="16">
        <v>12</v>
      </c>
      <c r="C54" s="16">
        <v>88</v>
      </c>
      <c r="D54" s="18">
        <v>2.6733816149999999E-2</v>
      </c>
      <c r="E54">
        <f t="shared" si="7"/>
        <v>1056</v>
      </c>
      <c r="H54">
        <f t="shared" si="8"/>
        <v>4.9327354260089686</v>
      </c>
    </row>
    <row r="55" spans="1:8" x14ac:dyDescent="0.25">
      <c r="A55" s="16"/>
      <c r="B55" s="16">
        <v>15</v>
      </c>
      <c r="C55" s="16">
        <v>245</v>
      </c>
      <c r="D55" s="18">
        <v>0.10905981735</v>
      </c>
      <c r="E55">
        <f t="shared" si="7"/>
        <v>3675</v>
      </c>
      <c r="H55">
        <f t="shared" si="8"/>
        <v>13.733183856502242</v>
      </c>
    </row>
    <row r="56" spans="1:8" x14ac:dyDescent="0.25">
      <c r="A56" s="16"/>
      <c r="B56" s="16">
        <v>18</v>
      </c>
      <c r="C56" s="16">
        <v>55</v>
      </c>
      <c r="D56" s="18">
        <v>2.4055914519999999E-2</v>
      </c>
      <c r="E56">
        <f t="shared" si="7"/>
        <v>990</v>
      </c>
      <c r="H56">
        <f t="shared" si="8"/>
        <v>3.0829596412556053</v>
      </c>
    </row>
    <row r="57" spans="1:8" x14ac:dyDescent="0.25">
      <c r="A57" s="16"/>
      <c r="B57" s="16">
        <v>20</v>
      </c>
      <c r="C57" s="16">
        <v>67</v>
      </c>
      <c r="D57" s="18">
        <v>2.473593478E-2</v>
      </c>
      <c r="E57">
        <f t="shared" si="7"/>
        <v>1340</v>
      </c>
      <c r="H57">
        <f t="shared" si="8"/>
        <v>3.7556053811659194</v>
      </c>
    </row>
    <row r="58" spans="1:8" x14ac:dyDescent="0.25">
      <c r="A58" s="16"/>
      <c r="B58" s="16">
        <v>25</v>
      </c>
      <c r="C58" s="16">
        <v>213</v>
      </c>
      <c r="D58" s="18">
        <v>0.2150689452</v>
      </c>
      <c r="E58">
        <f t="shared" si="7"/>
        <v>5325</v>
      </c>
      <c r="H58">
        <f t="shared" si="8"/>
        <v>11.939461883408072</v>
      </c>
    </row>
    <row r="59" spans="1:8" x14ac:dyDescent="0.25">
      <c r="A59" s="16"/>
      <c r="B59" s="16">
        <v>30</v>
      </c>
      <c r="C59" s="16">
        <v>65</v>
      </c>
      <c r="D59" s="18">
        <v>2.029151907E-2</v>
      </c>
      <c r="E59">
        <f t="shared" si="7"/>
        <v>1950</v>
      </c>
      <c r="H59">
        <f t="shared" si="8"/>
        <v>3.6434977578475336</v>
      </c>
    </row>
    <row r="60" spans="1:8" x14ac:dyDescent="0.25">
      <c r="A60" s="16"/>
      <c r="B60" s="16">
        <v>50</v>
      </c>
      <c r="C60" s="16">
        <v>337</v>
      </c>
      <c r="D60" s="18">
        <v>0.21634190410000001</v>
      </c>
      <c r="E60">
        <f t="shared" si="7"/>
        <v>16850</v>
      </c>
      <c r="H60">
        <f t="shared" si="8"/>
        <v>18.890134529147982</v>
      </c>
    </row>
    <row r="61" spans="1:8" x14ac:dyDescent="0.25">
      <c r="A61" s="16"/>
      <c r="B61" s="16">
        <v>60</v>
      </c>
      <c r="C61" s="16">
        <v>276</v>
      </c>
      <c r="D61" s="18">
        <v>0.10127808250000001</v>
      </c>
      <c r="E61">
        <f t="shared" si="7"/>
        <v>16560</v>
      </c>
      <c r="H61">
        <f t="shared" si="8"/>
        <v>15.47085201793722</v>
      </c>
    </row>
    <row r="62" spans="1:8" x14ac:dyDescent="0.25">
      <c r="A62" s="16"/>
      <c r="B62" s="16">
        <v>75</v>
      </c>
      <c r="C62" s="16">
        <v>130</v>
      </c>
      <c r="D62" s="18">
        <v>0.20407346849999999</v>
      </c>
      <c r="E62">
        <f t="shared" si="7"/>
        <v>9750</v>
      </c>
      <c r="H62">
        <f t="shared" si="8"/>
        <v>7.2869955156950672</v>
      </c>
    </row>
    <row r="63" spans="1:8" x14ac:dyDescent="0.25">
      <c r="A63" s="16"/>
      <c r="B63" s="16"/>
      <c r="C63" s="16"/>
      <c r="D63" s="19"/>
      <c r="E63">
        <f t="shared" si="7"/>
        <v>0</v>
      </c>
      <c r="H63">
        <f t="shared" si="8"/>
        <v>0</v>
      </c>
    </row>
    <row r="64" spans="1:8" x14ac:dyDescent="0.25">
      <c r="A64" s="16"/>
      <c r="B64" s="16"/>
      <c r="C64" s="16"/>
      <c r="D64" s="19"/>
      <c r="E64">
        <f t="shared" si="7"/>
        <v>0</v>
      </c>
      <c r="H64">
        <f t="shared" si="8"/>
        <v>0</v>
      </c>
    </row>
    <row r="65" spans="1:8" x14ac:dyDescent="0.25">
      <c r="A65" s="16"/>
      <c r="B65" s="16"/>
      <c r="C65" s="16"/>
      <c r="D65" s="19"/>
      <c r="E65">
        <f t="shared" si="7"/>
        <v>0</v>
      </c>
      <c r="H65">
        <f t="shared" si="8"/>
        <v>0</v>
      </c>
    </row>
    <row r="66" spans="1:8" x14ac:dyDescent="0.25">
      <c r="A66" s="16"/>
      <c r="B66" s="16"/>
      <c r="C66" s="16"/>
      <c r="D66" s="19"/>
      <c r="E66">
        <f t="shared" si="7"/>
        <v>0</v>
      </c>
      <c r="H66">
        <f t="shared" si="8"/>
        <v>0</v>
      </c>
    </row>
    <row r="67" spans="1:8" x14ac:dyDescent="0.25">
      <c r="A67" s="16"/>
      <c r="B67" s="16"/>
      <c r="C67" s="16"/>
      <c r="D67" s="19"/>
      <c r="E67">
        <f t="shared" si="7"/>
        <v>0</v>
      </c>
      <c r="H67">
        <f t="shared" si="8"/>
        <v>0</v>
      </c>
    </row>
    <row r="68" spans="1:8" x14ac:dyDescent="0.25">
      <c r="A68" s="16"/>
      <c r="B68" s="16"/>
      <c r="C68" s="16"/>
      <c r="D68" s="19"/>
    </row>
    <row r="69" spans="1:8" x14ac:dyDescent="0.25">
      <c r="A69" s="16"/>
      <c r="B69" s="16"/>
      <c r="C69" s="16">
        <f>SUM(C49:C67)</f>
        <v>1784</v>
      </c>
      <c r="D69" s="16"/>
      <c r="E69" s="16">
        <f>SUM(E49:E67)</f>
        <v>59147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Q92"/>
  <sheetViews>
    <sheetView topLeftCell="A25" workbookViewId="0">
      <selection activeCell="B48" sqref="B48"/>
    </sheetView>
  </sheetViews>
  <sheetFormatPr defaultRowHeight="15" x14ac:dyDescent="0.25"/>
  <sheetData>
    <row r="1" spans="1:7" x14ac:dyDescent="0.25">
      <c r="A1" t="s">
        <v>156</v>
      </c>
    </row>
    <row r="2" spans="1:7" x14ac:dyDescent="0.25">
      <c r="A2" t="s">
        <v>270</v>
      </c>
    </row>
    <row r="3" spans="1:7" x14ac:dyDescent="0.25">
      <c r="A3" t="s">
        <v>286</v>
      </c>
    </row>
    <row r="4" spans="1:7" x14ac:dyDescent="0.25">
      <c r="C4" t="s">
        <v>253</v>
      </c>
      <c r="E4" t="s">
        <v>276</v>
      </c>
    </row>
    <row r="5" spans="1:7" x14ac:dyDescent="0.25">
      <c r="C5" t="s">
        <v>157</v>
      </c>
      <c r="D5" t="s">
        <v>249</v>
      </c>
      <c r="E5" t="s">
        <v>157</v>
      </c>
      <c r="F5" t="s">
        <v>249</v>
      </c>
      <c r="G5" t="s">
        <v>158</v>
      </c>
    </row>
    <row r="6" spans="1:7" x14ac:dyDescent="0.25">
      <c r="A6" t="s">
        <v>189</v>
      </c>
      <c r="B6" t="s">
        <v>0</v>
      </c>
      <c r="C6">
        <v>0.88024999999999998</v>
      </c>
      <c r="D6">
        <v>0.85351999999999995</v>
      </c>
      <c r="E6">
        <v>7.14994</v>
      </c>
      <c r="F6">
        <v>5.1211000000000002</v>
      </c>
      <c r="G6">
        <v>861</v>
      </c>
    </row>
    <row r="7" spans="1:7" x14ac:dyDescent="0.25">
      <c r="B7" t="s">
        <v>305</v>
      </c>
      <c r="C7">
        <v>1.2264600000000001</v>
      </c>
      <c r="D7">
        <v>1.33836</v>
      </c>
      <c r="E7">
        <v>32.324390000000001</v>
      </c>
      <c r="F7">
        <v>20.075330000000001</v>
      </c>
      <c r="G7">
        <v>245</v>
      </c>
    </row>
    <row r="8" spans="1:7" x14ac:dyDescent="0.25">
      <c r="B8" t="s">
        <v>2</v>
      </c>
      <c r="C8">
        <v>0.94115000000000004</v>
      </c>
      <c r="D8">
        <v>0.95737000000000005</v>
      </c>
      <c r="E8">
        <v>4.5953299999999997</v>
      </c>
      <c r="F8">
        <v>2.8767900000000002</v>
      </c>
      <c r="G8">
        <v>298</v>
      </c>
    </row>
    <row r="9" spans="1:7" x14ac:dyDescent="0.25">
      <c r="B9" t="s">
        <v>3</v>
      </c>
      <c r="C9">
        <v>1.0270300000000001</v>
      </c>
      <c r="D9">
        <v>1.0270600000000001</v>
      </c>
      <c r="E9">
        <v>20.334099999999999</v>
      </c>
      <c r="F9">
        <v>15.405860000000001</v>
      </c>
      <c r="G9">
        <v>598</v>
      </c>
    </row>
    <row r="10" spans="1:7" x14ac:dyDescent="0.25">
      <c r="B10" t="s">
        <v>277</v>
      </c>
      <c r="C10" t="s">
        <v>159</v>
      </c>
      <c r="D10" t="s">
        <v>159</v>
      </c>
      <c r="E10" t="s">
        <v>159</v>
      </c>
      <c r="F10" t="s">
        <v>159</v>
      </c>
      <c r="G10">
        <v>0</v>
      </c>
    </row>
    <row r="11" spans="1:7" x14ac:dyDescent="0.25">
      <c r="B11" t="s">
        <v>4</v>
      </c>
      <c r="C11">
        <v>1.0409900000000001</v>
      </c>
      <c r="D11">
        <v>1.05274</v>
      </c>
      <c r="E11">
        <v>18.219719999999999</v>
      </c>
      <c r="F11">
        <v>15.79111</v>
      </c>
      <c r="G11">
        <v>1086</v>
      </c>
    </row>
    <row r="12" spans="1:7" x14ac:dyDescent="0.25">
      <c r="B12" t="s">
        <v>5</v>
      </c>
      <c r="C12">
        <v>1.01366</v>
      </c>
      <c r="D12">
        <v>1.0182599999999999</v>
      </c>
      <c r="E12">
        <v>16.68581</v>
      </c>
      <c r="F12">
        <v>15.27388</v>
      </c>
      <c r="G12">
        <v>692</v>
      </c>
    </row>
    <row r="13" spans="1:7" x14ac:dyDescent="0.25">
      <c r="B13" t="s">
        <v>6</v>
      </c>
      <c r="C13">
        <v>0.84836</v>
      </c>
      <c r="D13">
        <v>0.79552</v>
      </c>
      <c r="E13">
        <v>7.6257700000000002</v>
      </c>
      <c r="F13">
        <v>2.3865599999999998</v>
      </c>
      <c r="G13">
        <v>512</v>
      </c>
    </row>
    <row r="14" spans="1:7" x14ac:dyDescent="0.25">
      <c r="B14" t="s">
        <v>192</v>
      </c>
      <c r="C14" t="s">
        <v>159</v>
      </c>
      <c r="D14" t="s">
        <v>159</v>
      </c>
      <c r="E14" t="s">
        <v>159</v>
      </c>
      <c r="F14" t="s">
        <v>159</v>
      </c>
      <c r="G14">
        <v>0</v>
      </c>
    </row>
    <row r="15" spans="1:7" x14ac:dyDescent="0.25">
      <c r="B15" t="s">
        <v>7</v>
      </c>
      <c r="C15">
        <v>0.96296999999999999</v>
      </c>
      <c r="D15">
        <v>0.99017999999999995</v>
      </c>
      <c r="E15">
        <v>14.4735</v>
      </c>
      <c r="F15">
        <v>9.9017999999999997</v>
      </c>
      <c r="G15">
        <v>120</v>
      </c>
    </row>
    <row r="16" spans="1:7" x14ac:dyDescent="0.25">
      <c r="B16" t="s">
        <v>8</v>
      </c>
      <c r="C16">
        <v>1.03965</v>
      </c>
      <c r="D16">
        <v>1.04362</v>
      </c>
      <c r="E16">
        <v>15.798959999999999</v>
      </c>
      <c r="F16">
        <v>12.52347</v>
      </c>
      <c r="G16">
        <v>277</v>
      </c>
    </row>
    <row r="17" spans="1:7" x14ac:dyDescent="0.25">
      <c r="B17" t="s">
        <v>9</v>
      </c>
      <c r="C17">
        <v>0.85653999999999997</v>
      </c>
      <c r="D17">
        <v>0.84685999999999995</v>
      </c>
      <c r="E17">
        <v>8.1682699999999997</v>
      </c>
      <c r="F17">
        <v>5.8603899999999998</v>
      </c>
      <c r="G17">
        <v>327</v>
      </c>
    </row>
    <row r="18" spans="1:7" x14ac:dyDescent="0.25">
      <c r="B18" t="s">
        <v>167</v>
      </c>
      <c r="C18">
        <v>0.98211000000000004</v>
      </c>
      <c r="D18">
        <v>0.97375</v>
      </c>
      <c r="E18">
        <v>13.92633</v>
      </c>
      <c r="F18">
        <v>9.7374700000000001</v>
      </c>
      <c r="G18">
        <v>1130</v>
      </c>
    </row>
    <row r="19" spans="1:7" x14ac:dyDescent="0.25">
      <c r="B19" t="s">
        <v>12</v>
      </c>
      <c r="C19">
        <v>1.1926399999999999</v>
      </c>
      <c r="D19">
        <v>1.2235</v>
      </c>
      <c r="E19">
        <v>31.875160000000001</v>
      </c>
      <c r="F19">
        <v>30.587530000000001</v>
      </c>
      <c r="G19">
        <v>698</v>
      </c>
    </row>
    <row r="20" spans="1:7" x14ac:dyDescent="0.25">
      <c r="B20" t="s">
        <v>235</v>
      </c>
      <c r="C20">
        <v>0.93642999999999998</v>
      </c>
      <c r="D20">
        <v>0.91942000000000002</v>
      </c>
      <c r="E20">
        <v>2.55477</v>
      </c>
      <c r="F20">
        <v>2.75827</v>
      </c>
      <c r="G20">
        <v>299</v>
      </c>
    </row>
    <row r="21" spans="1:7" x14ac:dyDescent="0.25">
      <c r="B21" t="s">
        <v>187</v>
      </c>
      <c r="C21" t="s">
        <v>159</v>
      </c>
      <c r="D21" t="s">
        <v>159</v>
      </c>
      <c r="E21" t="s">
        <v>159</v>
      </c>
      <c r="F21" t="s">
        <v>159</v>
      </c>
      <c r="G21">
        <v>0</v>
      </c>
    </row>
    <row r="22" spans="1:7" x14ac:dyDescent="0.25">
      <c r="B22" t="s">
        <v>11</v>
      </c>
      <c r="C22">
        <v>0.88717999999999997</v>
      </c>
      <c r="D22">
        <v>0.89778999999999998</v>
      </c>
      <c r="E22">
        <v>4.6741000000000001</v>
      </c>
      <c r="F22">
        <v>2.74627</v>
      </c>
      <c r="G22">
        <v>300</v>
      </c>
    </row>
    <row r="23" spans="1:7" x14ac:dyDescent="0.25">
      <c r="B23" t="s">
        <v>278</v>
      </c>
      <c r="C23" t="s">
        <v>159</v>
      </c>
      <c r="D23" t="s">
        <v>159</v>
      </c>
      <c r="E23" t="s">
        <v>159</v>
      </c>
      <c r="F23" t="s">
        <v>159</v>
      </c>
      <c r="G23">
        <v>0</v>
      </c>
    </row>
    <row r="24" spans="1:7" x14ac:dyDescent="0.25">
      <c r="B24" t="s">
        <v>279</v>
      </c>
      <c r="C24" t="s">
        <v>159</v>
      </c>
      <c r="D24" t="s">
        <v>159</v>
      </c>
      <c r="E24" t="s">
        <v>159</v>
      </c>
      <c r="F24" t="s">
        <v>159</v>
      </c>
      <c r="G24">
        <v>0</v>
      </c>
    </row>
    <row r="31" spans="1:7" x14ac:dyDescent="0.25">
      <c r="A31" t="s">
        <v>156</v>
      </c>
    </row>
    <row r="32" spans="1:7" x14ac:dyDescent="0.25">
      <c r="A32" t="s">
        <v>270</v>
      </c>
    </row>
    <row r="33" spans="1:7" x14ac:dyDescent="0.25">
      <c r="A33" t="s">
        <v>289</v>
      </c>
    </row>
    <row r="34" spans="1:7" x14ac:dyDescent="0.25">
      <c r="C34" t="s">
        <v>253</v>
      </c>
      <c r="E34" t="s">
        <v>282</v>
      </c>
    </row>
    <row r="35" spans="1:7" x14ac:dyDescent="0.25">
      <c r="C35" t="s">
        <v>157</v>
      </c>
      <c r="D35" t="s">
        <v>249</v>
      </c>
      <c r="E35" t="s">
        <v>157</v>
      </c>
      <c r="F35" t="s">
        <v>249</v>
      </c>
      <c r="G35" t="s">
        <v>158</v>
      </c>
    </row>
    <row r="36" spans="1:7" x14ac:dyDescent="0.25">
      <c r="A36" t="s">
        <v>189</v>
      </c>
      <c r="B36" t="s">
        <v>0</v>
      </c>
      <c r="C36">
        <v>0.93264999999999998</v>
      </c>
      <c r="D36">
        <v>0.91144000000000003</v>
      </c>
      <c r="E36">
        <v>0.93264000000000002</v>
      </c>
      <c r="F36">
        <v>0.65929000000000004</v>
      </c>
      <c r="G36">
        <v>857</v>
      </c>
    </row>
    <row r="37" spans="1:7" x14ac:dyDescent="0.25">
      <c r="B37" t="s">
        <v>305</v>
      </c>
      <c r="C37">
        <v>1.0521100000000001</v>
      </c>
      <c r="D37">
        <v>1.0696000000000001</v>
      </c>
      <c r="E37">
        <v>4.3483999999999998</v>
      </c>
      <c r="F37">
        <v>2.1392000000000002</v>
      </c>
      <c r="G37">
        <v>245</v>
      </c>
    </row>
    <row r="38" spans="1:7" x14ac:dyDescent="0.25">
      <c r="B38" t="s">
        <v>2</v>
      </c>
      <c r="C38">
        <v>1.0046600000000001</v>
      </c>
      <c r="D38">
        <v>0.99302000000000001</v>
      </c>
      <c r="E38">
        <v>0.61385999999999996</v>
      </c>
      <c r="F38">
        <v>0.65022000000000002</v>
      </c>
      <c r="G38">
        <v>297</v>
      </c>
    </row>
    <row r="39" spans="1:7" x14ac:dyDescent="0.25">
      <c r="B39" t="s">
        <v>3</v>
      </c>
      <c r="C39">
        <v>1.0869599999999999</v>
      </c>
      <c r="D39">
        <v>1.0866</v>
      </c>
      <c r="E39">
        <v>3.5084200000000001</v>
      </c>
      <c r="F39">
        <v>3.2597900000000002</v>
      </c>
      <c r="G39">
        <v>598</v>
      </c>
    </row>
    <row r="40" spans="1:7" x14ac:dyDescent="0.25">
      <c r="B40" t="s">
        <v>277</v>
      </c>
      <c r="C40" t="s">
        <v>159</v>
      </c>
      <c r="D40" t="s">
        <v>159</v>
      </c>
      <c r="E40" t="s">
        <v>159</v>
      </c>
      <c r="F40" t="s">
        <v>159</v>
      </c>
      <c r="G40">
        <v>0</v>
      </c>
    </row>
    <row r="41" spans="1:7" x14ac:dyDescent="0.25">
      <c r="B41" t="s">
        <v>4</v>
      </c>
      <c r="C41">
        <v>1.1913499999999999</v>
      </c>
      <c r="D41">
        <v>1.0821099999999999</v>
      </c>
      <c r="E41">
        <v>3.3500999999999999</v>
      </c>
      <c r="F41">
        <v>2.1642100000000002</v>
      </c>
      <c r="G41">
        <v>1085</v>
      </c>
    </row>
    <row r="42" spans="1:7" x14ac:dyDescent="0.25">
      <c r="B42" t="s">
        <v>5</v>
      </c>
      <c r="C42">
        <v>1.1419699999999999</v>
      </c>
      <c r="D42">
        <v>1.1361300000000001</v>
      </c>
      <c r="E42">
        <v>2.84775</v>
      </c>
      <c r="F42">
        <v>2.2722500000000001</v>
      </c>
      <c r="G42">
        <v>690</v>
      </c>
    </row>
    <row r="43" spans="1:7" x14ac:dyDescent="0.25">
      <c r="B43" t="s">
        <v>6</v>
      </c>
      <c r="C43">
        <v>1.1140099999999999</v>
      </c>
      <c r="D43">
        <v>1.11879</v>
      </c>
      <c r="E43">
        <v>4.8580500000000004</v>
      </c>
      <c r="F43">
        <v>0.87831000000000004</v>
      </c>
      <c r="G43">
        <v>520</v>
      </c>
    </row>
    <row r="44" spans="1:7" x14ac:dyDescent="0.25">
      <c r="B44" t="s">
        <v>192</v>
      </c>
      <c r="C44" t="s">
        <v>159</v>
      </c>
      <c r="D44" t="s">
        <v>159</v>
      </c>
      <c r="E44" t="s">
        <v>159</v>
      </c>
      <c r="F44" t="s">
        <v>159</v>
      </c>
      <c r="G44">
        <v>0</v>
      </c>
    </row>
    <row r="45" spans="1:7" x14ac:dyDescent="0.25">
      <c r="B45" t="s">
        <v>7</v>
      </c>
      <c r="C45">
        <v>1.0105</v>
      </c>
      <c r="D45">
        <v>1.02118</v>
      </c>
      <c r="E45">
        <v>1.3215600000000001</v>
      </c>
      <c r="F45">
        <v>1.02118</v>
      </c>
      <c r="G45">
        <v>120</v>
      </c>
    </row>
    <row r="46" spans="1:7" x14ac:dyDescent="0.25">
      <c r="B46" t="s">
        <v>8</v>
      </c>
      <c r="C46">
        <v>1.2095800000000001</v>
      </c>
      <c r="D46">
        <v>1.22183</v>
      </c>
      <c r="E46">
        <v>1.5383500000000001</v>
      </c>
      <c r="F46">
        <v>1.22183</v>
      </c>
      <c r="G46">
        <v>280</v>
      </c>
    </row>
    <row r="47" spans="1:7" x14ac:dyDescent="0.25">
      <c r="B47" t="s">
        <v>9</v>
      </c>
      <c r="C47">
        <v>0.89454999999999996</v>
      </c>
      <c r="D47">
        <v>0.86294999999999999</v>
      </c>
      <c r="E47">
        <v>1.3609800000000001</v>
      </c>
      <c r="F47">
        <v>0.77320999999999995</v>
      </c>
      <c r="G47">
        <v>324</v>
      </c>
    </row>
    <row r="48" spans="1:7" x14ac:dyDescent="0.25">
      <c r="B48" t="s">
        <v>167</v>
      </c>
      <c r="C48">
        <v>1.0993599999999999</v>
      </c>
      <c r="D48">
        <v>0.99272000000000005</v>
      </c>
      <c r="E48">
        <v>1.62076</v>
      </c>
      <c r="F48">
        <v>0.99272000000000005</v>
      </c>
      <c r="G48">
        <v>1137</v>
      </c>
    </row>
    <row r="49" spans="1:7" x14ac:dyDescent="0.25">
      <c r="B49" t="s">
        <v>12</v>
      </c>
      <c r="C49">
        <v>1.0831500000000001</v>
      </c>
      <c r="D49">
        <v>1.0832599999999999</v>
      </c>
      <c r="E49">
        <v>24.771239999999999</v>
      </c>
      <c r="F49">
        <v>27.081499999999998</v>
      </c>
      <c r="G49">
        <v>694</v>
      </c>
    </row>
    <row r="50" spans="1:7" x14ac:dyDescent="0.25">
      <c r="B50" t="s">
        <v>235</v>
      </c>
      <c r="C50">
        <v>1.1850000000000001</v>
      </c>
      <c r="D50">
        <v>1.06386</v>
      </c>
      <c r="E50">
        <v>0.69633</v>
      </c>
      <c r="F50">
        <v>0.81703999999999999</v>
      </c>
      <c r="G50">
        <v>302</v>
      </c>
    </row>
    <row r="51" spans="1:7" x14ac:dyDescent="0.25">
      <c r="B51" t="s">
        <v>187</v>
      </c>
      <c r="C51" t="s">
        <v>159</v>
      </c>
      <c r="D51" t="s">
        <v>159</v>
      </c>
      <c r="E51" t="s">
        <v>159</v>
      </c>
      <c r="F51" t="s">
        <v>159</v>
      </c>
      <c r="G51">
        <v>0</v>
      </c>
    </row>
    <row r="52" spans="1:7" x14ac:dyDescent="0.25">
      <c r="B52" t="s">
        <v>11</v>
      </c>
      <c r="C52">
        <v>0.92584</v>
      </c>
      <c r="D52">
        <v>0.91168000000000005</v>
      </c>
      <c r="E52">
        <v>0.67993000000000003</v>
      </c>
      <c r="F52">
        <v>0.70016999999999996</v>
      </c>
      <c r="G52">
        <v>300</v>
      </c>
    </row>
    <row r="53" spans="1:7" x14ac:dyDescent="0.25">
      <c r="B53" t="s">
        <v>278</v>
      </c>
      <c r="C53" t="s">
        <v>159</v>
      </c>
      <c r="D53" t="s">
        <v>159</v>
      </c>
      <c r="E53" t="s">
        <v>159</v>
      </c>
      <c r="F53" t="s">
        <v>159</v>
      </c>
      <c r="G53">
        <v>0</v>
      </c>
    </row>
    <row r="54" spans="1:7" x14ac:dyDescent="0.25">
      <c r="B54" t="s">
        <v>279</v>
      </c>
      <c r="C54" t="s">
        <v>159</v>
      </c>
      <c r="D54" t="s">
        <v>159</v>
      </c>
      <c r="E54" t="s">
        <v>159</v>
      </c>
      <c r="F54" t="s">
        <v>159</v>
      </c>
      <c r="G54">
        <v>0</v>
      </c>
    </row>
    <row r="61" spans="1:7" x14ac:dyDescent="0.25">
      <c r="A61" t="s">
        <v>156</v>
      </c>
    </row>
    <row r="62" spans="1:7" x14ac:dyDescent="0.25">
      <c r="A62" t="s">
        <v>270</v>
      </c>
    </row>
    <row r="63" spans="1:7" x14ac:dyDescent="0.25">
      <c r="A63" t="s">
        <v>284</v>
      </c>
    </row>
    <row r="64" spans="1:7" x14ac:dyDescent="0.25">
      <c r="C64" t="s">
        <v>263</v>
      </c>
    </row>
    <row r="65" spans="1:17" x14ac:dyDescent="0.25">
      <c r="C65" t="s">
        <v>287</v>
      </c>
      <c r="H65" t="s">
        <v>250</v>
      </c>
      <c r="M65" t="s">
        <v>269</v>
      </c>
    </row>
    <row r="66" spans="1:17" x14ac:dyDescent="0.25">
      <c r="C66" t="s">
        <v>253</v>
      </c>
      <c r="E66" t="s">
        <v>276</v>
      </c>
      <c r="H66" t="s">
        <v>253</v>
      </c>
      <c r="J66" t="s">
        <v>276</v>
      </c>
      <c r="M66" t="s">
        <v>253</v>
      </c>
      <c r="O66" t="s">
        <v>276</v>
      </c>
    </row>
    <row r="67" spans="1:17" x14ac:dyDescent="0.25">
      <c r="C67" t="s">
        <v>157</v>
      </c>
      <c r="D67" t="s">
        <v>249</v>
      </c>
      <c r="E67" t="s">
        <v>157</v>
      </c>
      <c r="F67" t="s">
        <v>249</v>
      </c>
      <c r="G67" t="s">
        <v>158</v>
      </c>
      <c r="H67" t="s">
        <v>157</v>
      </c>
      <c r="I67" t="s">
        <v>249</v>
      </c>
      <c r="J67" t="s">
        <v>157</v>
      </c>
      <c r="K67" t="s">
        <v>249</v>
      </c>
      <c r="L67" t="s">
        <v>158</v>
      </c>
      <c r="M67" t="s">
        <v>157</v>
      </c>
      <c r="N67" t="s">
        <v>249</v>
      </c>
      <c r="O67" t="s">
        <v>157</v>
      </c>
      <c r="P67" t="s">
        <v>249</v>
      </c>
      <c r="Q67" t="s">
        <v>158</v>
      </c>
    </row>
    <row r="68" spans="1:17" x14ac:dyDescent="0.25">
      <c r="A68" t="s">
        <v>262</v>
      </c>
      <c r="B68" t="s">
        <v>14</v>
      </c>
      <c r="C68">
        <v>1.0491200000000001</v>
      </c>
      <c r="D68">
        <v>1.0536099999999999</v>
      </c>
      <c r="E68">
        <v>18.107669999999999</v>
      </c>
      <c r="F68">
        <v>15.852959999999999</v>
      </c>
      <c r="G68">
        <v>4159</v>
      </c>
      <c r="H68">
        <v>1.04339</v>
      </c>
      <c r="I68">
        <v>1.0404100000000001</v>
      </c>
      <c r="J68">
        <v>18.00526</v>
      </c>
      <c r="K68">
        <v>15.82428</v>
      </c>
      <c r="L68">
        <v>4159</v>
      </c>
      <c r="M68">
        <v>1.0267200000000001</v>
      </c>
      <c r="N68">
        <v>1.02302</v>
      </c>
      <c r="O68">
        <v>17.689419999999998</v>
      </c>
      <c r="P68">
        <v>15.42548</v>
      </c>
      <c r="Q68">
        <v>4159</v>
      </c>
    </row>
    <row r="69" spans="1:17" x14ac:dyDescent="0.25">
      <c r="B69" t="s">
        <v>15</v>
      </c>
      <c r="C69">
        <v>0.90722000000000003</v>
      </c>
      <c r="D69">
        <v>0.87073</v>
      </c>
      <c r="E69">
        <v>5.6142500000000002</v>
      </c>
      <c r="F69">
        <v>2.9268900000000002</v>
      </c>
      <c r="G69">
        <v>2487</v>
      </c>
      <c r="H69">
        <v>0.90212000000000003</v>
      </c>
      <c r="I69">
        <v>0.87051000000000001</v>
      </c>
      <c r="J69">
        <v>5.58894</v>
      </c>
      <c r="K69">
        <v>2.9232100000000001</v>
      </c>
      <c r="L69">
        <v>2487</v>
      </c>
      <c r="M69">
        <v>0.88082000000000005</v>
      </c>
      <c r="N69">
        <v>0.85658000000000001</v>
      </c>
      <c r="O69">
        <v>5.4627800000000004</v>
      </c>
      <c r="P69">
        <v>2.8767900000000002</v>
      </c>
      <c r="Q69">
        <v>2487</v>
      </c>
    </row>
    <row r="70" spans="1:17" x14ac:dyDescent="0.25">
      <c r="B70" t="s">
        <v>16</v>
      </c>
      <c r="C70">
        <v>1.16683</v>
      </c>
      <c r="D70">
        <v>1.2264299999999999</v>
      </c>
      <c r="E70">
        <v>30.623370000000001</v>
      </c>
      <c r="F70">
        <v>30.66065</v>
      </c>
      <c r="G70">
        <v>825</v>
      </c>
      <c r="H70">
        <v>1.16431</v>
      </c>
      <c r="I70">
        <v>1.2236800000000001</v>
      </c>
      <c r="J70">
        <v>30.554349999999999</v>
      </c>
      <c r="K70">
        <v>30.592079999999999</v>
      </c>
      <c r="L70">
        <v>825</v>
      </c>
      <c r="M70">
        <v>1.1606799999999999</v>
      </c>
      <c r="N70">
        <v>1.2235</v>
      </c>
      <c r="O70">
        <v>30.462789999999998</v>
      </c>
      <c r="P70">
        <v>30.587530000000001</v>
      </c>
      <c r="Q70">
        <v>824</v>
      </c>
    </row>
    <row r="71" spans="1:17" x14ac:dyDescent="0.25">
      <c r="B71" t="s">
        <v>227</v>
      </c>
      <c r="C71" t="s">
        <v>159</v>
      </c>
      <c r="D71" t="s">
        <v>159</v>
      </c>
      <c r="E71" t="s">
        <v>159</v>
      </c>
      <c r="F71" t="s">
        <v>159</v>
      </c>
      <c r="G71">
        <v>0</v>
      </c>
      <c r="H71" t="s">
        <v>159</v>
      </c>
      <c r="I71" t="s">
        <v>159</v>
      </c>
      <c r="J71" t="s">
        <v>159</v>
      </c>
      <c r="K71" t="s">
        <v>159</v>
      </c>
      <c r="L71">
        <v>0</v>
      </c>
      <c r="M71" t="s">
        <v>159</v>
      </c>
      <c r="N71" t="s">
        <v>159</v>
      </c>
      <c r="O71" t="s">
        <v>159</v>
      </c>
      <c r="P71" t="s">
        <v>159</v>
      </c>
      <c r="Q71">
        <v>0</v>
      </c>
    </row>
    <row r="82" spans="1:17" x14ac:dyDescent="0.25">
      <c r="A82" t="s">
        <v>156</v>
      </c>
    </row>
    <row r="83" spans="1:17" x14ac:dyDescent="0.25">
      <c r="A83" t="s">
        <v>270</v>
      </c>
    </row>
    <row r="84" spans="1:17" x14ac:dyDescent="0.25">
      <c r="A84" t="s">
        <v>288</v>
      </c>
    </row>
    <row r="85" spans="1:17" x14ac:dyDescent="0.25">
      <c r="C85" t="s">
        <v>263</v>
      </c>
    </row>
    <row r="86" spans="1:17" x14ac:dyDescent="0.25">
      <c r="C86" t="s">
        <v>287</v>
      </c>
      <c r="H86" t="s">
        <v>250</v>
      </c>
      <c r="M86" t="s">
        <v>269</v>
      </c>
    </row>
    <row r="87" spans="1:17" x14ac:dyDescent="0.25">
      <c r="C87" t="s">
        <v>253</v>
      </c>
      <c r="E87" t="s">
        <v>282</v>
      </c>
      <c r="H87" t="s">
        <v>253</v>
      </c>
      <c r="J87" t="s">
        <v>282</v>
      </c>
      <c r="M87" t="s">
        <v>253</v>
      </c>
      <c r="O87" t="s">
        <v>282</v>
      </c>
    </row>
    <row r="88" spans="1:17" x14ac:dyDescent="0.25">
      <c r="C88" t="s">
        <v>157</v>
      </c>
      <c r="D88" t="s">
        <v>249</v>
      </c>
      <c r="E88" t="s">
        <v>157</v>
      </c>
      <c r="F88" t="s">
        <v>249</v>
      </c>
      <c r="G88" t="s">
        <v>158</v>
      </c>
      <c r="H88" t="s">
        <v>157</v>
      </c>
      <c r="I88" t="s">
        <v>249</v>
      </c>
      <c r="J88" t="s">
        <v>157</v>
      </c>
      <c r="K88" t="s">
        <v>249</v>
      </c>
      <c r="L88" t="s">
        <v>158</v>
      </c>
      <c r="M88" t="s">
        <v>157</v>
      </c>
      <c r="N88" t="s">
        <v>249</v>
      </c>
      <c r="O88" t="s">
        <v>157</v>
      </c>
      <c r="P88" t="s">
        <v>249</v>
      </c>
      <c r="Q88" t="s">
        <v>158</v>
      </c>
    </row>
    <row r="89" spans="1:17" x14ac:dyDescent="0.25">
      <c r="A89" t="s">
        <v>262</v>
      </c>
      <c r="B89" t="s">
        <v>14</v>
      </c>
      <c r="C89">
        <v>1.13636</v>
      </c>
      <c r="D89">
        <v>1.0847500000000001</v>
      </c>
      <c r="E89">
        <v>2.71468</v>
      </c>
      <c r="F89">
        <v>2.1694900000000001</v>
      </c>
      <c r="G89">
        <v>4161</v>
      </c>
      <c r="H89">
        <v>1.13364</v>
      </c>
      <c r="I89">
        <v>1.08297</v>
      </c>
      <c r="J89">
        <v>2.70906</v>
      </c>
      <c r="K89">
        <v>2.16594</v>
      </c>
      <c r="L89">
        <v>4161</v>
      </c>
      <c r="M89">
        <v>1.1306700000000001</v>
      </c>
      <c r="N89">
        <v>1.0821099999999999</v>
      </c>
      <c r="O89">
        <v>2.6994699999999998</v>
      </c>
      <c r="P89">
        <v>2.1642100000000002</v>
      </c>
      <c r="Q89">
        <v>4161</v>
      </c>
    </row>
    <row r="90" spans="1:17" x14ac:dyDescent="0.25">
      <c r="B90" t="s">
        <v>15</v>
      </c>
      <c r="C90">
        <v>1.0099400000000001</v>
      </c>
      <c r="D90">
        <v>0.99292999999999998</v>
      </c>
      <c r="E90">
        <v>0.85816000000000003</v>
      </c>
      <c r="F90">
        <v>0.70501999999999998</v>
      </c>
      <c r="G90">
        <v>2491</v>
      </c>
      <c r="H90">
        <v>1.0029300000000001</v>
      </c>
      <c r="I90">
        <v>0.98987999999999998</v>
      </c>
      <c r="J90">
        <v>0.85516000000000003</v>
      </c>
      <c r="K90">
        <v>0.70584000000000002</v>
      </c>
      <c r="L90">
        <v>2491</v>
      </c>
      <c r="M90">
        <v>0.99634</v>
      </c>
      <c r="N90">
        <v>0.99148000000000003</v>
      </c>
      <c r="O90">
        <v>0.85045999999999999</v>
      </c>
      <c r="P90">
        <v>0.70016999999999996</v>
      </c>
      <c r="Q90">
        <v>2491</v>
      </c>
    </row>
    <row r="91" spans="1:17" x14ac:dyDescent="0.25">
      <c r="B91" t="s">
        <v>16</v>
      </c>
      <c r="C91">
        <v>1.08131</v>
      </c>
      <c r="D91">
        <v>1.08436</v>
      </c>
      <c r="E91">
        <v>23.74661</v>
      </c>
      <c r="F91">
        <v>27.109059999999999</v>
      </c>
      <c r="G91">
        <v>821</v>
      </c>
      <c r="H91">
        <v>1.0792200000000001</v>
      </c>
      <c r="I91">
        <v>1.0838000000000001</v>
      </c>
      <c r="J91">
        <v>23.689910000000001</v>
      </c>
      <c r="K91">
        <v>27.095030000000001</v>
      </c>
      <c r="L91">
        <v>821</v>
      </c>
      <c r="M91">
        <v>1.07988</v>
      </c>
      <c r="N91">
        <v>1.0832599999999999</v>
      </c>
      <c r="O91">
        <v>23.71415</v>
      </c>
      <c r="P91">
        <v>27.081499999999998</v>
      </c>
      <c r="Q91">
        <v>820</v>
      </c>
    </row>
    <row r="92" spans="1:17" x14ac:dyDescent="0.25">
      <c r="B92" t="s">
        <v>227</v>
      </c>
      <c r="C92" t="s">
        <v>159</v>
      </c>
      <c r="D92" t="s">
        <v>159</v>
      </c>
      <c r="E92" t="s">
        <v>159</v>
      </c>
      <c r="F92" t="s">
        <v>159</v>
      </c>
      <c r="G92">
        <v>0</v>
      </c>
      <c r="H92" t="s">
        <v>159</v>
      </c>
      <c r="I92" t="s">
        <v>159</v>
      </c>
      <c r="J92" t="s">
        <v>159</v>
      </c>
      <c r="K92" t="s">
        <v>159</v>
      </c>
      <c r="L92">
        <v>0</v>
      </c>
      <c r="M92" t="s">
        <v>159</v>
      </c>
      <c r="N92" t="s">
        <v>159</v>
      </c>
      <c r="O92" t="s">
        <v>159</v>
      </c>
      <c r="P92" t="s">
        <v>159</v>
      </c>
      <c r="Q9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Q91"/>
  <sheetViews>
    <sheetView topLeftCell="A22" workbookViewId="0">
      <selection activeCell="B51" sqref="B51"/>
    </sheetView>
  </sheetViews>
  <sheetFormatPr defaultRowHeight="15" x14ac:dyDescent="0.25"/>
  <sheetData>
    <row r="1" spans="1:7" x14ac:dyDescent="0.25">
      <c r="A1" t="s">
        <v>156</v>
      </c>
    </row>
    <row r="2" spans="1:7" x14ac:dyDescent="0.25">
      <c r="A2" t="s">
        <v>271</v>
      </c>
    </row>
    <row r="3" spans="1:7" x14ac:dyDescent="0.25">
      <c r="A3" t="s">
        <v>286</v>
      </c>
    </row>
    <row r="4" spans="1:7" x14ac:dyDescent="0.25">
      <c r="C4" t="s">
        <v>253</v>
      </c>
      <c r="E4" t="s">
        <v>276</v>
      </c>
    </row>
    <row r="5" spans="1:7" x14ac:dyDescent="0.25">
      <c r="C5" t="s">
        <v>157</v>
      </c>
      <c r="D5" t="s">
        <v>249</v>
      </c>
      <c r="E5" t="s">
        <v>157</v>
      </c>
      <c r="F5" t="s">
        <v>249</v>
      </c>
      <c r="G5" t="s">
        <v>158</v>
      </c>
    </row>
    <row r="6" spans="1:7" x14ac:dyDescent="0.25">
      <c r="A6" t="s">
        <v>189</v>
      </c>
      <c r="B6" t="s">
        <v>0</v>
      </c>
      <c r="C6">
        <v>0.88136999999999999</v>
      </c>
      <c r="D6">
        <v>0.85355000000000003</v>
      </c>
      <c r="E6">
        <v>7.5229100000000004</v>
      </c>
      <c r="F6">
        <v>5.1212799999999996</v>
      </c>
      <c r="G6">
        <v>723</v>
      </c>
    </row>
    <row r="7" spans="1:7" x14ac:dyDescent="0.25">
      <c r="B7" t="s">
        <v>305</v>
      </c>
      <c r="C7">
        <v>1.1556200000000001</v>
      </c>
      <c r="D7">
        <v>1.2170799999999999</v>
      </c>
      <c r="E7">
        <v>29.717829999999999</v>
      </c>
      <c r="F7">
        <v>18.256170000000001</v>
      </c>
      <c r="G7">
        <v>229</v>
      </c>
    </row>
    <row r="8" spans="1:7" x14ac:dyDescent="0.25">
      <c r="B8" t="s">
        <v>2</v>
      </c>
      <c r="C8">
        <v>0.92435999999999996</v>
      </c>
      <c r="D8">
        <v>0.92057</v>
      </c>
      <c r="E8">
        <v>5.0116800000000001</v>
      </c>
      <c r="F8">
        <v>4.9118599999999999</v>
      </c>
      <c r="G8">
        <v>278</v>
      </c>
    </row>
    <row r="9" spans="1:7" x14ac:dyDescent="0.25">
      <c r="B9" t="s">
        <v>3</v>
      </c>
      <c r="C9">
        <v>1.0258799999999999</v>
      </c>
      <c r="D9">
        <v>1.0269200000000001</v>
      </c>
      <c r="E9">
        <v>21.833189999999998</v>
      </c>
      <c r="F9">
        <v>15.403729999999999</v>
      </c>
      <c r="G9">
        <v>581</v>
      </c>
    </row>
    <row r="10" spans="1:7" x14ac:dyDescent="0.25">
      <c r="B10" t="s">
        <v>277</v>
      </c>
      <c r="C10" t="s">
        <v>159</v>
      </c>
      <c r="D10" t="s">
        <v>159</v>
      </c>
      <c r="E10" t="s">
        <v>159</v>
      </c>
      <c r="F10" t="s">
        <v>159</v>
      </c>
      <c r="G10">
        <v>0</v>
      </c>
    </row>
    <row r="11" spans="1:7" x14ac:dyDescent="0.25">
      <c r="B11" t="s">
        <v>4</v>
      </c>
      <c r="C11">
        <v>1.0504500000000001</v>
      </c>
      <c r="D11">
        <v>1.05281</v>
      </c>
      <c r="E11">
        <v>20.610769999999999</v>
      </c>
      <c r="F11">
        <v>15.79217</v>
      </c>
      <c r="G11">
        <v>1021</v>
      </c>
    </row>
    <row r="12" spans="1:7" x14ac:dyDescent="0.25">
      <c r="B12" t="s">
        <v>5</v>
      </c>
      <c r="C12">
        <v>1.04545</v>
      </c>
      <c r="D12">
        <v>1.03624</v>
      </c>
      <c r="E12">
        <v>17.304189999999998</v>
      </c>
      <c r="F12">
        <v>15.543609999999999</v>
      </c>
      <c r="G12">
        <v>682</v>
      </c>
    </row>
    <row r="13" spans="1:7" x14ac:dyDescent="0.25">
      <c r="B13" t="s">
        <v>6</v>
      </c>
      <c r="C13">
        <v>0.92069999999999996</v>
      </c>
      <c r="D13">
        <v>0.89961999999999998</v>
      </c>
      <c r="E13">
        <v>7.9521300000000004</v>
      </c>
      <c r="F13">
        <v>2.6988500000000002</v>
      </c>
      <c r="G13">
        <v>450</v>
      </c>
    </row>
    <row r="14" spans="1:7" x14ac:dyDescent="0.25">
      <c r="B14" t="s">
        <v>192</v>
      </c>
      <c r="C14" t="s">
        <v>159</v>
      </c>
      <c r="D14" t="s">
        <v>159</v>
      </c>
      <c r="E14" t="s">
        <v>159</v>
      </c>
      <c r="F14" t="s">
        <v>159</v>
      </c>
      <c r="G14">
        <v>0</v>
      </c>
    </row>
    <row r="15" spans="1:7" x14ac:dyDescent="0.25">
      <c r="B15" t="s">
        <v>7</v>
      </c>
      <c r="C15">
        <v>0.88034999999999997</v>
      </c>
      <c r="D15">
        <v>0.90741000000000005</v>
      </c>
      <c r="E15">
        <v>15.487270000000001</v>
      </c>
      <c r="F15">
        <v>16.511399999999998</v>
      </c>
      <c r="G15">
        <v>104</v>
      </c>
    </row>
    <row r="16" spans="1:7" x14ac:dyDescent="0.25">
      <c r="B16" t="s">
        <v>8</v>
      </c>
      <c r="C16">
        <v>1.0199499999999999</v>
      </c>
      <c r="D16">
        <v>1.0306500000000001</v>
      </c>
      <c r="E16">
        <v>15.54792</v>
      </c>
      <c r="F16">
        <v>12.367800000000001</v>
      </c>
      <c r="G16">
        <v>247</v>
      </c>
    </row>
    <row r="17" spans="1:7" x14ac:dyDescent="0.25">
      <c r="B17" t="s">
        <v>9</v>
      </c>
      <c r="C17">
        <v>0.85521000000000003</v>
      </c>
      <c r="D17">
        <v>0.84643999999999997</v>
      </c>
      <c r="E17">
        <v>9.2876499999999993</v>
      </c>
      <c r="F17">
        <v>5.9051900000000002</v>
      </c>
      <c r="G17">
        <v>313</v>
      </c>
    </row>
    <row r="18" spans="1:7" x14ac:dyDescent="0.25">
      <c r="B18" t="s">
        <v>167</v>
      </c>
      <c r="C18">
        <v>0.96187</v>
      </c>
      <c r="D18">
        <v>0.96843999999999997</v>
      </c>
      <c r="E18">
        <v>13.78848</v>
      </c>
      <c r="F18">
        <v>9.6844199999999994</v>
      </c>
      <c r="G18">
        <v>1011</v>
      </c>
    </row>
    <row r="19" spans="1:7" x14ac:dyDescent="0.25">
      <c r="B19" t="s">
        <v>12</v>
      </c>
      <c r="C19">
        <v>1.2463900000000001</v>
      </c>
      <c r="D19">
        <v>1.21275</v>
      </c>
      <c r="E19">
        <v>38.798050000000003</v>
      </c>
      <c r="F19">
        <v>30.230060000000002</v>
      </c>
      <c r="G19">
        <v>631</v>
      </c>
    </row>
    <row r="20" spans="1:7" x14ac:dyDescent="0.25">
      <c r="B20" t="s">
        <v>235</v>
      </c>
      <c r="C20">
        <v>0.93420999999999998</v>
      </c>
      <c r="D20">
        <v>0.92398000000000002</v>
      </c>
      <c r="E20">
        <v>2.6446700000000001</v>
      </c>
      <c r="F20">
        <v>2.7719399999999998</v>
      </c>
      <c r="G20">
        <v>263</v>
      </c>
    </row>
    <row r="21" spans="1:7" x14ac:dyDescent="0.25">
      <c r="B21" t="s">
        <v>187</v>
      </c>
      <c r="C21">
        <v>1.41628</v>
      </c>
      <c r="D21">
        <v>1.41628</v>
      </c>
      <c r="E21">
        <v>16.99531</v>
      </c>
      <c r="F21">
        <v>16.99531</v>
      </c>
      <c r="G21">
        <v>95</v>
      </c>
    </row>
    <row r="22" spans="1:7" x14ac:dyDescent="0.25">
      <c r="B22" t="s">
        <v>11</v>
      </c>
      <c r="C22">
        <v>0.87311000000000005</v>
      </c>
      <c r="D22">
        <v>0.89922000000000002</v>
      </c>
      <c r="E22">
        <v>4.6720300000000003</v>
      </c>
      <c r="F22">
        <v>2.6976499999999999</v>
      </c>
      <c r="G22">
        <v>262</v>
      </c>
    </row>
    <row r="23" spans="1:7" x14ac:dyDescent="0.25">
      <c r="B23" t="s">
        <v>278</v>
      </c>
      <c r="C23" t="s">
        <v>159</v>
      </c>
      <c r="D23" t="s">
        <v>159</v>
      </c>
      <c r="E23" t="s">
        <v>159</v>
      </c>
      <c r="F23" t="s">
        <v>159</v>
      </c>
      <c r="G23">
        <v>0</v>
      </c>
    </row>
    <row r="24" spans="1:7" x14ac:dyDescent="0.25">
      <c r="B24" t="s">
        <v>279</v>
      </c>
      <c r="C24" t="s">
        <v>159</v>
      </c>
      <c r="D24" t="s">
        <v>159</v>
      </c>
      <c r="E24" t="s">
        <v>159</v>
      </c>
      <c r="F24" t="s">
        <v>159</v>
      </c>
      <c r="G24">
        <v>0</v>
      </c>
    </row>
    <row r="31" spans="1:7" x14ac:dyDescent="0.25">
      <c r="A31" t="s">
        <v>156</v>
      </c>
    </row>
    <row r="32" spans="1:7" x14ac:dyDescent="0.25">
      <c r="A32" t="s">
        <v>271</v>
      </c>
    </row>
    <row r="33" spans="1:7" x14ac:dyDescent="0.25">
      <c r="A33" t="s">
        <v>289</v>
      </c>
    </row>
    <row r="34" spans="1:7" x14ac:dyDescent="0.25">
      <c r="C34" t="s">
        <v>253</v>
      </c>
      <c r="E34" t="s">
        <v>282</v>
      </c>
    </row>
    <row r="35" spans="1:7" x14ac:dyDescent="0.25">
      <c r="C35" t="s">
        <v>157</v>
      </c>
      <c r="D35" t="s">
        <v>249</v>
      </c>
      <c r="E35" t="s">
        <v>157</v>
      </c>
      <c r="F35" t="s">
        <v>249</v>
      </c>
      <c r="G35" t="s">
        <v>158</v>
      </c>
    </row>
    <row r="36" spans="1:7" x14ac:dyDescent="0.25">
      <c r="A36" t="s">
        <v>189</v>
      </c>
      <c r="B36" t="s">
        <v>0</v>
      </c>
      <c r="C36">
        <v>0.91647999999999996</v>
      </c>
      <c r="D36">
        <v>0.85002</v>
      </c>
      <c r="E36">
        <v>0.98329999999999995</v>
      </c>
      <c r="F36">
        <v>0.65281999999999996</v>
      </c>
      <c r="G36">
        <v>722</v>
      </c>
    </row>
    <row r="37" spans="1:7" x14ac:dyDescent="0.25">
      <c r="B37" t="s">
        <v>305</v>
      </c>
      <c r="C37">
        <v>1.06172</v>
      </c>
      <c r="D37">
        <v>1.0672600000000001</v>
      </c>
      <c r="E37">
        <v>4.2439299999999998</v>
      </c>
      <c r="F37">
        <v>2.1345200000000002</v>
      </c>
      <c r="G37">
        <v>229</v>
      </c>
    </row>
    <row r="38" spans="1:7" x14ac:dyDescent="0.25">
      <c r="B38" t="s">
        <v>2</v>
      </c>
      <c r="C38">
        <v>0.98324</v>
      </c>
      <c r="D38">
        <v>1.0023500000000001</v>
      </c>
      <c r="E38">
        <v>0.61648999999999998</v>
      </c>
      <c r="F38">
        <v>0.64246999999999999</v>
      </c>
      <c r="G38">
        <v>279</v>
      </c>
    </row>
    <row r="39" spans="1:7" x14ac:dyDescent="0.25">
      <c r="B39" t="s">
        <v>3</v>
      </c>
      <c r="C39">
        <v>1.08511</v>
      </c>
      <c r="D39">
        <v>1.0880000000000001</v>
      </c>
      <c r="E39">
        <v>3.64039</v>
      </c>
      <c r="F39">
        <v>3.2639900000000002</v>
      </c>
      <c r="G39">
        <v>583</v>
      </c>
    </row>
    <row r="40" spans="1:7" x14ac:dyDescent="0.25">
      <c r="B40" t="s">
        <v>277</v>
      </c>
      <c r="C40" t="s">
        <v>159</v>
      </c>
      <c r="D40" t="s">
        <v>159</v>
      </c>
      <c r="E40" t="s">
        <v>159</v>
      </c>
      <c r="F40" t="s">
        <v>159</v>
      </c>
      <c r="G40">
        <v>0</v>
      </c>
    </row>
    <row r="41" spans="1:7" x14ac:dyDescent="0.25">
      <c r="B41" t="s">
        <v>4</v>
      </c>
      <c r="C41">
        <v>1.1615899999999999</v>
      </c>
      <c r="D41">
        <v>1.0786800000000001</v>
      </c>
      <c r="E41">
        <v>3.7071200000000002</v>
      </c>
      <c r="F41">
        <v>2.1573699999999998</v>
      </c>
      <c r="G41">
        <v>1019</v>
      </c>
    </row>
    <row r="42" spans="1:7" x14ac:dyDescent="0.25">
      <c r="B42" t="s">
        <v>5</v>
      </c>
      <c r="C42">
        <v>1.12069</v>
      </c>
      <c r="D42">
        <v>1.13347</v>
      </c>
      <c r="E42">
        <v>2.8019699999999998</v>
      </c>
      <c r="F42">
        <v>2.26694</v>
      </c>
      <c r="G42">
        <v>679</v>
      </c>
    </row>
    <row r="43" spans="1:7" x14ac:dyDescent="0.25">
      <c r="B43" t="s">
        <v>6</v>
      </c>
      <c r="C43">
        <v>1.1084099999999999</v>
      </c>
      <c r="D43">
        <v>1.15188</v>
      </c>
      <c r="E43">
        <v>4.6019100000000002</v>
      </c>
      <c r="F43">
        <v>0.44231999999999999</v>
      </c>
      <c r="G43">
        <v>449</v>
      </c>
    </row>
    <row r="44" spans="1:7" x14ac:dyDescent="0.25">
      <c r="B44" t="s">
        <v>192</v>
      </c>
      <c r="C44" t="s">
        <v>159</v>
      </c>
      <c r="D44" t="s">
        <v>159</v>
      </c>
      <c r="E44" t="s">
        <v>159</v>
      </c>
      <c r="F44" t="s">
        <v>159</v>
      </c>
      <c r="G44">
        <v>0</v>
      </c>
    </row>
    <row r="45" spans="1:7" x14ac:dyDescent="0.25">
      <c r="B45" t="s">
        <v>7</v>
      </c>
      <c r="C45">
        <v>0.99202000000000001</v>
      </c>
      <c r="D45">
        <v>1.0077</v>
      </c>
      <c r="E45">
        <v>1.5734900000000001</v>
      </c>
      <c r="F45">
        <v>1.43658</v>
      </c>
      <c r="G45">
        <v>104</v>
      </c>
    </row>
    <row r="46" spans="1:7" x14ac:dyDescent="0.25">
      <c r="B46" t="s">
        <v>8</v>
      </c>
      <c r="C46">
        <v>1.18214</v>
      </c>
      <c r="D46">
        <v>1.15004</v>
      </c>
      <c r="E46">
        <v>1.5376799999999999</v>
      </c>
      <c r="F46">
        <v>1.15004</v>
      </c>
      <c r="G46">
        <v>251</v>
      </c>
    </row>
    <row r="47" spans="1:7" x14ac:dyDescent="0.25">
      <c r="B47" t="s">
        <v>9</v>
      </c>
      <c r="C47">
        <v>0.89036999999999999</v>
      </c>
      <c r="D47">
        <v>0.86053000000000002</v>
      </c>
      <c r="E47">
        <v>1.5032099999999999</v>
      </c>
      <c r="F47">
        <v>0.77103999999999995</v>
      </c>
      <c r="G47">
        <v>313</v>
      </c>
    </row>
    <row r="48" spans="1:7" x14ac:dyDescent="0.25">
      <c r="B48" t="s">
        <v>167</v>
      </c>
      <c r="C48">
        <v>0.99724999999999997</v>
      </c>
      <c r="D48">
        <v>0.99168000000000001</v>
      </c>
      <c r="E48">
        <v>1.65465</v>
      </c>
      <c r="F48">
        <v>0.99168000000000001</v>
      </c>
      <c r="G48">
        <v>1015</v>
      </c>
    </row>
    <row r="49" spans="1:7" x14ac:dyDescent="0.25">
      <c r="B49" t="s">
        <v>12</v>
      </c>
      <c r="C49">
        <v>1.0856600000000001</v>
      </c>
      <c r="D49">
        <v>1.08643</v>
      </c>
      <c r="E49">
        <v>26.32245</v>
      </c>
      <c r="F49">
        <v>27.160769999999999</v>
      </c>
      <c r="G49">
        <v>626</v>
      </c>
    </row>
    <row r="50" spans="1:7" x14ac:dyDescent="0.25">
      <c r="B50" t="s">
        <v>235</v>
      </c>
      <c r="C50">
        <v>1.02183</v>
      </c>
      <c r="D50">
        <v>1.04399</v>
      </c>
      <c r="E50">
        <v>0.62966</v>
      </c>
      <c r="F50">
        <v>0.80178000000000005</v>
      </c>
      <c r="G50">
        <v>263</v>
      </c>
    </row>
    <row r="51" spans="1:7" x14ac:dyDescent="0.25">
      <c r="B51" t="s">
        <v>187</v>
      </c>
      <c r="C51">
        <v>1.6438200000000001</v>
      </c>
      <c r="D51">
        <v>1.6438200000000001</v>
      </c>
      <c r="E51">
        <v>4.9314600000000004</v>
      </c>
      <c r="F51">
        <v>4.9314600000000004</v>
      </c>
      <c r="G51">
        <v>95</v>
      </c>
    </row>
    <row r="52" spans="1:7" x14ac:dyDescent="0.25">
      <c r="B52" t="s">
        <v>11</v>
      </c>
      <c r="C52">
        <v>0.88349</v>
      </c>
      <c r="D52">
        <v>0.88366999999999996</v>
      </c>
      <c r="E52">
        <v>0.63254999999999995</v>
      </c>
      <c r="F52">
        <v>0.67864999999999998</v>
      </c>
      <c r="G52">
        <v>258</v>
      </c>
    </row>
    <row r="53" spans="1:7" x14ac:dyDescent="0.25">
      <c r="B53" t="s">
        <v>278</v>
      </c>
      <c r="C53" t="s">
        <v>159</v>
      </c>
      <c r="D53" t="s">
        <v>159</v>
      </c>
      <c r="E53" t="s">
        <v>159</v>
      </c>
      <c r="F53" t="s">
        <v>159</v>
      </c>
      <c r="G53">
        <v>0</v>
      </c>
    </row>
    <row r="54" spans="1:7" x14ac:dyDescent="0.25">
      <c r="B54" t="s">
        <v>279</v>
      </c>
      <c r="C54" t="s">
        <v>159</v>
      </c>
      <c r="D54" t="s">
        <v>159</v>
      </c>
      <c r="E54" t="s">
        <v>159</v>
      </c>
      <c r="F54" t="s">
        <v>159</v>
      </c>
      <c r="G54">
        <v>0</v>
      </c>
    </row>
    <row r="61" spans="1:7" x14ac:dyDescent="0.25">
      <c r="A61" t="s">
        <v>156</v>
      </c>
    </row>
    <row r="62" spans="1:7" x14ac:dyDescent="0.25">
      <c r="A62" t="s">
        <v>271</v>
      </c>
    </row>
    <row r="63" spans="1:7" x14ac:dyDescent="0.25">
      <c r="A63" t="s">
        <v>284</v>
      </c>
    </row>
    <row r="64" spans="1:7" x14ac:dyDescent="0.25">
      <c r="C64" t="s">
        <v>263</v>
      </c>
    </row>
    <row r="65" spans="1:17" x14ac:dyDescent="0.25">
      <c r="C65" t="s">
        <v>287</v>
      </c>
      <c r="H65" t="s">
        <v>250</v>
      </c>
      <c r="M65" t="s">
        <v>269</v>
      </c>
    </row>
    <row r="66" spans="1:17" x14ac:dyDescent="0.25">
      <c r="C66" t="s">
        <v>253</v>
      </c>
      <c r="E66" t="s">
        <v>276</v>
      </c>
      <c r="H66" t="s">
        <v>253</v>
      </c>
      <c r="J66" t="s">
        <v>276</v>
      </c>
      <c r="M66" t="s">
        <v>253</v>
      </c>
      <c r="O66" t="s">
        <v>276</v>
      </c>
    </row>
    <row r="67" spans="1:17" x14ac:dyDescent="0.25">
      <c r="C67" t="s">
        <v>157</v>
      </c>
      <c r="D67" t="s">
        <v>249</v>
      </c>
      <c r="E67" t="s">
        <v>157</v>
      </c>
      <c r="F67" t="s">
        <v>249</v>
      </c>
      <c r="G67" t="s">
        <v>158</v>
      </c>
      <c r="H67" t="s">
        <v>157</v>
      </c>
      <c r="I67" t="s">
        <v>249</v>
      </c>
      <c r="J67" t="s">
        <v>157</v>
      </c>
      <c r="K67" t="s">
        <v>249</v>
      </c>
      <c r="L67" t="s">
        <v>158</v>
      </c>
      <c r="M67" t="s">
        <v>157</v>
      </c>
      <c r="N67" t="s">
        <v>249</v>
      </c>
      <c r="O67" t="s">
        <v>157</v>
      </c>
      <c r="P67" t="s">
        <v>249</v>
      </c>
      <c r="Q67" t="s">
        <v>158</v>
      </c>
    </row>
    <row r="68" spans="1:17" x14ac:dyDescent="0.25">
      <c r="A68" t="s">
        <v>262</v>
      </c>
      <c r="B68" t="s">
        <v>14</v>
      </c>
      <c r="C68">
        <v>1.0484899999999999</v>
      </c>
      <c r="D68">
        <v>1.0535699999999999</v>
      </c>
      <c r="E68">
        <v>19.03566</v>
      </c>
      <c r="F68">
        <v>15.848800000000001</v>
      </c>
      <c r="G68">
        <v>3883</v>
      </c>
      <c r="H68">
        <v>1.0433300000000001</v>
      </c>
      <c r="I68">
        <v>1.05033</v>
      </c>
      <c r="J68">
        <v>18.941099999999999</v>
      </c>
      <c r="K68">
        <v>15.81982</v>
      </c>
      <c r="L68">
        <v>3883</v>
      </c>
      <c r="M68">
        <v>1.02223</v>
      </c>
      <c r="N68">
        <v>1.0306500000000001</v>
      </c>
      <c r="O68">
        <v>18.495819999999998</v>
      </c>
      <c r="P68">
        <v>15.79217</v>
      </c>
      <c r="Q68">
        <v>3883</v>
      </c>
    </row>
    <row r="69" spans="1:17" x14ac:dyDescent="0.25">
      <c r="B69" t="s">
        <v>15</v>
      </c>
      <c r="C69">
        <v>0.91695000000000004</v>
      </c>
      <c r="D69">
        <v>0.92876000000000003</v>
      </c>
      <c r="E69">
        <v>6.0152299999999999</v>
      </c>
      <c r="F69">
        <v>4.34741</v>
      </c>
      <c r="G69">
        <v>2187</v>
      </c>
      <c r="H69">
        <v>0.91274</v>
      </c>
      <c r="I69">
        <v>0.91983000000000004</v>
      </c>
      <c r="J69">
        <v>5.9898699999999998</v>
      </c>
      <c r="K69">
        <v>4.3428500000000003</v>
      </c>
      <c r="L69">
        <v>2187</v>
      </c>
      <c r="M69">
        <v>0.88915999999999995</v>
      </c>
      <c r="N69">
        <v>0.89922000000000002</v>
      </c>
      <c r="O69">
        <v>5.8248199999999999</v>
      </c>
      <c r="P69">
        <v>4.24491</v>
      </c>
      <c r="Q69">
        <v>2187</v>
      </c>
    </row>
    <row r="70" spans="1:17" x14ac:dyDescent="0.25">
      <c r="B70" t="s">
        <v>16</v>
      </c>
      <c r="C70">
        <v>1.2363500000000001</v>
      </c>
      <c r="D70">
        <v>1.22359</v>
      </c>
      <c r="E70">
        <v>37.778239999999997</v>
      </c>
      <c r="F70">
        <v>30.589849999999998</v>
      </c>
      <c r="G70">
        <v>743</v>
      </c>
      <c r="H70">
        <v>1.2285699999999999</v>
      </c>
      <c r="I70">
        <v>1.21852</v>
      </c>
      <c r="J70">
        <v>37.585590000000003</v>
      </c>
      <c r="K70">
        <v>30.462990000000001</v>
      </c>
      <c r="L70">
        <v>743</v>
      </c>
      <c r="M70">
        <v>1.21088</v>
      </c>
      <c r="N70">
        <v>1.2092000000000001</v>
      </c>
      <c r="O70">
        <v>36.498690000000003</v>
      </c>
      <c r="P70">
        <v>30.230060000000002</v>
      </c>
      <c r="Q70">
        <v>743</v>
      </c>
    </row>
    <row r="71" spans="1:17" x14ac:dyDescent="0.25">
      <c r="B71" t="s">
        <v>227</v>
      </c>
      <c r="C71">
        <v>1.4585900000000001</v>
      </c>
      <c r="D71">
        <v>1.4585900000000001</v>
      </c>
      <c r="E71">
        <v>17.503039999999999</v>
      </c>
      <c r="F71">
        <v>17.503039999999999</v>
      </c>
      <c r="G71">
        <v>95</v>
      </c>
      <c r="H71">
        <v>1.4522200000000001</v>
      </c>
      <c r="I71">
        <v>1.4522200000000001</v>
      </c>
      <c r="J71">
        <v>17.426639999999999</v>
      </c>
      <c r="K71">
        <v>17.426639999999999</v>
      </c>
      <c r="L71">
        <v>95</v>
      </c>
      <c r="M71">
        <v>1.41628</v>
      </c>
      <c r="N71">
        <v>1.41628</v>
      </c>
      <c r="O71">
        <v>16.99531</v>
      </c>
      <c r="P71">
        <v>16.99531</v>
      </c>
      <c r="Q71">
        <v>95</v>
      </c>
    </row>
    <row r="81" spans="1:17" x14ac:dyDescent="0.25">
      <c r="A81" t="s">
        <v>156</v>
      </c>
    </row>
    <row r="82" spans="1:17" x14ac:dyDescent="0.25">
      <c r="A82" t="s">
        <v>271</v>
      </c>
    </row>
    <row r="83" spans="1:17" x14ac:dyDescent="0.25">
      <c r="A83" t="s">
        <v>288</v>
      </c>
    </row>
    <row r="84" spans="1:17" x14ac:dyDescent="0.25">
      <c r="C84" t="s">
        <v>263</v>
      </c>
    </row>
    <row r="85" spans="1:17" x14ac:dyDescent="0.25">
      <c r="C85" t="s">
        <v>287</v>
      </c>
      <c r="H85" t="s">
        <v>250</v>
      </c>
      <c r="M85" t="s">
        <v>269</v>
      </c>
    </row>
    <row r="86" spans="1:17" x14ac:dyDescent="0.25">
      <c r="C86" t="s">
        <v>253</v>
      </c>
      <c r="E86" t="s">
        <v>282</v>
      </c>
      <c r="H86" t="s">
        <v>253</v>
      </c>
      <c r="J86" t="s">
        <v>282</v>
      </c>
      <c r="M86" t="s">
        <v>253</v>
      </c>
      <c r="O86" t="s">
        <v>282</v>
      </c>
    </row>
    <row r="87" spans="1:17" x14ac:dyDescent="0.25">
      <c r="C87" t="s">
        <v>157</v>
      </c>
      <c r="D87" t="s">
        <v>249</v>
      </c>
      <c r="E87" t="s">
        <v>157</v>
      </c>
      <c r="F87" t="s">
        <v>249</v>
      </c>
      <c r="G87" t="s">
        <v>158</v>
      </c>
      <c r="H87" t="s">
        <v>157</v>
      </c>
      <c r="I87" t="s">
        <v>249</v>
      </c>
      <c r="J87" t="s">
        <v>157</v>
      </c>
      <c r="K87" t="s">
        <v>249</v>
      </c>
      <c r="L87" t="s">
        <v>158</v>
      </c>
      <c r="M87" t="s">
        <v>157</v>
      </c>
      <c r="N87" t="s">
        <v>249</v>
      </c>
      <c r="O87" t="s">
        <v>157</v>
      </c>
      <c r="P87" t="s">
        <v>249</v>
      </c>
      <c r="Q87" t="s">
        <v>158</v>
      </c>
    </row>
    <row r="88" spans="1:17" x14ac:dyDescent="0.25">
      <c r="A88" t="s">
        <v>262</v>
      </c>
      <c r="B88" t="s">
        <v>14</v>
      </c>
      <c r="C88">
        <v>1.0952500000000001</v>
      </c>
      <c r="D88">
        <v>1.0821099999999999</v>
      </c>
      <c r="E88">
        <v>2.86531</v>
      </c>
      <c r="F88">
        <v>2.1642100000000002</v>
      </c>
      <c r="G88">
        <v>3892</v>
      </c>
      <c r="H88">
        <v>1.0927199999999999</v>
      </c>
      <c r="I88">
        <v>1.07988</v>
      </c>
      <c r="J88">
        <v>2.8592599999999999</v>
      </c>
      <c r="K88">
        <v>2.1597499999999998</v>
      </c>
      <c r="L88">
        <v>3892</v>
      </c>
      <c r="M88">
        <v>1.0905100000000001</v>
      </c>
      <c r="N88">
        <v>1.0786800000000001</v>
      </c>
      <c r="O88">
        <v>2.8553299999999999</v>
      </c>
      <c r="P88">
        <v>2.1573699999999998</v>
      </c>
      <c r="Q88">
        <v>3892</v>
      </c>
    </row>
    <row r="89" spans="1:17" x14ac:dyDescent="0.25">
      <c r="B89" t="s">
        <v>15</v>
      </c>
      <c r="C89">
        <v>0.96743999999999997</v>
      </c>
      <c r="D89">
        <v>0.97958000000000001</v>
      </c>
      <c r="E89">
        <v>0.85867000000000004</v>
      </c>
      <c r="F89">
        <v>0.68694999999999995</v>
      </c>
      <c r="G89">
        <v>2184</v>
      </c>
      <c r="H89">
        <v>0.96728999999999998</v>
      </c>
      <c r="I89">
        <v>0.97594999999999998</v>
      </c>
      <c r="J89">
        <v>0.85750999999999999</v>
      </c>
      <c r="K89">
        <v>0.68332999999999999</v>
      </c>
      <c r="L89">
        <v>2184</v>
      </c>
      <c r="M89">
        <v>0.96311000000000002</v>
      </c>
      <c r="N89">
        <v>0.97731999999999997</v>
      </c>
      <c r="O89">
        <v>0.85501000000000005</v>
      </c>
      <c r="P89">
        <v>0.67864999999999998</v>
      </c>
      <c r="Q89">
        <v>2184</v>
      </c>
    </row>
    <row r="90" spans="1:17" x14ac:dyDescent="0.25">
      <c r="B90" t="s">
        <v>16</v>
      </c>
      <c r="C90">
        <v>1.08172</v>
      </c>
      <c r="D90">
        <v>1.08867</v>
      </c>
      <c r="E90">
        <v>25.0563</v>
      </c>
      <c r="F90">
        <v>27.216699999999999</v>
      </c>
      <c r="G90">
        <v>734</v>
      </c>
      <c r="H90">
        <v>1.0796699999999999</v>
      </c>
      <c r="I90">
        <v>1.0877699999999999</v>
      </c>
      <c r="J90">
        <v>25.00198</v>
      </c>
      <c r="K90">
        <v>27.19434</v>
      </c>
      <c r="L90">
        <v>734</v>
      </c>
      <c r="M90">
        <v>1.0783700000000001</v>
      </c>
      <c r="N90">
        <v>1.08643</v>
      </c>
      <c r="O90">
        <v>25.019819999999999</v>
      </c>
      <c r="P90">
        <v>27.160769999999999</v>
      </c>
      <c r="Q90">
        <v>734</v>
      </c>
    </row>
    <row r="91" spans="1:17" x14ac:dyDescent="0.25">
      <c r="B91" t="s">
        <v>227</v>
      </c>
      <c r="C91">
        <v>1.7132700000000001</v>
      </c>
      <c r="D91">
        <v>1.7132700000000001</v>
      </c>
      <c r="E91">
        <v>5.1398099999999998</v>
      </c>
      <c r="F91">
        <v>5.1398099999999998</v>
      </c>
      <c r="G91">
        <v>95</v>
      </c>
      <c r="H91">
        <v>1.7128099999999999</v>
      </c>
      <c r="I91">
        <v>1.7128099999999999</v>
      </c>
      <c r="J91">
        <v>5.13842</v>
      </c>
      <c r="K91">
        <v>5.13842</v>
      </c>
      <c r="L91">
        <v>95</v>
      </c>
      <c r="M91">
        <v>1.6438200000000001</v>
      </c>
      <c r="N91">
        <v>1.6438200000000001</v>
      </c>
      <c r="O91">
        <v>4.9314600000000004</v>
      </c>
      <c r="P91">
        <v>4.9314600000000004</v>
      </c>
      <c r="Q91">
        <v>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Q91"/>
  <sheetViews>
    <sheetView topLeftCell="A7" workbookViewId="0">
      <selection activeCell="C11" sqref="C11"/>
    </sheetView>
  </sheetViews>
  <sheetFormatPr defaultRowHeight="15" x14ac:dyDescent="0.25"/>
  <sheetData>
    <row r="1" spans="1:7" x14ac:dyDescent="0.25">
      <c r="A1" t="s">
        <v>156</v>
      </c>
    </row>
    <row r="2" spans="1:7" x14ac:dyDescent="0.25">
      <c r="A2" t="s">
        <v>273</v>
      </c>
    </row>
    <row r="3" spans="1:7" x14ac:dyDescent="0.25">
      <c r="A3" t="s">
        <v>286</v>
      </c>
    </row>
    <row r="4" spans="1:7" x14ac:dyDescent="0.25">
      <c r="C4" t="s">
        <v>253</v>
      </c>
      <c r="E4" t="s">
        <v>276</v>
      </c>
    </row>
    <row r="5" spans="1:7" x14ac:dyDescent="0.25">
      <c r="C5" t="s">
        <v>157</v>
      </c>
      <c r="D5" t="s">
        <v>249</v>
      </c>
      <c r="E5" t="s">
        <v>157</v>
      </c>
      <c r="F5" t="s">
        <v>249</v>
      </c>
      <c r="G5" t="s">
        <v>158</v>
      </c>
    </row>
    <row r="6" spans="1:7" x14ac:dyDescent="0.25">
      <c r="A6" t="s">
        <v>189</v>
      </c>
      <c r="B6" t="s">
        <v>0</v>
      </c>
      <c r="C6">
        <v>0.95176000000000005</v>
      </c>
      <c r="D6">
        <v>0.89115999999999995</v>
      </c>
      <c r="E6">
        <v>10.22003</v>
      </c>
      <c r="F6">
        <v>5.3469800000000003</v>
      </c>
      <c r="G6">
        <v>551</v>
      </c>
    </row>
    <row r="7" spans="1:7" x14ac:dyDescent="0.25">
      <c r="B7" t="s">
        <v>305</v>
      </c>
      <c r="C7">
        <v>1.2097500000000001</v>
      </c>
      <c r="D7">
        <v>1.2097500000000001</v>
      </c>
      <c r="E7">
        <v>18.146180000000001</v>
      </c>
      <c r="F7">
        <v>18.146180000000001</v>
      </c>
      <c r="G7">
        <v>104</v>
      </c>
    </row>
    <row r="8" spans="1:7" x14ac:dyDescent="0.25">
      <c r="B8" t="s">
        <v>2</v>
      </c>
      <c r="C8">
        <v>0.93010999999999999</v>
      </c>
      <c r="D8">
        <v>0.94033999999999995</v>
      </c>
      <c r="E8">
        <v>6.0229299999999997</v>
      </c>
      <c r="F8">
        <v>5.5168999999999997</v>
      </c>
      <c r="G8">
        <v>238</v>
      </c>
    </row>
    <row r="9" spans="1:7" x14ac:dyDescent="0.25">
      <c r="B9" t="s">
        <v>3</v>
      </c>
      <c r="C9">
        <v>1.02732</v>
      </c>
      <c r="D9">
        <v>1.0243899999999999</v>
      </c>
      <c r="E9">
        <v>26.60521</v>
      </c>
      <c r="F9">
        <v>30.731829999999999</v>
      </c>
      <c r="G9">
        <v>531</v>
      </c>
    </row>
    <row r="10" spans="1:7" x14ac:dyDescent="0.25">
      <c r="B10" t="s">
        <v>277</v>
      </c>
      <c r="C10" t="s">
        <v>159</v>
      </c>
      <c r="D10" t="s">
        <v>159</v>
      </c>
      <c r="E10" t="s">
        <v>159</v>
      </c>
      <c r="F10" t="s">
        <v>159</v>
      </c>
      <c r="G10">
        <v>0</v>
      </c>
    </row>
    <row r="11" spans="1:7" x14ac:dyDescent="0.25">
      <c r="B11" t="s">
        <v>4</v>
      </c>
      <c r="C11">
        <v>1.11483</v>
      </c>
      <c r="D11">
        <v>1.1113900000000001</v>
      </c>
      <c r="E11">
        <v>36.23151</v>
      </c>
      <c r="F11">
        <v>28.290459999999999</v>
      </c>
      <c r="G11">
        <v>1011</v>
      </c>
    </row>
    <row r="12" spans="1:7" x14ac:dyDescent="0.25">
      <c r="B12" t="s">
        <v>5</v>
      </c>
      <c r="C12">
        <v>1.0498700000000001</v>
      </c>
      <c r="D12">
        <v>1.04199</v>
      </c>
      <c r="E12">
        <v>25.206959999999999</v>
      </c>
      <c r="F12">
        <v>25.61788</v>
      </c>
      <c r="G12">
        <v>452</v>
      </c>
    </row>
    <row r="13" spans="1:7" x14ac:dyDescent="0.25">
      <c r="B13" t="s">
        <v>191</v>
      </c>
      <c r="C13">
        <v>1.0098</v>
      </c>
      <c r="D13">
        <v>1.0220499999999999</v>
      </c>
      <c r="E13">
        <v>23.676349999999999</v>
      </c>
      <c r="F13">
        <v>25.55124</v>
      </c>
      <c r="G13">
        <v>154</v>
      </c>
    </row>
    <row r="14" spans="1:7" x14ac:dyDescent="0.25">
      <c r="B14" t="s">
        <v>192</v>
      </c>
      <c r="C14" t="s">
        <v>159</v>
      </c>
      <c r="D14" t="s">
        <v>159</v>
      </c>
      <c r="E14" t="s">
        <v>159</v>
      </c>
      <c r="F14" t="s">
        <v>159</v>
      </c>
      <c r="G14">
        <v>0</v>
      </c>
    </row>
    <row r="15" spans="1:7" x14ac:dyDescent="0.25">
      <c r="B15" t="s">
        <v>7</v>
      </c>
      <c r="C15">
        <v>1.0111399999999999</v>
      </c>
      <c r="D15">
        <v>0.99004000000000003</v>
      </c>
      <c r="E15">
        <v>18.144960000000001</v>
      </c>
      <c r="F15">
        <v>14.85056</v>
      </c>
      <c r="G15">
        <v>69</v>
      </c>
    </row>
    <row r="16" spans="1:7" x14ac:dyDescent="0.25">
      <c r="B16" t="s">
        <v>8</v>
      </c>
      <c r="C16">
        <v>1.08511</v>
      </c>
      <c r="D16">
        <v>1.1243799999999999</v>
      </c>
      <c r="E16">
        <v>23.329180000000001</v>
      </c>
      <c r="F16">
        <v>16.86571</v>
      </c>
      <c r="G16">
        <v>198</v>
      </c>
    </row>
    <row r="17" spans="1:7" x14ac:dyDescent="0.25">
      <c r="B17" t="s">
        <v>272</v>
      </c>
      <c r="C17">
        <v>0.96397999999999995</v>
      </c>
      <c r="D17">
        <v>0.94713000000000003</v>
      </c>
      <c r="E17">
        <v>13.87702</v>
      </c>
      <c r="F17">
        <v>13.24147</v>
      </c>
      <c r="G17">
        <v>343</v>
      </c>
    </row>
    <row r="18" spans="1:7" x14ac:dyDescent="0.25">
      <c r="B18" t="s">
        <v>167</v>
      </c>
      <c r="C18">
        <v>1.0061199999999999</v>
      </c>
      <c r="D18">
        <v>1.0093000000000001</v>
      </c>
      <c r="E18">
        <v>17.243230000000001</v>
      </c>
      <c r="F18">
        <v>15.13946</v>
      </c>
      <c r="G18">
        <v>770</v>
      </c>
    </row>
    <row r="19" spans="1:7" x14ac:dyDescent="0.25">
      <c r="B19" t="s">
        <v>12</v>
      </c>
      <c r="C19">
        <v>1.2212400000000001</v>
      </c>
      <c r="D19">
        <v>1.14341</v>
      </c>
      <c r="E19">
        <v>51.228589999999997</v>
      </c>
      <c r="F19">
        <v>42.30594</v>
      </c>
      <c r="G19">
        <v>564</v>
      </c>
    </row>
    <row r="20" spans="1:7" x14ac:dyDescent="0.25">
      <c r="B20" t="s">
        <v>235</v>
      </c>
      <c r="C20">
        <v>0.96701000000000004</v>
      </c>
      <c r="D20">
        <v>0.91047999999999996</v>
      </c>
      <c r="E20">
        <v>2.8897699999999999</v>
      </c>
      <c r="F20">
        <v>2.7314400000000001</v>
      </c>
      <c r="G20">
        <v>195</v>
      </c>
    </row>
    <row r="21" spans="1:7" x14ac:dyDescent="0.25">
      <c r="B21" t="s">
        <v>187</v>
      </c>
      <c r="C21">
        <v>1.4690000000000001</v>
      </c>
      <c r="D21">
        <v>1.4690000000000001</v>
      </c>
      <c r="E21">
        <v>17.628</v>
      </c>
      <c r="F21">
        <v>17.628</v>
      </c>
      <c r="G21">
        <v>71</v>
      </c>
    </row>
    <row r="22" spans="1:7" x14ac:dyDescent="0.25">
      <c r="B22" t="s">
        <v>11</v>
      </c>
      <c r="C22">
        <v>0.94540999999999997</v>
      </c>
      <c r="D22">
        <v>0.95287999999999995</v>
      </c>
      <c r="E22">
        <v>5.9400300000000001</v>
      </c>
      <c r="F22">
        <v>5.8624999999999998</v>
      </c>
      <c r="G22">
        <v>247</v>
      </c>
    </row>
    <row r="23" spans="1:7" x14ac:dyDescent="0.25">
      <c r="B23" t="s">
        <v>278</v>
      </c>
      <c r="C23" t="s">
        <v>159</v>
      </c>
      <c r="D23" t="s">
        <v>159</v>
      </c>
      <c r="E23" t="s">
        <v>159</v>
      </c>
      <c r="F23" t="s">
        <v>159</v>
      </c>
      <c r="G23">
        <v>0</v>
      </c>
    </row>
    <row r="24" spans="1:7" x14ac:dyDescent="0.25">
      <c r="B24" t="s">
        <v>279</v>
      </c>
      <c r="C24" t="s">
        <v>159</v>
      </c>
      <c r="D24" t="s">
        <v>159</v>
      </c>
      <c r="E24" t="s">
        <v>159</v>
      </c>
      <c r="F24" t="s">
        <v>159</v>
      </c>
      <c r="G24">
        <v>0</v>
      </c>
    </row>
    <row r="25" spans="1:7" x14ac:dyDescent="0.25">
      <c r="B25" t="s">
        <v>190</v>
      </c>
      <c r="C25">
        <v>0.93413999999999997</v>
      </c>
      <c r="D25">
        <v>0.88771</v>
      </c>
      <c r="E25">
        <v>3.33786</v>
      </c>
      <c r="F25">
        <v>2.6631200000000002</v>
      </c>
      <c r="G25">
        <v>272</v>
      </c>
    </row>
    <row r="31" spans="1:7" x14ac:dyDescent="0.25">
      <c r="A31" t="s">
        <v>156</v>
      </c>
    </row>
    <row r="32" spans="1:7" x14ac:dyDescent="0.25">
      <c r="A32" t="s">
        <v>273</v>
      </c>
    </row>
    <row r="33" spans="1:7" x14ac:dyDescent="0.25">
      <c r="A33" t="s">
        <v>289</v>
      </c>
    </row>
    <row r="34" spans="1:7" x14ac:dyDescent="0.25">
      <c r="C34" t="s">
        <v>253</v>
      </c>
      <c r="E34" t="s">
        <v>282</v>
      </c>
    </row>
    <row r="35" spans="1:7" x14ac:dyDescent="0.25">
      <c r="C35" t="s">
        <v>157</v>
      </c>
      <c r="D35" t="s">
        <v>249</v>
      </c>
      <c r="E35" t="s">
        <v>157</v>
      </c>
      <c r="F35" t="s">
        <v>249</v>
      </c>
      <c r="G35" t="s">
        <v>158</v>
      </c>
    </row>
    <row r="36" spans="1:7" x14ac:dyDescent="0.25">
      <c r="A36" t="s">
        <v>189</v>
      </c>
      <c r="B36" t="s">
        <v>0</v>
      </c>
      <c r="C36">
        <v>0.9325</v>
      </c>
      <c r="D36">
        <v>0.97974000000000006</v>
      </c>
      <c r="E36">
        <v>1.0477399999999999</v>
      </c>
      <c r="F36">
        <v>1.0657300000000001</v>
      </c>
      <c r="G36">
        <v>548</v>
      </c>
    </row>
    <row r="37" spans="1:7" x14ac:dyDescent="0.25">
      <c r="B37" t="s">
        <v>305</v>
      </c>
      <c r="C37">
        <v>1.03752</v>
      </c>
      <c r="D37">
        <v>1.03752</v>
      </c>
      <c r="E37">
        <v>5.1875900000000001</v>
      </c>
      <c r="F37">
        <v>5.1875900000000001</v>
      </c>
      <c r="G37">
        <v>105</v>
      </c>
    </row>
    <row r="38" spans="1:7" x14ac:dyDescent="0.25">
      <c r="B38" t="s">
        <v>2</v>
      </c>
      <c r="C38">
        <v>0.93240000000000001</v>
      </c>
      <c r="D38">
        <v>0.94859000000000004</v>
      </c>
      <c r="E38">
        <v>0.58592</v>
      </c>
      <c r="F38">
        <v>0.60709999999999997</v>
      </c>
      <c r="G38">
        <v>242</v>
      </c>
    </row>
    <row r="39" spans="1:7" x14ac:dyDescent="0.25">
      <c r="B39" t="s">
        <v>3</v>
      </c>
      <c r="C39">
        <v>1.07786</v>
      </c>
      <c r="D39">
        <v>1.0759700000000001</v>
      </c>
      <c r="E39">
        <v>4.0087700000000002</v>
      </c>
      <c r="F39">
        <v>4.3038800000000004</v>
      </c>
      <c r="G39">
        <v>533</v>
      </c>
    </row>
    <row r="40" spans="1:7" x14ac:dyDescent="0.25">
      <c r="B40" t="s">
        <v>277</v>
      </c>
      <c r="C40" t="s">
        <v>159</v>
      </c>
      <c r="D40" t="s">
        <v>159</v>
      </c>
      <c r="E40" t="s">
        <v>159</v>
      </c>
      <c r="F40" t="s">
        <v>159</v>
      </c>
      <c r="G40">
        <v>0</v>
      </c>
    </row>
    <row r="41" spans="1:7" x14ac:dyDescent="0.25">
      <c r="B41" t="s">
        <v>4</v>
      </c>
      <c r="C41">
        <v>1.15489</v>
      </c>
      <c r="D41">
        <v>1.1546799999999999</v>
      </c>
      <c r="E41">
        <v>7.5321499999999997</v>
      </c>
      <c r="F41">
        <v>5.7734100000000002</v>
      </c>
      <c r="G41">
        <v>1016</v>
      </c>
    </row>
    <row r="42" spans="1:7" x14ac:dyDescent="0.25">
      <c r="B42" t="s">
        <v>5</v>
      </c>
      <c r="C42">
        <v>1.0910299999999999</v>
      </c>
      <c r="D42">
        <v>1.0616399999999999</v>
      </c>
      <c r="E42">
        <v>4.77393</v>
      </c>
      <c r="F42">
        <v>5.3082099999999999</v>
      </c>
      <c r="G42">
        <v>452</v>
      </c>
    </row>
    <row r="43" spans="1:7" x14ac:dyDescent="0.25">
      <c r="B43" t="s">
        <v>191</v>
      </c>
      <c r="C43">
        <v>1.089</v>
      </c>
      <c r="D43">
        <v>1.1071299999999999</v>
      </c>
      <c r="E43">
        <v>16.606280000000002</v>
      </c>
      <c r="F43">
        <v>11.43906</v>
      </c>
      <c r="G43">
        <v>150</v>
      </c>
    </row>
    <row r="44" spans="1:7" x14ac:dyDescent="0.25">
      <c r="B44" t="s">
        <v>192</v>
      </c>
      <c r="C44" t="s">
        <v>159</v>
      </c>
      <c r="D44" t="s">
        <v>159</v>
      </c>
      <c r="E44" t="s">
        <v>159</v>
      </c>
      <c r="F44" t="s">
        <v>159</v>
      </c>
      <c r="G44">
        <v>0</v>
      </c>
    </row>
    <row r="45" spans="1:7" x14ac:dyDescent="0.25">
      <c r="B45" t="s">
        <v>7</v>
      </c>
      <c r="C45">
        <v>1.1301000000000001</v>
      </c>
      <c r="D45">
        <v>1.1093</v>
      </c>
      <c r="E45">
        <v>2.0780599999999998</v>
      </c>
      <c r="F45">
        <v>1.1093</v>
      </c>
      <c r="G45">
        <v>73</v>
      </c>
    </row>
    <row r="46" spans="1:7" x14ac:dyDescent="0.25">
      <c r="B46" t="s">
        <v>8</v>
      </c>
      <c r="C46">
        <v>1.2051099999999999</v>
      </c>
      <c r="D46">
        <v>1.22915</v>
      </c>
      <c r="E46">
        <v>2.2098900000000001</v>
      </c>
      <c r="F46">
        <v>1.22915</v>
      </c>
      <c r="G46">
        <v>198</v>
      </c>
    </row>
    <row r="47" spans="1:7" x14ac:dyDescent="0.25">
      <c r="B47" t="s">
        <v>272</v>
      </c>
      <c r="C47">
        <v>0.87224000000000002</v>
      </c>
      <c r="D47">
        <v>0.83499999999999996</v>
      </c>
      <c r="E47">
        <v>1.87256</v>
      </c>
      <c r="F47">
        <v>0.74816000000000005</v>
      </c>
      <c r="G47">
        <v>343</v>
      </c>
    </row>
    <row r="48" spans="1:7" x14ac:dyDescent="0.25">
      <c r="B48" t="s">
        <v>167</v>
      </c>
      <c r="C48">
        <v>1.0829800000000001</v>
      </c>
      <c r="D48">
        <v>1.07578</v>
      </c>
      <c r="E48">
        <v>1.7727999999999999</v>
      </c>
      <c r="F48">
        <v>1.07578</v>
      </c>
      <c r="G48">
        <v>777</v>
      </c>
    </row>
    <row r="49" spans="1:7" x14ac:dyDescent="0.25">
      <c r="B49" t="s">
        <v>12</v>
      </c>
      <c r="C49">
        <v>1.23675</v>
      </c>
      <c r="D49">
        <v>1.09097</v>
      </c>
      <c r="E49">
        <v>31.18197</v>
      </c>
      <c r="F49">
        <v>35.358730000000001</v>
      </c>
      <c r="G49">
        <v>561</v>
      </c>
    </row>
    <row r="50" spans="1:7" x14ac:dyDescent="0.25">
      <c r="B50" t="s">
        <v>235</v>
      </c>
      <c r="C50">
        <v>1.0406500000000001</v>
      </c>
      <c r="D50">
        <v>0.97407999999999995</v>
      </c>
      <c r="E50">
        <v>0.60033000000000003</v>
      </c>
      <c r="F50">
        <v>0.74809000000000003</v>
      </c>
      <c r="G50">
        <v>193</v>
      </c>
    </row>
    <row r="51" spans="1:7" x14ac:dyDescent="0.25">
      <c r="B51" t="s">
        <v>187</v>
      </c>
      <c r="C51">
        <v>1.67204</v>
      </c>
      <c r="D51">
        <v>1.67204</v>
      </c>
      <c r="E51">
        <v>5.0161100000000003</v>
      </c>
      <c r="F51">
        <v>5.0161100000000003</v>
      </c>
      <c r="G51">
        <v>71</v>
      </c>
    </row>
    <row r="52" spans="1:7" x14ac:dyDescent="0.25">
      <c r="B52" t="s">
        <v>11</v>
      </c>
      <c r="C52">
        <v>0.85145000000000004</v>
      </c>
      <c r="D52">
        <v>0.83886000000000005</v>
      </c>
      <c r="E52">
        <v>0.62434999999999996</v>
      </c>
      <c r="F52">
        <v>0.64424999999999999</v>
      </c>
      <c r="G52">
        <v>242</v>
      </c>
    </row>
    <row r="53" spans="1:7" x14ac:dyDescent="0.25">
      <c r="B53" t="s">
        <v>278</v>
      </c>
      <c r="C53" t="s">
        <v>159</v>
      </c>
      <c r="D53" t="s">
        <v>159</v>
      </c>
      <c r="E53" t="s">
        <v>159</v>
      </c>
      <c r="F53" t="s">
        <v>159</v>
      </c>
      <c r="G53">
        <v>0</v>
      </c>
    </row>
    <row r="54" spans="1:7" x14ac:dyDescent="0.25">
      <c r="B54" t="s">
        <v>279</v>
      </c>
      <c r="C54" t="s">
        <v>159</v>
      </c>
      <c r="D54" t="s">
        <v>159</v>
      </c>
      <c r="E54" t="s">
        <v>159</v>
      </c>
      <c r="F54" t="s">
        <v>159</v>
      </c>
      <c r="G54">
        <v>0</v>
      </c>
    </row>
    <row r="55" spans="1:7" x14ac:dyDescent="0.25">
      <c r="B55" t="s">
        <v>190</v>
      </c>
      <c r="C55">
        <v>1.0664100000000001</v>
      </c>
      <c r="D55">
        <v>1.1143000000000001</v>
      </c>
      <c r="E55">
        <v>0.52105999999999997</v>
      </c>
      <c r="F55">
        <v>0.42788999999999999</v>
      </c>
      <c r="G55">
        <v>272</v>
      </c>
    </row>
    <row r="61" spans="1:7" x14ac:dyDescent="0.25">
      <c r="A61" t="s">
        <v>156</v>
      </c>
    </row>
    <row r="62" spans="1:7" x14ac:dyDescent="0.25">
      <c r="A62" t="s">
        <v>273</v>
      </c>
    </row>
    <row r="63" spans="1:7" x14ac:dyDescent="0.25">
      <c r="A63" t="s">
        <v>284</v>
      </c>
    </row>
    <row r="64" spans="1:7" x14ac:dyDescent="0.25">
      <c r="C64" t="s">
        <v>263</v>
      </c>
    </row>
    <row r="65" spans="1:17" x14ac:dyDescent="0.25">
      <c r="C65" t="s">
        <v>287</v>
      </c>
      <c r="H65" t="s">
        <v>250</v>
      </c>
      <c r="M65" t="s">
        <v>269</v>
      </c>
    </row>
    <row r="66" spans="1:17" x14ac:dyDescent="0.25">
      <c r="C66" t="s">
        <v>253</v>
      </c>
      <c r="E66" t="s">
        <v>276</v>
      </c>
      <c r="H66" t="s">
        <v>253</v>
      </c>
      <c r="J66" t="s">
        <v>276</v>
      </c>
      <c r="M66" t="s">
        <v>253</v>
      </c>
      <c r="O66" t="s">
        <v>276</v>
      </c>
    </row>
    <row r="67" spans="1:17" x14ac:dyDescent="0.25">
      <c r="C67" t="s">
        <v>157</v>
      </c>
      <c r="D67" t="s">
        <v>249</v>
      </c>
      <c r="E67" t="s">
        <v>157</v>
      </c>
      <c r="F67" t="s">
        <v>249</v>
      </c>
      <c r="G67" t="s">
        <v>158</v>
      </c>
      <c r="H67" t="s">
        <v>157</v>
      </c>
      <c r="I67" t="s">
        <v>249</v>
      </c>
      <c r="J67" t="s">
        <v>157</v>
      </c>
      <c r="K67" t="s">
        <v>249</v>
      </c>
      <c r="L67" t="s">
        <v>158</v>
      </c>
      <c r="M67" t="s">
        <v>157</v>
      </c>
      <c r="N67" t="s">
        <v>249</v>
      </c>
      <c r="O67" t="s">
        <v>157</v>
      </c>
      <c r="P67" t="s">
        <v>249</v>
      </c>
      <c r="Q67" t="s">
        <v>158</v>
      </c>
    </row>
    <row r="68" spans="1:17" x14ac:dyDescent="0.25">
      <c r="A68" t="s">
        <v>262</v>
      </c>
      <c r="B68" t="s">
        <v>14</v>
      </c>
      <c r="C68">
        <v>1.09396</v>
      </c>
      <c r="D68">
        <v>1.0899399999999999</v>
      </c>
      <c r="E68">
        <v>27.455069999999999</v>
      </c>
      <c r="F68">
        <v>22.847329999999999</v>
      </c>
      <c r="G68">
        <v>3162</v>
      </c>
      <c r="H68">
        <v>1.0862400000000001</v>
      </c>
      <c r="I68">
        <v>1.0733200000000001</v>
      </c>
      <c r="J68">
        <v>27.203779999999998</v>
      </c>
      <c r="K68">
        <v>22.761299999999999</v>
      </c>
      <c r="L68">
        <v>3134</v>
      </c>
      <c r="M68">
        <v>1.0630999999999999</v>
      </c>
      <c r="N68">
        <v>1.0426200000000001</v>
      </c>
      <c r="O68">
        <v>26.542750000000002</v>
      </c>
      <c r="P68">
        <v>21.779160000000001</v>
      </c>
      <c r="Q68">
        <v>3150</v>
      </c>
    </row>
    <row r="69" spans="1:17" x14ac:dyDescent="0.25">
      <c r="B69" t="s">
        <v>15</v>
      </c>
      <c r="C69">
        <v>0.97553999999999996</v>
      </c>
      <c r="D69">
        <v>0.9738</v>
      </c>
      <c r="E69">
        <v>8.2662499999999994</v>
      </c>
      <c r="F69">
        <v>5.4890100000000004</v>
      </c>
      <c r="G69">
        <v>1858</v>
      </c>
      <c r="H69">
        <v>0.97260999999999997</v>
      </c>
      <c r="I69">
        <v>0.94233</v>
      </c>
      <c r="J69">
        <v>8.1897300000000008</v>
      </c>
      <c r="K69">
        <v>5.4457599999999999</v>
      </c>
      <c r="L69">
        <v>1842</v>
      </c>
      <c r="M69">
        <v>0.94901999999999997</v>
      </c>
      <c r="N69">
        <v>0.94033999999999995</v>
      </c>
      <c r="O69">
        <v>7.98949</v>
      </c>
      <c r="P69">
        <v>5.3469800000000003</v>
      </c>
      <c r="Q69">
        <v>1851</v>
      </c>
    </row>
    <row r="70" spans="1:17" x14ac:dyDescent="0.25">
      <c r="B70" t="s">
        <v>16</v>
      </c>
      <c r="C70">
        <v>1.1963699999999999</v>
      </c>
      <c r="D70">
        <v>1.16452</v>
      </c>
      <c r="E70">
        <v>46.070509999999999</v>
      </c>
      <c r="F70">
        <v>42.886360000000003</v>
      </c>
      <c r="G70">
        <v>719</v>
      </c>
      <c r="H70">
        <v>1.19371</v>
      </c>
      <c r="I70">
        <v>1.1636599999999999</v>
      </c>
      <c r="J70">
        <v>46.061369999999997</v>
      </c>
      <c r="K70">
        <v>42.822870000000002</v>
      </c>
      <c r="L70">
        <v>713</v>
      </c>
      <c r="M70">
        <v>1.1758900000000001</v>
      </c>
      <c r="N70">
        <v>1.14341</v>
      </c>
      <c r="O70">
        <v>45.31906</v>
      </c>
      <c r="P70">
        <v>42.30594</v>
      </c>
      <c r="Q70">
        <v>718</v>
      </c>
    </row>
    <row r="71" spans="1:17" x14ac:dyDescent="0.25">
      <c r="B71" t="s">
        <v>227</v>
      </c>
      <c r="C71">
        <v>1.53156</v>
      </c>
      <c r="D71">
        <v>1.53156</v>
      </c>
      <c r="E71">
        <v>18.378720000000001</v>
      </c>
      <c r="F71">
        <v>18.378720000000001</v>
      </c>
      <c r="G71">
        <v>71</v>
      </c>
      <c r="H71">
        <v>1.48132</v>
      </c>
      <c r="I71">
        <v>1.48132</v>
      </c>
      <c r="J71">
        <v>17.775880000000001</v>
      </c>
      <c r="K71">
        <v>17.775880000000001</v>
      </c>
      <c r="L71">
        <v>71</v>
      </c>
      <c r="M71">
        <v>1.4690000000000001</v>
      </c>
      <c r="N71">
        <v>1.4690000000000001</v>
      </c>
      <c r="O71">
        <v>17.628</v>
      </c>
      <c r="P71">
        <v>17.628</v>
      </c>
      <c r="Q71">
        <v>71</v>
      </c>
    </row>
    <row r="81" spans="1:17" x14ac:dyDescent="0.25">
      <c r="A81" t="s">
        <v>156</v>
      </c>
    </row>
    <row r="82" spans="1:17" x14ac:dyDescent="0.25">
      <c r="A82" t="s">
        <v>273</v>
      </c>
    </row>
    <row r="83" spans="1:17" x14ac:dyDescent="0.25">
      <c r="A83" t="s">
        <v>288</v>
      </c>
    </row>
    <row r="84" spans="1:17" x14ac:dyDescent="0.25">
      <c r="C84" t="s">
        <v>263</v>
      </c>
    </row>
    <row r="85" spans="1:17" x14ac:dyDescent="0.25">
      <c r="C85" t="s">
        <v>287</v>
      </c>
      <c r="H85" t="s">
        <v>250</v>
      </c>
      <c r="M85" t="s">
        <v>269</v>
      </c>
    </row>
    <row r="86" spans="1:17" x14ac:dyDescent="0.25">
      <c r="C86" t="s">
        <v>253</v>
      </c>
      <c r="E86" t="s">
        <v>282</v>
      </c>
      <c r="H86" t="s">
        <v>253</v>
      </c>
      <c r="J86" t="s">
        <v>282</v>
      </c>
      <c r="M86" t="s">
        <v>253</v>
      </c>
      <c r="O86" t="s">
        <v>282</v>
      </c>
    </row>
    <row r="87" spans="1:17" x14ac:dyDescent="0.25">
      <c r="C87" t="s">
        <v>157</v>
      </c>
      <c r="D87" t="s">
        <v>249</v>
      </c>
      <c r="E87" t="s">
        <v>157</v>
      </c>
      <c r="F87" t="s">
        <v>249</v>
      </c>
      <c r="G87" t="s">
        <v>158</v>
      </c>
      <c r="H87" t="s">
        <v>157</v>
      </c>
      <c r="I87" t="s">
        <v>249</v>
      </c>
      <c r="J87" t="s">
        <v>157</v>
      </c>
      <c r="K87" t="s">
        <v>249</v>
      </c>
      <c r="L87" t="s">
        <v>158</v>
      </c>
      <c r="M87" t="s">
        <v>157</v>
      </c>
      <c r="N87" t="s">
        <v>249</v>
      </c>
      <c r="O87" t="s">
        <v>157</v>
      </c>
      <c r="P87" t="s">
        <v>249</v>
      </c>
      <c r="Q87" t="s">
        <v>158</v>
      </c>
    </row>
    <row r="88" spans="1:17" x14ac:dyDescent="0.25">
      <c r="A88" t="s">
        <v>262</v>
      </c>
      <c r="B88" t="s">
        <v>14</v>
      </c>
      <c r="C88">
        <v>1.1177699999999999</v>
      </c>
      <c r="D88">
        <v>1.0992500000000001</v>
      </c>
      <c r="E88">
        <v>4.6002000000000001</v>
      </c>
      <c r="F88">
        <v>4.3094799999999998</v>
      </c>
      <c r="G88">
        <v>3167</v>
      </c>
      <c r="H88">
        <v>1.1150899999999999</v>
      </c>
      <c r="I88">
        <v>1.09467</v>
      </c>
      <c r="J88">
        <v>4.5805300000000004</v>
      </c>
      <c r="K88">
        <v>4.3043500000000003</v>
      </c>
      <c r="L88">
        <v>3139</v>
      </c>
      <c r="M88">
        <v>1.1133599999999999</v>
      </c>
      <c r="N88">
        <v>1.08612</v>
      </c>
      <c r="O88">
        <v>4.5828199999999999</v>
      </c>
      <c r="P88">
        <v>4.3038800000000004</v>
      </c>
      <c r="Q88">
        <v>3155</v>
      </c>
    </row>
    <row r="89" spans="1:17" x14ac:dyDescent="0.25">
      <c r="B89" t="s">
        <v>15</v>
      </c>
      <c r="C89">
        <v>0.94577</v>
      </c>
      <c r="D89">
        <v>0.95770999999999995</v>
      </c>
      <c r="E89">
        <v>0.96580999999999995</v>
      </c>
      <c r="F89">
        <v>0.75034000000000001</v>
      </c>
      <c r="G89">
        <v>1857</v>
      </c>
      <c r="H89">
        <v>0.94591999999999998</v>
      </c>
      <c r="I89">
        <v>0.95726999999999995</v>
      </c>
      <c r="J89">
        <v>0.96469000000000005</v>
      </c>
      <c r="K89">
        <v>0.74809000000000003</v>
      </c>
      <c r="L89">
        <v>1841</v>
      </c>
      <c r="M89">
        <v>0.94225000000000003</v>
      </c>
      <c r="N89">
        <v>0.94859000000000004</v>
      </c>
      <c r="O89">
        <v>0.96211999999999998</v>
      </c>
      <c r="P89">
        <v>0.74238999999999999</v>
      </c>
      <c r="Q89">
        <v>1850</v>
      </c>
    </row>
    <row r="90" spans="1:17" x14ac:dyDescent="0.25">
      <c r="B90" t="s">
        <v>16</v>
      </c>
      <c r="C90">
        <v>1.24173</v>
      </c>
      <c r="D90">
        <v>1.0933900000000001</v>
      </c>
      <c r="E90">
        <v>29.074120000000001</v>
      </c>
      <c r="F90">
        <v>37.533639999999998</v>
      </c>
      <c r="G90">
        <v>712</v>
      </c>
      <c r="H90">
        <v>1.2353499999999999</v>
      </c>
      <c r="I90">
        <v>1.0922700000000001</v>
      </c>
      <c r="J90">
        <v>28.965029999999999</v>
      </c>
      <c r="K90">
        <v>37.023470000000003</v>
      </c>
      <c r="L90">
        <v>706</v>
      </c>
      <c r="M90">
        <v>1.2055800000000001</v>
      </c>
      <c r="N90">
        <v>1.09097</v>
      </c>
      <c r="O90">
        <v>28.106929999999998</v>
      </c>
      <c r="P90">
        <v>35.358730000000001</v>
      </c>
      <c r="Q90">
        <v>711</v>
      </c>
    </row>
    <row r="91" spans="1:17" x14ac:dyDescent="0.25">
      <c r="B91" t="s">
        <v>227</v>
      </c>
      <c r="C91">
        <v>1.6804300000000001</v>
      </c>
      <c r="D91">
        <v>1.6804300000000001</v>
      </c>
      <c r="E91">
        <v>5.0412999999999997</v>
      </c>
      <c r="F91">
        <v>5.0412999999999997</v>
      </c>
      <c r="G91">
        <v>71</v>
      </c>
      <c r="H91">
        <v>1.65987</v>
      </c>
      <c r="I91">
        <v>1.65987</v>
      </c>
      <c r="J91">
        <v>4.9795999999999996</v>
      </c>
      <c r="K91">
        <v>4.9795999999999996</v>
      </c>
      <c r="L91">
        <v>71</v>
      </c>
      <c r="M91">
        <v>1.67204</v>
      </c>
      <c r="N91">
        <v>1.67204</v>
      </c>
      <c r="O91">
        <v>5.0161100000000003</v>
      </c>
      <c r="P91">
        <v>5.0161100000000003</v>
      </c>
      <c r="Q91">
        <v>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Q91"/>
  <sheetViews>
    <sheetView workbookViewId="0">
      <selection activeCell="B10" sqref="B10"/>
    </sheetView>
  </sheetViews>
  <sheetFormatPr defaultRowHeight="15" x14ac:dyDescent="0.25"/>
  <sheetData>
    <row r="1" spans="1:7" x14ac:dyDescent="0.25">
      <c r="A1" t="s">
        <v>156</v>
      </c>
    </row>
    <row r="2" spans="1:7" x14ac:dyDescent="0.25">
      <c r="A2" t="s">
        <v>274</v>
      </c>
    </row>
    <row r="3" spans="1:7" x14ac:dyDescent="0.25">
      <c r="A3" t="s">
        <v>286</v>
      </c>
    </row>
    <row r="4" spans="1:7" x14ac:dyDescent="0.25">
      <c r="C4" t="s">
        <v>253</v>
      </c>
      <c r="E4" t="s">
        <v>276</v>
      </c>
    </row>
    <row r="5" spans="1:7" x14ac:dyDescent="0.25">
      <c r="C5" t="s">
        <v>157</v>
      </c>
      <c r="D5" t="s">
        <v>249</v>
      </c>
      <c r="E5" t="s">
        <v>157</v>
      </c>
      <c r="F5" t="s">
        <v>249</v>
      </c>
      <c r="G5" t="s">
        <v>158</v>
      </c>
    </row>
    <row r="6" spans="1:7" x14ac:dyDescent="0.25">
      <c r="A6" t="s">
        <v>189</v>
      </c>
      <c r="B6" t="s">
        <v>294</v>
      </c>
      <c r="C6">
        <v>1.16035</v>
      </c>
      <c r="D6">
        <v>1.1734500000000001</v>
      </c>
      <c r="E6">
        <v>18.24878</v>
      </c>
      <c r="F6">
        <v>21.12219</v>
      </c>
      <c r="G6">
        <v>335</v>
      </c>
    </row>
    <row r="7" spans="1:7" x14ac:dyDescent="0.25">
      <c r="B7" t="s">
        <v>220</v>
      </c>
      <c r="C7">
        <v>0.81947999999999999</v>
      </c>
      <c r="D7">
        <v>0.81623000000000001</v>
      </c>
      <c r="E7">
        <v>3.3699300000000001</v>
      </c>
      <c r="F7">
        <v>4.8973800000000001</v>
      </c>
      <c r="G7">
        <v>109</v>
      </c>
    </row>
    <row r="8" spans="1:7" x14ac:dyDescent="0.25">
      <c r="B8" t="s">
        <v>305</v>
      </c>
      <c r="C8">
        <v>1.1475599999999999</v>
      </c>
      <c r="D8">
        <v>1.1532500000000001</v>
      </c>
      <c r="E8">
        <v>61.669440000000002</v>
      </c>
      <c r="F8">
        <v>57.662520000000001</v>
      </c>
      <c r="G8">
        <v>328</v>
      </c>
    </row>
    <row r="9" spans="1:7" x14ac:dyDescent="0.25">
      <c r="B9" t="s">
        <v>2</v>
      </c>
      <c r="C9">
        <v>0.87931000000000004</v>
      </c>
      <c r="D9">
        <v>0.87331999999999999</v>
      </c>
      <c r="E9">
        <v>11.217750000000001</v>
      </c>
      <c r="F9">
        <v>8.8917400000000004</v>
      </c>
      <c r="G9">
        <v>493</v>
      </c>
    </row>
    <row r="10" spans="1:7" x14ac:dyDescent="0.25">
      <c r="B10" t="s">
        <v>3</v>
      </c>
      <c r="C10">
        <v>1.01928</v>
      </c>
      <c r="D10">
        <v>1.0302800000000001</v>
      </c>
      <c r="E10">
        <v>45.318950000000001</v>
      </c>
      <c r="F10">
        <v>61.817</v>
      </c>
      <c r="G10">
        <v>463</v>
      </c>
    </row>
    <row r="11" spans="1:7" x14ac:dyDescent="0.25">
      <c r="B11" t="s">
        <v>277</v>
      </c>
      <c r="C11" t="s">
        <v>159</v>
      </c>
      <c r="D11" t="s">
        <v>159</v>
      </c>
      <c r="E11" t="s">
        <v>159</v>
      </c>
      <c r="F11" t="s">
        <v>159</v>
      </c>
      <c r="G11">
        <v>0</v>
      </c>
    </row>
    <row r="12" spans="1:7" x14ac:dyDescent="0.25">
      <c r="B12" t="s">
        <v>4</v>
      </c>
      <c r="C12">
        <v>1.14575</v>
      </c>
      <c r="D12">
        <v>1.15178</v>
      </c>
      <c r="E12">
        <v>37.377699999999997</v>
      </c>
      <c r="F12">
        <v>28.794609999999999</v>
      </c>
      <c r="G12">
        <v>805</v>
      </c>
    </row>
    <row r="13" spans="1:7" x14ac:dyDescent="0.25">
      <c r="B13" t="s">
        <v>5</v>
      </c>
      <c r="C13">
        <v>1.0038199999999999</v>
      </c>
      <c r="D13">
        <v>0.99897999999999998</v>
      </c>
      <c r="E13">
        <v>43.624400000000001</v>
      </c>
      <c r="F13">
        <v>24.97447</v>
      </c>
      <c r="G13">
        <v>469</v>
      </c>
    </row>
    <row r="14" spans="1:7" x14ac:dyDescent="0.25">
      <c r="B14" t="s">
        <v>191</v>
      </c>
      <c r="C14">
        <v>0.99724999999999997</v>
      </c>
      <c r="D14">
        <v>1.0019899999999999</v>
      </c>
      <c r="E14">
        <v>24.672550000000001</v>
      </c>
      <c r="F14">
        <v>25.049669999999999</v>
      </c>
      <c r="G14">
        <v>133</v>
      </c>
    </row>
    <row r="15" spans="1:7" x14ac:dyDescent="0.25">
      <c r="B15" t="s">
        <v>192</v>
      </c>
      <c r="C15">
        <v>2.2383000000000002</v>
      </c>
      <c r="D15">
        <v>1.9950000000000001</v>
      </c>
      <c r="E15">
        <v>18.097249999999999</v>
      </c>
      <c r="F15">
        <v>19.94999</v>
      </c>
      <c r="G15">
        <v>104</v>
      </c>
    </row>
    <row r="16" spans="1:7" x14ac:dyDescent="0.25">
      <c r="B16" t="s">
        <v>7</v>
      </c>
      <c r="C16" t="s">
        <v>159</v>
      </c>
      <c r="D16" t="s">
        <v>159</v>
      </c>
      <c r="E16" t="s">
        <v>159</v>
      </c>
      <c r="F16" t="s">
        <v>159</v>
      </c>
      <c r="G16">
        <v>0</v>
      </c>
    </row>
    <row r="17" spans="1:7" x14ac:dyDescent="0.25">
      <c r="B17" t="s">
        <v>8</v>
      </c>
      <c r="C17">
        <v>1.10171</v>
      </c>
      <c r="D17">
        <v>1.2333700000000001</v>
      </c>
      <c r="E17">
        <v>36.260559999999998</v>
      </c>
      <c r="F17">
        <v>18.500509999999998</v>
      </c>
      <c r="G17">
        <v>166</v>
      </c>
    </row>
    <row r="18" spans="1:7" x14ac:dyDescent="0.25">
      <c r="B18" t="s">
        <v>272</v>
      </c>
      <c r="C18" t="s">
        <v>159</v>
      </c>
      <c r="D18" t="s">
        <v>159</v>
      </c>
      <c r="E18" t="s">
        <v>159</v>
      </c>
      <c r="F18" t="s">
        <v>159</v>
      </c>
      <c r="G18">
        <v>0</v>
      </c>
    </row>
    <row r="19" spans="1:7" x14ac:dyDescent="0.25">
      <c r="B19" t="s">
        <v>167</v>
      </c>
      <c r="C19">
        <v>1.02858</v>
      </c>
      <c r="D19">
        <v>1.02407</v>
      </c>
      <c r="E19">
        <v>26.385750000000002</v>
      </c>
      <c r="F19">
        <v>20.36308</v>
      </c>
      <c r="G19">
        <v>779</v>
      </c>
    </row>
    <row r="20" spans="1:7" x14ac:dyDescent="0.25">
      <c r="B20" t="s">
        <v>12</v>
      </c>
      <c r="C20">
        <v>1.1520900000000001</v>
      </c>
      <c r="D20">
        <v>1.1436299999999999</v>
      </c>
      <c r="E20">
        <v>54.994149999999998</v>
      </c>
      <c r="F20">
        <v>57.1813</v>
      </c>
      <c r="G20">
        <v>471</v>
      </c>
    </row>
    <row r="21" spans="1:7" x14ac:dyDescent="0.25">
      <c r="B21" t="s">
        <v>235</v>
      </c>
      <c r="C21">
        <v>1.1938599999999999</v>
      </c>
      <c r="D21">
        <v>1.26935</v>
      </c>
      <c r="E21">
        <v>3.1044</v>
      </c>
      <c r="F21">
        <v>2.60216</v>
      </c>
      <c r="G21">
        <v>298</v>
      </c>
    </row>
    <row r="22" spans="1:7" x14ac:dyDescent="0.25">
      <c r="B22" t="s">
        <v>187</v>
      </c>
      <c r="C22">
        <v>1.1752499999999999</v>
      </c>
      <c r="D22">
        <v>1.1752499999999999</v>
      </c>
      <c r="E22">
        <v>14.103020000000001</v>
      </c>
      <c r="F22">
        <v>14.103020000000001</v>
      </c>
      <c r="G22">
        <v>66</v>
      </c>
    </row>
    <row r="23" spans="1:7" x14ac:dyDescent="0.25">
      <c r="B23" t="s">
        <v>11</v>
      </c>
      <c r="C23">
        <v>0.89341999999999999</v>
      </c>
      <c r="D23">
        <v>0.92798999999999998</v>
      </c>
      <c r="E23">
        <v>7.5779500000000004</v>
      </c>
      <c r="F23">
        <v>5.7374700000000001</v>
      </c>
      <c r="G23">
        <v>257</v>
      </c>
    </row>
    <row r="24" spans="1:7" x14ac:dyDescent="0.25">
      <c r="B24" t="s">
        <v>278</v>
      </c>
      <c r="C24" t="s">
        <v>159</v>
      </c>
      <c r="D24" t="s">
        <v>159</v>
      </c>
      <c r="E24" t="s">
        <v>159</v>
      </c>
      <c r="F24" t="s">
        <v>159</v>
      </c>
      <c r="G24">
        <v>0</v>
      </c>
    </row>
    <row r="25" spans="1:7" x14ac:dyDescent="0.25">
      <c r="B25" t="s">
        <v>279</v>
      </c>
      <c r="C25" t="s">
        <v>159</v>
      </c>
      <c r="D25" t="s">
        <v>159</v>
      </c>
      <c r="E25" t="s">
        <v>159</v>
      </c>
      <c r="F25" t="s">
        <v>159</v>
      </c>
      <c r="G25">
        <v>0</v>
      </c>
    </row>
    <row r="26" spans="1:7" x14ac:dyDescent="0.25">
      <c r="B26" t="s">
        <v>190</v>
      </c>
      <c r="C26">
        <v>0.87460000000000004</v>
      </c>
      <c r="D26">
        <v>0.89946000000000004</v>
      </c>
      <c r="E26">
        <v>3.7720199999999999</v>
      </c>
      <c r="F26">
        <v>2.5030600000000001</v>
      </c>
      <c r="G26">
        <v>208</v>
      </c>
    </row>
    <row r="27" spans="1:7" x14ac:dyDescent="0.25">
      <c r="B27" t="s">
        <v>221</v>
      </c>
      <c r="C27" t="s">
        <v>159</v>
      </c>
      <c r="D27" t="s">
        <v>159</v>
      </c>
      <c r="E27" t="s">
        <v>159</v>
      </c>
      <c r="F27" t="s">
        <v>159</v>
      </c>
      <c r="G27">
        <v>0</v>
      </c>
    </row>
    <row r="31" spans="1:7" x14ac:dyDescent="0.25">
      <c r="A31" t="s">
        <v>156</v>
      </c>
    </row>
    <row r="32" spans="1:7" x14ac:dyDescent="0.25">
      <c r="A32" t="s">
        <v>274</v>
      </c>
    </row>
    <row r="33" spans="1:7" x14ac:dyDescent="0.25">
      <c r="A33" t="s">
        <v>289</v>
      </c>
    </row>
    <row r="34" spans="1:7" x14ac:dyDescent="0.25">
      <c r="C34" t="s">
        <v>253</v>
      </c>
      <c r="E34" t="s">
        <v>282</v>
      </c>
    </row>
    <row r="35" spans="1:7" x14ac:dyDescent="0.25">
      <c r="C35" t="s">
        <v>157</v>
      </c>
      <c r="D35" t="s">
        <v>249</v>
      </c>
      <c r="E35" t="s">
        <v>157</v>
      </c>
      <c r="F35" t="s">
        <v>249</v>
      </c>
      <c r="G35" t="s">
        <v>158</v>
      </c>
    </row>
    <row r="36" spans="1:7" x14ac:dyDescent="0.25">
      <c r="A36" t="s">
        <v>189</v>
      </c>
      <c r="B36" t="s">
        <v>294</v>
      </c>
      <c r="C36">
        <v>1.2446699999999999</v>
      </c>
      <c r="D36">
        <v>1.23743</v>
      </c>
      <c r="E36">
        <v>2.18268</v>
      </c>
      <c r="F36">
        <v>1.85615</v>
      </c>
      <c r="G36">
        <v>341</v>
      </c>
    </row>
    <row r="37" spans="1:7" x14ac:dyDescent="0.25">
      <c r="B37" t="s">
        <v>220</v>
      </c>
      <c r="C37">
        <v>1.0154099999999999</v>
      </c>
      <c r="D37">
        <v>1.1712</v>
      </c>
      <c r="E37">
        <v>0.45274999999999999</v>
      </c>
      <c r="F37">
        <v>0.59965999999999997</v>
      </c>
      <c r="G37">
        <v>109</v>
      </c>
    </row>
    <row r="38" spans="1:7" x14ac:dyDescent="0.25">
      <c r="B38" t="s">
        <v>305</v>
      </c>
      <c r="C38">
        <v>1.09433</v>
      </c>
      <c r="D38">
        <v>1.12097</v>
      </c>
      <c r="E38">
        <v>25.03633</v>
      </c>
      <c r="F38">
        <v>28.264489999999999</v>
      </c>
      <c r="G38">
        <v>328</v>
      </c>
    </row>
    <row r="39" spans="1:7" x14ac:dyDescent="0.25">
      <c r="B39" t="s">
        <v>2</v>
      </c>
      <c r="C39">
        <v>0.87041999999999997</v>
      </c>
      <c r="D39">
        <v>0.89522000000000002</v>
      </c>
      <c r="E39">
        <v>1.5311600000000001</v>
      </c>
      <c r="F39">
        <v>0.72285999999999995</v>
      </c>
      <c r="G39">
        <v>498</v>
      </c>
    </row>
    <row r="40" spans="1:7" x14ac:dyDescent="0.25">
      <c r="B40" t="s">
        <v>3</v>
      </c>
      <c r="C40">
        <v>1.0545899999999999</v>
      </c>
      <c r="D40">
        <v>1.0533600000000001</v>
      </c>
      <c r="E40">
        <v>4.0601500000000001</v>
      </c>
      <c r="F40">
        <v>4.2134200000000002</v>
      </c>
      <c r="G40">
        <v>463</v>
      </c>
    </row>
    <row r="41" spans="1:7" x14ac:dyDescent="0.25">
      <c r="B41" t="s">
        <v>277</v>
      </c>
      <c r="C41" t="s">
        <v>159</v>
      </c>
      <c r="D41" t="s">
        <v>159</v>
      </c>
      <c r="E41" t="s">
        <v>159</v>
      </c>
      <c r="F41" t="s">
        <v>159</v>
      </c>
      <c r="G41">
        <v>0</v>
      </c>
    </row>
    <row r="42" spans="1:7" x14ac:dyDescent="0.25">
      <c r="B42" t="s">
        <v>4</v>
      </c>
      <c r="C42">
        <v>1.1781299999999999</v>
      </c>
      <c r="D42">
        <v>1.18113</v>
      </c>
      <c r="E42">
        <v>7.0225900000000001</v>
      </c>
      <c r="F42">
        <v>5.9056699999999998</v>
      </c>
      <c r="G42">
        <v>804</v>
      </c>
    </row>
    <row r="43" spans="1:7" x14ac:dyDescent="0.25">
      <c r="B43" t="s">
        <v>5</v>
      </c>
      <c r="C43">
        <v>1.04572</v>
      </c>
      <c r="D43">
        <v>1.0421</v>
      </c>
      <c r="E43">
        <v>6.19794</v>
      </c>
      <c r="F43">
        <v>5.2104900000000001</v>
      </c>
      <c r="G43">
        <v>469</v>
      </c>
    </row>
    <row r="44" spans="1:7" x14ac:dyDescent="0.25">
      <c r="B44" t="s">
        <v>191</v>
      </c>
      <c r="C44">
        <v>1.08847</v>
      </c>
      <c r="D44">
        <v>1.0673600000000001</v>
      </c>
      <c r="E44">
        <v>16.66602</v>
      </c>
      <c r="F44">
        <v>11.66399</v>
      </c>
      <c r="G44">
        <v>133</v>
      </c>
    </row>
    <row r="45" spans="1:7" x14ac:dyDescent="0.25">
      <c r="B45" t="s">
        <v>192</v>
      </c>
      <c r="C45">
        <v>1.6536500000000001</v>
      </c>
      <c r="D45">
        <v>1.6536500000000001</v>
      </c>
      <c r="E45">
        <v>1.6536500000000001</v>
      </c>
      <c r="F45">
        <v>1.6536500000000001</v>
      </c>
      <c r="G45">
        <v>104</v>
      </c>
    </row>
    <row r="46" spans="1:7" x14ac:dyDescent="0.25">
      <c r="B46" t="s">
        <v>7</v>
      </c>
      <c r="C46" t="s">
        <v>159</v>
      </c>
      <c r="D46" t="s">
        <v>159</v>
      </c>
      <c r="E46" t="s">
        <v>159</v>
      </c>
      <c r="F46" t="s">
        <v>159</v>
      </c>
      <c r="G46">
        <v>0</v>
      </c>
    </row>
    <row r="47" spans="1:7" x14ac:dyDescent="0.25">
      <c r="B47" t="s">
        <v>8</v>
      </c>
      <c r="C47">
        <v>1.5566500000000001</v>
      </c>
      <c r="D47">
        <v>1.86467</v>
      </c>
      <c r="E47">
        <v>3.95852</v>
      </c>
      <c r="F47">
        <v>1.86467</v>
      </c>
      <c r="G47">
        <v>166</v>
      </c>
    </row>
    <row r="48" spans="1:7" x14ac:dyDescent="0.25">
      <c r="B48" t="s">
        <v>272</v>
      </c>
      <c r="C48" t="s">
        <v>159</v>
      </c>
      <c r="D48" t="s">
        <v>159</v>
      </c>
      <c r="E48" t="s">
        <v>159</v>
      </c>
      <c r="F48" t="s">
        <v>159</v>
      </c>
      <c r="G48">
        <v>0</v>
      </c>
    </row>
    <row r="49" spans="1:7" x14ac:dyDescent="0.25">
      <c r="B49" t="s">
        <v>167</v>
      </c>
      <c r="C49">
        <v>1.06426</v>
      </c>
      <c r="D49">
        <v>1.06054</v>
      </c>
      <c r="E49">
        <v>2.6682999999999999</v>
      </c>
      <c r="F49">
        <v>2.1210800000000001</v>
      </c>
      <c r="G49">
        <v>777</v>
      </c>
    </row>
    <row r="50" spans="1:7" x14ac:dyDescent="0.25">
      <c r="B50" t="s">
        <v>12</v>
      </c>
      <c r="C50">
        <v>1.1235999999999999</v>
      </c>
      <c r="D50">
        <v>1.11528</v>
      </c>
      <c r="E50">
        <v>52.721789999999999</v>
      </c>
      <c r="F50">
        <v>60.539149999999999</v>
      </c>
      <c r="G50">
        <v>470</v>
      </c>
    </row>
    <row r="51" spans="1:7" x14ac:dyDescent="0.25">
      <c r="B51" t="s">
        <v>235</v>
      </c>
      <c r="C51">
        <v>1.04416</v>
      </c>
      <c r="D51">
        <v>1.1606300000000001</v>
      </c>
      <c r="E51">
        <v>0.60889000000000004</v>
      </c>
      <c r="F51">
        <v>0.66852</v>
      </c>
      <c r="G51">
        <v>298</v>
      </c>
    </row>
    <row r="52" spans="1:7" x14ac:dyDescent="0.25">
      <c r="B52" t="s">
        <v>187</v>
      </c>
      <c r="C52">
        <v>1.76159</v>
      </c>
      <c r="D52">
        <v>1.76159</v>
      </c>
      <c r="E52">
        <v>5.2847799999999996</v>
      </c>
      <c r="F52">
        <v>5.2847799999999996</v>
      </c>
      <c r="G52">
        <v>66</v>
      </c>
    </row>
    <row r="53" spans="1:7" x14ac:dyDescent="0.25">
      <c r="B53" t="s">
        <v>11</v>
      </c>
      <c r="C53">
        <v>0.82033</v>
      </c>
      <c r="D53">
        <v>0.80618000000000001</v>
      </c>
      <c r="E53">
        <v>0.66757999999999995</v>
      </c>
      <c r="F53">
        <v>0.61914999999999998</v>
      </c>
      <c r="G53">
        <v>258</v>
      </c>
    </row>
    <row r="54" spans="1:7" x14ac:dyDescent="0.25">
      <c r="B54" t="s">
        <v>278</v>
      </c>
      <c r="C54" t="s">
        <v>159</v>
      </c>
      <c r="D54" t="s">
        <v>159</v>
      </c>
      <c r="E54" t="s">
        <v>159</v>
      </c>
      <c r="F54" t="s">
        <v>159</v>
      </c>
      <c r="G54">
        <v>0</v>
      </c>
    </row>
    <row r="55" spans="1:7" x14ac:dyDescent="0.25">
      <c r="B55" t="s">
        <v>279</v>
      </c>
      <c r="C55" t="s">
        <v>159</v>
      </c>
      <c r="D55" t="s">
        <v>159</v>
      </c>
      <c r="E55" t="s">
        <v>159</v>
      </c>
      <c r="F55" t="s">
        <v>159</v>
      </c>
      <c r="G55">
        <v>0</v>
      </c>
    </row>
    <row r="56" spans="1:7" x14ac:dyDescent="0.25">
      <c r="B56" t="s">
        <v>190</v>
      </c>
      <c r="C56">
        <v>0.90232999999999997</v>
      </c>
      <c r="D56">
        <v>0.90200000000000002</v>
      </c>
      <c r="E56">
        <v>0.54447999999999996</v>
      </c>
      <c r="F56">
        <v>0.69272999999999996</v>
      </c>
      <c r="G56">
        <v>209</v>
      </c>
    </row>
    <row r="57" spans="1:7" x14ac:dyDescent="0.25">
      <c r="B57" t="s">
        <v>221</v>
      </c>
      <c r="C57" t="s">
        <v>159</v>
      </c>
      <c r="D57" t="s">
        <v>159</v>
      </c>
      <c r="E57" t="s">
        <v>159</v>
      </c>
      <c r="F57" t="s">
        <v>159</v>
      </c>
      <c r="G57">
        <v>0</v>
      </c>
    </row>
    <row r="61" spans="1:7" x14ac:dyDescent="0.25">
      <c r="A61" t="s">
        <v>156</v>
      </c>
    </row>
    <row r="62" spans="1:7" x14ac:dyDescent="0.25">
      <c r="A62" t="s">
        <v>274</v>
      </c>
    </row>
    <row r="63" spans="1:7" x14ac:dyDescent="0.25">
      <c r="A63" t="s">
        <v>284</v>
      </c>
    </row>
    <row r="64" spans="1:7" x14ac:dyDescent="0.25">
      <c r="C64" t="s">
        <v>263</v>
      </c>
    </row>
    <row r="65" spans="1:17" x14ac:dyDescent="0.25">
      <c r="C65" t="s">
        <v>233</v>
      </c>
      <c r="H65" t="s">
        <v>250</v>
      </c>
      <c r="M65" t="s">
        <v>252</v>
      </c>
    </row>
    <row r="66" spans="1:17" x14ac:dyDescent="0.25">
      <c r="C66" t="s">
        <v>253</v>
      </c>
      <c r="E66" t="s">
        <v>276</v>
      </c>
      <c r="H66" t="s">
        <v>253</v>
      </c>
      <c r="J66" t="s">
        <v>276</v>
      </c>
      <c r="M66" t="s">
        <v>253</v>
      </c>
      <c r="O66" t="s">
        <v>276</v>
      </c>
    </row>
    <row r="67" spans="1:17" x14ac:dyDescent="0.25">
      <c r="C67" t="s">
        <v>157</v>
      </c>
      <c r="D67" t="s">
        <v>249</v>
      </c>
      <c r="E67" t="s">
        <v>157</v>
      </c>
      <c r="F67" t="s">
        <v>249</v>
      </c>
      <c r="G67" t="s">
        <v>158</v>
      </c>
      <c r="H67" t="s">
        <v>157</v>
      </c>
      <c r="I67" t="s">
        <v>249</v>
      </c>
      <c r="J67" t="s">
        <v>157</v>
      </c>
      <c r="K67" t="s">
        <v>249</v>
      </c>
      <c r="L67" t="s">
        <v>158</v>
      </c>
      <c r="M67" t="s">
        <v>157</v>
      </c>
      <c r="N67" t="s">
        <v>249</v>
      </c>
      <c r="O67" t="s">
        <v>157</v>
      </c>
      <c r="P67" t="s">
        <v>249</v>
      </c>
      <c r="Q67" t="s">
        <v>158</v>
      </c>
    </row>
    <row r="68" spans="1:17" x14ac:dyDescent="0.25">
      <c r="A68" t="s">
        <v>262</v>
      </c>
      <c r="B68" t="s">
        <v>14</v>
      </c>
      <c r="C68">
        <v>1.1031200000000001</v>
      </c>
      <c r="D68">
        <v>1.0701499999999999</v>
      </c>
      <c r="E68">
        <v>40.747720000000001</v>
      </c>
      <c r="F68">
        <v>29.30114</v>
      </c>
      <c r="G68">
        <v>3028</v>
      </c>
      <c r="H68">
        <v>1.0940700000000001</v>
      </c>
      <c r="I68">
        <v>1.0596699999999999</v>
      </c>
      <c r="J68">
        <v>40.36016</v>
      </c>
      <c r="K68">
        <v>29.16283</v>
      </c>
      <c r="L68">
        <v>3021</v>
      </c>
      <c r="M68">
        <v>1.07193</v>
      </c>
      <c r="N68">
        <v>1.03505</v>
      </c>
      <c r="O68">
        <v>39.264879999999998</v>
      </c>
      <c r="P68">
        <v>28.794609999999999</v>
      </c>
      <c r="Q68">
        <v>3014</v>
      </c>
    </row>
    <row r="69" spans="1:17" x14ac:dyDescent="0.25">
      <c r="B69" t="s">
        <v>15</v>
      </c>
      <c r="C69">
        <v>1.0418000000000001</v>
      </c>
      <c r="D69">
        <v>0.97145999999999999</v>
      </c>
      <c r="E69">
        <v>9.8212399999999995</v>
      </c>
      <c r="F69">
        <v>5.9407899999999998</v>
      </c>
      <c r="G69">
        <v>1719</v>
      </c>
      <c r="H69">
        <v>1.0278799999999999</v>
      </c>
      <c r="I69">
        <v>0.96726999999999996</v>
      </c>
      <c r="J69">
        <v>9.6009899999999995</v>
      </c>
      <c r="K69">
        <v>5.8898299999999999</v>
      </c>
      <c r="L69">
        <v>1710</v>
      </c>
      <c r="M69">
        <v>0.98577999999999999</v>
      </c>
      <c r="N69">
        <v>0.92798999999999998</v>
      </c>
      <c r="O69">
        <v>9.1724700000000006</v>
      </c>
      <c r="P69">
        <v>5.7374700000000001</v>
      </c>
      <c r="Q69">
        <v>1713</v>
      </c>
    </row>
    <row r="70" spans="1:17" x14ac:dyDescent="0.25">
      <c r="B70" t="s">
        <v>16</v>
      </c>
      <c r="C70">
        <v>1.1609799999999999</v>
      </c>
      <c r="D70">
        <v>1.1547099999999999</v>
      </c>
      <c r="E70">
        <v>49.507260000000002</v>
      </c>
      <c r="F70">
        <v>57.735419999999998</v>
      </c>
      <c r="G70">
        <v>606</v>
      </c>
      <c r="H70">
        <v>1.1529499999999999</v>
      </c>
      <c r="I70">
        <v>1.15073</v>
      </c>
      <c r="J70">
        <v>49.251710000000003</v>
      </c>
      <c r="K70">
        <v>57.536580000000001</v>
      </c>
      <c r="L70">
        <v>605</v>
      </c>
      <c r="M70">
        <v>1.11799</v>
      </c>
      <c r="N70">
        <v>1.1436299999999999</v>
      </c>
      <c r="O70">
        <v>48.317369999999997</v>
      </c>
      <c r="P70">
        <v>57.1813</v>
      </c>
      <c r="Q70">
        <v>604</v>
      </c>
    </row>
    <row r="71" spans="1:17" x14ac:dyDescent="0.25">
      <c r="B71" t="s">
        <v>227</v>
      </c>
      <c r="C71">
        <v>1.9679</v>
      </c>
      <c r="D71">
        <v>2.0645899999999999</v>
      </c>
      <c r="E71">
        <v>18.188030000000001</v>
      </c>
      <c r="F71">
        <v>17.459479999999999</v>
      </c>
      <c r="G71">
        <v>172</v>
      </c>
      <c r="H71">
        <v>1.9212199999999999</v>
      </c>
      <c r="I71">
        <v>2.0400700000000001</v>
      </c>
      <c r="J71">
        <v>17.67062</v>
      </c>
      <c r="K71">
        <v>16.43854</v>
      </c>
      <c r="L71">
        <v>172</v>
      </c>
      <c r="M71">
        <v>1.82559</v>
      </c>
      <c r="N71">
        <v>1.9950000000000001</v>
      </c>
      <c r="O71">
        <v>16.54655</v>
      </c>
      <c r="P71">
        <v>14.103020000000001</v>
      </c>
      <c r="Q71">
        <v>170</v>
      </c>
    </row>
    <row r="81" spans="1:17" x14ac:dyDescent="0.25">
      <c r="A81" t="s">
        <v>156</v>
      </c>
    </row>
    <row r="82" spans="1:17" x14ac:dyDescent="0.25">
      <c r="A82" t="s">
        <v>274</v>
      </c>
    </row>
    <row r="83" spans="1:17" x14ac:dyDescent="0.25">
      <c r="A83" t="s">
        <v>288</v>
      </c>
    </row>
    <row r="84" spans="1:17" x14ac:dyDescent="0.25">
      <c r="C84" t="s">
        <v>263</v>
      </c>
    </row>
    <row r="85" spans="1:17" x14ac:dyDescent="0.25">
      <c r="C85" t="s">
        <v>233</v>
      </c>
      <c r="H85" t="s">
        <v>250</v>
      </c>
      <c r="M85" t="s">
        <v>252</v>
      </c>
    </row>
    <row r="86" spans="1:17" x14ac:dyDescent="0.25">
      <c r="C86" t="s">
        <v>253</v>
      </c>
      <c r="E86" t="s">
        <v>282</v>
      </c>
      <c r="H86" t="s">
        <v>253</v>
      </c>
      <c r="J86" t="s">
        <v>282</v>
      </c>
      <c r="M86" t="s">
        <v>253</v>
      </c>
      <c r="O86" t="s">
        <v>282</v>
      </c>
    </row>
    <row r="87" spans="1:17" x14ac:dyDescent="0.25">
      <c r="C87" t="s">
        <v>157</v>
      </c>
      <c r="D87" t="s">
        <v>249</v>
      </c>
      <c r="E87" t="s">
        <v>157</v>
      </c>
      <c r="F87" t="s">
        <v>249</v>
      </c>
      <c r="G87" t="s">
        <v>158</v>
      </c>
      <c r="H87" t="s">
        <v>157</v>
      </c>
      <c r="I87" t="s">
        <v>249</v>
      </c>
      <c r="J87" t="s">
        <v>157</v>
      </c>
      <c r="K87" t="s">
        <v>249</v>
      </c>
      <c r="L87" t="s">
        <v>158</v>
      </c>
      <c r="M87" t="s">
        <v>157</v>
      </c>
      <c r="N87" t="s">
        <v>249</v>
      </c>
      <c r="O87" t="s">
        <v>157</v>
      </c>
      <c r="P87" t="s">
        <v>249</v>
      </c>
      <c r="Q87" t="s">
        <v>158</v>
      </c>
    </row>
    <row r="88" spans="1:17" x14ac:dyDescent="0.25">
      <c r="A88" t="s">
        <v>262</v>
      </c>
      <c r="B88" t="s">
        <v>14</v>
      </c>
      <c r="C88">
        <v>1.1265700000000001</v>
      </c>
      <c r="D88">
        <v>1.0684899999999999</v>
      </c>
      <c r="E88">
        <v>7.1580899999999996</v>
      </c>
      <c r="F88">
        <v>5.2189199999999998</v>
      </c>
      <c r="G88">
        <v>3025</v>
      </c>
      <c r="H88">
        <v>1.1226799999999999</v>
      </c>
      <c r="I88">
        <v>1.0633600000000001</v>
      </c>
      <c r="J88">
        <v>7.1370699999999996</v>
      </c>
      <c r="K88">
        <v>5.2066699999999999</v>
      </c>
      <c r="L88">
        <v>3018</v>
      </c>
      <c r="M88">
        <v>1.1206400000000001</v>
      </c>
      <c r="N88">
        <v>1.06166</v>
      </c>
      <c r="O88">
        <v>7.1000500000000004</v>
      </c>
      <c r="P88">
        <v>5.2104900000000001</v>
      </c>
      <c r="Q88">
        <v>3011</v>
      </c>
    </row>
    <row r="89" spans="1:17" x14ac:dyDescent="0.25">
      <c r="B89" t="s">
        <v>15</v>
      </c>
      <c r="C89">
        <v>0.98865000000000003</v>
      </c>
      <c r="D89">
        <v>0.91988999999999999</v>
      </c>
      <c r="E89">
        <v>1.1891099999999999</v>
      </c>
      <c r="F89">
        <v>0.70018000000000002</v>
      </c>
      <c r="G89">
        <v>1723</v>
      </c>
      <c r="H89">
        <v>0.98631000000000002</v>
      </c>
      <c r="I89">
        <v>0.91561999999999999</v>
      </c>
      <c r="J89">
        <v>1.1821200000000001</v>
      </c>
      <c r="K89">
        <v>0.68769000000000002</v>
      </c>
      <c r="L89">
        <v>1714</v>
      </c>
      <c r="M89">
        <v>0.98046999999999995</v>
      </c>
      <c r="N89">
        <v>0.91352999999999995</v>
      </c>
      <c r="O89">
        <v>1.18198</v>
      </c>
      <c r="P89">
        <v>0.69272999999999996</v>
      </c>
      <c r="Q89">
        <v>1717</v>
      </c>
    </row>
    <row r="90" spans="1:17" x14ac:dyDescent="0.25">
      <c r="B90" t="s">
        <v>16</v>
      </c>
      <c r="C90">
        <v>1.1298699999999999</v>
      </c>
      <c r="D90">
        <v>1.1352100000000001</v>
      </c>
      <c r="E90">
        <v>45.442309999999999</v>
      </c>
      <c r="F90">
        <v>37.330620000000003</v>
      </c>
      <c r="G90">
        <v>605</v>
      </c>
      <c r="H90">
        <v>1.1287100000000001</v>
      </c>
      <c r="I90">
        <v>1.13629</v>
      </c>
      <c r="J90">
        <v>45.363790000000002</v>
      </c>
      <c r="K90">
        <v>37.325710000000001</v>
      </c>
      <c r="L90">
        <v>604</v>
      </c>
      <c r="M90">
        <v>1.11585</v>
      </c>
      <c r="N90">
        <v>1.11528</v>
      </c>
      <c r="O90">
        <v>44.769190000000002</v>
      </c>
      <c r="P90">
        <v>37.316949999999999</v>
      </c>
      <c r="Q90">
        <v>603</v>
      </c>
    </row>
    <row r="91" spans="1:17" x14ac:dyDescent="0.25">
      <c r="B91" t="s">
        <v>227</v>
      </c>
      <c r="C91">
        <v>1.8626799999999999</v>
      </c>
      <c r="D91">
        <v>1.92509</v>
      </c>
      <c r="E91">
        <v>3.2376299999999998</v>
      </c>
      <c r="F91">
        <v>1.92509</v>
      </c>
      <c r="G91">
        <v>172</v>
      </c>
      <c r="H91">
        <v>1.80071</v>
      </c>
      <c r="I91">
        <v>1.82453</v>
      </c>
      <c r="J91">
        <v>3.1745100000000002</v>
      </c>
      <c r="K91">
        <v>1.82453</v>
      </c>
      <c r="L91">
        <v>172</v>
      </c>
      <c r="M91">
        <v>1.6955499999999999</v>
      </c>
      <c r="N91">
        <v>1.6536500000000001</v>
      </c>
      <c r="O91">
        <v>3.06338</v>
      </c>
      <c r="P91">
        <v>1.6536500000000001</v>
      </c>
      <c r="Q91">
        <v>170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Q91"/>
  <sheetViews>
    <sheetView topLeftCell="A68" workbookViewId="0">
      <selection activeCell="F88" sqref="F88"/>
    </sheetView>
  </sheetViews>
  <sheetFormatPr defaultRowHeight="15" x14ac:dyDescent="0.25"/>
  <cols>
    <col min="5" max="5" width="9.7109375" customWidth="1"/>
    <col min="6" max="6" width="15.28515625" customWidth="1"/>
  </cols>
  <sheetData>
    <row r="1" spans="1:7" x14ac:dyDescent="0.25">
      <c r="A1" t="s">
        <v>156</v>
      </c>
    </row>
    <row r="2" spans="1:7" x14ac:dyDescent="0.25">
      <c r="A2" t="s">
        <v>280</v>
      </c>
    </row>
    <row r="3" spans="1:7" x14ac:dyDescent="0.25">
      <c r="A3" t="s">
        <v>286</v>
      </c>
    </row>
    <row r="4" spans="1:7" x14ac:dyDescent="0.25">
      <c r="C4" t="s">
        <v>253</v>
      </c>
      <c r="E4" t="s">
        <v>276</v>
      </c>
    </row>
    <row r="5" spans="1:7" x14ac:dyDescent="0.25">
      <c r="C5" t="s">
        <v>157</v>
      </c>
      <c r="D5" t="s">
        <v>249</v>
      </c>
      <c r="E5" t="s">
        <v>157</v>
      </c>
      <c r="F5" t="s">
        <v>249</v>
      </c>
      <c r="G5" t="s">
        <v>158</v>
      </c>
    </row>
    <row r="6" spans="1:7" x14ac:dyDescent="0.25">
      <c r="A6" t="s">
        <v>189</v>
      </c>
      <c r="B6" t="s">
        <v>294</v>
      </c>
      <c r="C6">
        <v>1.10829</v>
      </c>
      <c r="D6">
        <v>1.11934</v>
      </c>
      <c r="E6">
        <v>15.378080000000001</v>
      </c>
      <c r="F6">
        <v>13.813079999999999</v>
      </c>
      <c r="G6">
        <v>715</v>
      </c>
    </row>
    <row r="7" spans="1:7" x14ac:dyDescent="0.25">
      <c r="B7" t="s">
        <v>220</v>
      </c>
      <c r="C7">
        <v>0.81557000000000002</v>
      </c>
      <c r="D7">
        <v>0.82238</v>
      </c>
      <c r="E7">
        <v>3.8131300000000001</v>
      </c>
      <c r="F7">
        <v>4.9342800000000002</v>
      </c>
      <c r="G7">
        <v>102</v>
      </c>
    </row>
    <row r="8" spans="1:7" x14ac:dyDescent="0.25">
      <c r="B8" t="s">
        <v>305</v>
      </c>
      <c r="C8">
        <v>1.12138</v>
      </c>
      <c r="D8">
        <v>1.1072</v>
      </c>
      <c r="E8">
        <v>44.838569999999997</v>
      </c>
      <c r="F8">
        <v>27.67991</v>
      </c>
      <c r="G8">
        <v>162</v>
      </c>
    </row>
    <row r="9" spans="1:7" x14ac:dyDescent="0.25">
      <c r="B9" t="s">
        <v>2</v>
      </c>
      <c r="C9">
        <v>0.87892000000000003</v>
      </c>
      <c r="D9">
        <v>0.91447000000000001</v>
      </c>
      <c r="E9">
        <v>10.074909999999999</v>
      </c>
      <c r="F9">
        <v>9.1446900000000007</v>
      </c>
      <c r="G9">
        <v>229</v>
      </c>
    </row>
    <row r="10" spans="1:7" x14ac:dyDescent="0.25">
      <c r="B10" t="s">
        <v>3</v>
      </c>
      <c r="C10">
        <v>1.08073</v>
      </c>
      <c r="D10">
        <v>1.0669900000000001</v>
      </c>
      <c r="E10">
        <v>69.236339999999998</v>
      </c>
      <c r="F10">
        <v>64.019679999999994</v>
      </c>
      <c r="G10">
        <v>256</v>
      </c>
    </row>
    <row r="11" spans="1:7" x14ac:dyDescent="0.25">
      <c r="B11" t="s">
        <v>4</v>
      </c>
      <c r="C11">
        <v>1.1427</v>
      </c>
      <c r="D11">
        <v>1.1512100000000001</v>
      </c>
      <c r="E11">
        <v>60.733060000000002</v>
      </c>
      <c r="F11">
        <v>57.560490000000001</v>
      </c>
      <c r="G11">
        <v>1319</v>
      </c>
    </row>
    <row r="12" spans="1:7" x14ac:dyDescent="0.25">
      <c r="B12" t="s">
        <v>5</v>
      </c>
      <c r="C12">
        <v>1.00434</v>
      </c>
      <c r="D12">
        <v>1.0229999999999999</v>
      </c>
      <c r="E12">
        <v>46.134779999999999</v>
      </c>
      <c r="F12">
        <v>51.150129999999997</v>
      </c>
      <c r="G12">
        <v>254</v>
      </c>
    </row>
    <row r="13" spans="1:7" x14ac:dyDescent="0.25">
      <c r="B13" t="s">
        <v>191</v>
      </c>
      <c r="C13">
        <v>0.87795999999999996</v>
      </c>
      <c r="D13">
        <v>0.87795999999999996</v>
      </c>
      <c r="E13">
        <v>21.949090000000002</v>
      </c>
      <c r="F13">
        <v>21.949090000000002</v>
      </c>
      <c r="G13">
        <v>1</v>
      </c>
    </row>
    <row r="14" spans="1:7" x14ac:dyDescent="0.25">
      <c r="B14" t="s">
        <v>192</v>
      </c>
      <c r="C14">
        <v>1.52902</v>
      </c>
      <c r="D14">
        <v>1.35846</v>
      </c>
      <c r="E14">
        <v>12.18778</v>
      </c>
      <c r="F14">
        <v>13.58459</v>
      </c>
      <c r="G14">
        <v>57</v>
      </c>
    </row>
    <row r="15" spans="1:7" x14ac:dyDescent="0.25">
      <c r="B15" t="s">
        <v>8</v>
      </c>
      <c r="C15">
        <v>1.1402099999999999</v>
      </c>
      <c r="D15">
        <v>1.2293700000000001</v>
      </c>
      <c r="E15">
        <v>35.360059999999997</v>
      </c>
      <c r="F15">
        <v>18.44061</v>
      </c>
      <c r="G15">
        <v>48</v>
      </c>
    </row>
    <row r="16" spans="1:7" x14ac:dyDescent="0.25">
      <c r="B16" t="s">
        <v>167</v>
      </c>
      <c r="C16">
        <v>1.1295299999999999</v>
      </c>
      <c r="D16">
        <v>1.1287</v>
      </c>
      <c r="E16">
        <v>38.633769999999998</v>
      </c>
      <c r="F16">
        <v>23.108409999999999</v>
      </c>
      <c r="G16">
        <v>497</v>
      </c>
    </row>
    <row r="17" spans="1:7" x14ac:dyDescent="0.25">
      <c r="B17" t="s">
        <v>12</v>
      </c>
      <c r="C17">
        <v>1.09775</v>
      </c>
      <c r="D17">
        <v>1.1081300000000001</v>
      </c>
      <c r="E17">
        <v>54.469349999999999</v>
      </c>
      <c r="F17">
        <v>55.406469999999999</v>
      </c>
      <c r="G17">
        <v>305</v>
      </c>
    </row>
    <row r="18" spans="1:7" x14ac:dyDescent="0.25">
      <c r="B18" t="s">
        <v>235</v>
      </c>
      <c r="C18">
        <v>1.21027</v>
      </c>
      <c r="D18">
        <v>1.21027</v>
      </c>
      <c r="E18">
        <v>2.4810599999999998</v>
      </c>
      <c r="F18">
        <v>2.4810599999999998</v>
      </c>
      <c r="G18">
        <v>60</v>
      </c>
    </row>
    <row r="19" spans="1:7" x14ac:dyDescent="0.25">
      <c r="B19" t="s">
        <v>187</v>
      </c>
      <c r="C19">
        <v>0.71340999999999999</v>
      </c>
      <c r="D19">
        <v>0.71340999999999999</v>
      </c>
      <c r="E19">
        <v>8.5609699999999993</v>
      </c>
      <c r="F19">
        <v>8.5609699999999993</v>
      </c>
      <c r="G19">
        <v>23</v>
      </c>
    </row>
    <row r="20" spans="1:7" x14ac:dyDescent="0.25">
      <c r="B20" t="s">
        <v>11</v>
      </c>
      <c r="C20">
        <v>0.92127000000000003</v>
      </c>
      <c r="D20">
        <v>0.86519000000000001</v>
      </c>
      <c r="E20">
        <v>5.2913699999999997</v>
      </c>
      <c r="F20">
        <v>2.5955699999999999</v>
      </c>
      <c r="G20">
        <v>50</v>
      </c>
    </row>
    <row r="21" spans="1:7" x14ac:dyDescent="0.25">
      <c r="B21" t="s">
        <v>190</v>
      </c>
      <c r="C21">
        <v>0.89785999999999999</v>
      </c>
      <c r="D21">
        <v>0.85155999999999998</v>
      </c>
      <c r="E21">
        <v>3.5377100000000001</v>
      </c>
      <c r="F21">
        <v>2.5546899999999999</v>
      </c>
      <c r="G21">
        <v>32</v>
      </c>
    </row>
    <row r="22" spans="1:7" x14ac:dyDescent="0.25">
      <c r="B22">
        <v>25</v>
      </c>
      <c r="C22">
        <v>0.82701999999999998</v>
      </c>
      <c r="D22">
        <v>0.82701999999999998</v>
      </c>
      <c r="E22">
        <v>2.4810599999999998</v>
      </c>
      <c r="F22">
        <v>2.4810599999999998</v>
      </c>
      <c r="G22">
        <v>60</v>
      </c>
    </row>
    <row r="30" spans="1:7" x14ac:dyDescent="0.25">
      <c r="A30" t="s">
        <v>156</v>
      </c>
    </row>
    <row r="31" spans="1:7" x14ac:dyDescent="0.25">
      <c r="A31" t="s">
        <v>280</v>
      </c>
    </row>
    <row r="32" spans="1:7" x14ac:dyDescent="0.25">
      <c r="A32" t="s">
        <v>289</v>
      </c>
    </row>
    <row r="33" spans="1:7" x14ac:dyDescent="0.25">
      <c r="C33" t="s">
        <v>253</v>
      </c>
      <c r="E33" t="s">
        <v>282</v>
      </c>
    </row>
    <row r="34" spans="1:7" x14ac:dyDescent="0.25">
      <c r="C34" t="s">
        <v>157</v>
      </c>
      <c r="D34" t="s">
        <v>249</v>
      </c>
      <c r="E34" t="s">
        <v>157</v>
      </c>
      <c r="F34" t="s">
        <v>249</v>
      </c>
      <c r="G34" t="s">
        <v>158</v>
      </c>
    </row>
    <row r="35" spans="1:7" x14ac:dyDescent="0.25">
      <c r="A35" t="s">
        <v>189</v>
      </c>
      <c r="B35" t="s">
        <v>294</v>
      </c>
      <c r="C35">
        <v>1.2200899999999999</v>
      </c>
      <c r="D35">
        <v>1.2188300000000001</v>
      </c>
      <c r="E35">
        <v>1.9226799999999999</v>
      </c>
      <c r="F35">
        <v>1.8282400000000001</v>
      </c>
      <c r="G35">
        <v>747</v>
      </c>
    </row>
    <row r="36" spans="1:7" x14ac:dyDescent="0.25">
      <c r="B36" t="s">
        <v>220</v>
      </c>
      <c r="C36">
        <v>1.04654</v>
      </c>
      <c r="D36">
        <v>1.11504</v>
      </c>
      <c r="E36">
        <v>0.48092000000000001</v>
      </c>
      <c r="F36">
        <v>0.57089999999999996</v>
      </c>
      <c r="G36">
        <v>107</v>
      </c>
    </row>
    <row r="37" spans="1:7" x14ac:dyDescent="0.25">
      <c r="B37" t="s">
        <v>305</v>
      </c>
      <c r="C37">
        <v>1.0695300000000001</v>
      </c>
      <c r="D37">
        <v>1.01284</v>
      </c>
      <c r="E37">
        <v>16.73488</v>
      </c>
      <c r="F37">
        <v>5.0642100000000001</v>
      </c>
      <c r="G37">
        <v>170</v>
      </c>
    </row>
    <row r="38" spans="1:7" x14ac:dyDescent="0.25">
      <c r="B38" t="s">
        <v>2</v>
      </c>
      <c r="C38">
        <v>0.85933999999999999</v>
      </c>
      <c r="D38">
        <v>0.88726000000000005</v>
      </c>
      <c r="E38">
        <v>1.0329999999999999</v>
      </c>
      <c r="F38">
        <v>0.71897</v>
      </c>
      <c r="G38">
        <v>250</v>
      </c>
    </row>
    <row r="39" spans="1:7" x14ac:dyDescent="0.25">
      <c r="B39" t="s">
        <v>3</v>
      </c>
      <c r="C39">
        <v>1.0544899999999999</v>
      </c>
      <c r="D39">
        <v>1.0544899999999999</v>
      </c>
      <c r="E39">
        <v>4.2179599999999997</v>
      </c>
      <c r="F39">
        <v>4.2179599999999997</v>
      </c>
      <c r="G39">
        <v>286</v>
      </c>
    </row>
    <row r="40" spans="1:7" x14ac:dyDescent="0.25">
      <c r="B40" t="s">
        <v>4</v>
      </c>
      <c r="C40">
        <v>1.18259</v>
      </c>
      <c r="D40">
        <v>1.18238</v>
      </c>
      <c r="E40">
        <v>7.4763999999999999</v>
      </c>
      <c r="F40">
        <v>5.9119099999999998</v>
      </c>
      <c r="G40">
        <v>1198</v>
      </c>
    </row>
    <row r="41" spans="1:7" x14ac:dyDescent="0.25">
      <c r="B41" t="s">
        <v>5</v>
      </c>
      <c r="C41">
        <v>1.0473300000000001</v>
      </c>
      <c r="D41">
        <v>1.0376099999999999</v>
      </c>
      <c r="E41">
        <v>5.32402</v>
      </c>
      <c r="F41">
        <v>5.1880499999999996</v>
      </c>
      <c r="G41">
        <v>267</v>
      </c>
    </row>
    <row r="42" spans="1:7" x14ac:dyDescent="0.25">
      <c r="B42" t="s">
        <v>191</v>
      </c>
      <c r="C42">
        <v>1.23299</v>
      </c>
      <c r="D42">
        <v>1.23299</v>
      </c>
      <c r="E42">
        <v>6.1706399999999997</v>
      </c>
      <c r="F42">
        <v>6.1649399999999996</v>
      </c>
      <c r="G42">
        <v>1</v>
      </c>
    </row>
    <row r="43" spans="1:7" x14ac:dyDescent="0.25">
      <c r="B43" t="s">
        <v>192</v>
      </c>
      <c r="C43">
        <v>1.9370099999999999</v>
      </c>
      <c r="D43">
        <v>1.9370099999999999</v>
      </c>
      <c r="E43">
        <v>1.9370099999999999</v>
      </c>
      <c r="F43">
        <v>1.9370099999999999</v>
      </c>
      <c r="G43">
        <v>50</v>
      </c>
    </row>
    <row r="44" spans="1:7" x14ac:dyDescent="0.25">
      <c r="B44" t="s">
        <v>8</v>
      </c>
      <c r="C44">
        <v>1.54342</v>
      </c>
      <c r="D44">
        <v>1.85547</v>
      </c>
      <c r="E44">
        <v>3.85276</v>
      </c>
      <c r="F44">
        <v>1.85547</v>
      </c>
      <c r="G44">
        <v>50</v>
      </c>
    </row>
    <row r="45" spans="1:7" x14ac:dyDescent="0.25">
      <c r="B45" t="s">
        <v>167</v>
      </c>
      <c r="C45">
        <v>1.1606700000000001</v>
      </c>
      <c r="D45">
        <v>1.1489400000000001</v>
      </c>
      <c r="E45">
        <v>4.4261400000000002</v>
      </c>
      <c r="F45">
        <v>2.3506200000000002</v>
      </c>
      <c r="G45">
        <v>636</v>
      </c>
    </row>
    <row r="46" spans="1:7" x14ac:dyDescent="0.25">
      <c r="B46" t="s">
        <v>12</v>
      </c>
      <c r="C46">
        <v>1.1595299999999999</v>
      </c>
      <c r="D46">
        <v>1.14239</v>
      </c>
      <c r="E46">
        <v>54.747079999999997</v>
      </c>
      <c r="F46">
        <v>62.897100000000002</v>
      </c>
      <c r="G46">
        <v>328</v>
      </c>
    </row>
    <row r="47" spans="1:7" x14ac:dyDescent="0.25">
      <c r="B47" t="s">
        <v>235</v>
      </c>
      <c r="C47">
        <v>1.10002</v>
      </c>
      <c r="D47">
        <v>1.10002</v>
      </c>
      <c r="E47">
        <v>0.63361000000000001</v>
      </c>
      <c r="F47">
        <v>0.63361000000000001</v>
      </c>
      <c r="G47">
        <v>115</v>
      </c>
    </row>
    <row r="48" spans="1:7" x14ac:dyDescent="0.25">
      <c r="B48" t="s">
        <v>187</v>
      </c>
      <c r="C48">
        <v>1.64401</v>
      </c>
      <c r="D48">
        <v>1.64401</v>
      </c>
      <c r="E48">
        <v>4.9320199999999996</v>
      </c>
      <c r="F48">
        <v>4.9320199999999996</v>
      </c>
      <c r="G48">
        <v>24</v>
      </c>
    </row>
    <row r="49" spans="1:7" x14ac:dyDescent="0.25">
      <c r="B49" t="s">
        <v>11</v>
      </c>
      <c r="C49">
        <v>0.80439000000000005</v>
      </c>
      <c r="D49">
        <v>0.80439000000000005</v>
      </c>
      <c r="E49">
        <v>0.61778</v>
      </c>
      <c r="F49">
        <v>0.61778</v>
      </c>
      <c r="G49">
        <v>51</v>
      </c>
    </row>
    <row r="50" spans="1:7" x14ac:dyDescent="0.25">
      <c r="B50" t="s">
        <v>190</v>
      </c>
      <c r="C50">
        <v>0.91285000000000005</v>
      </c>
      <c r="D50">
        <v>0.91017000000000003</v>
      </c>
      <c r="E50">
        <v>0.58338000000000001</v>
      </c>
      <c r="F50">
        <v>0.69901000000000002</v>
      </c>
      <c r="G50">
        <v>28</v>
      </c>
    </row>
    <row r="58" spans="1:7" x14ac:dyDescent="0.25">
      <c r="A58" t="s">
        <v>156</v>
      </c>
    </row>
    <row r="59" spans="1:7" x14ac:dyDescent="0.25">
      <c r="A59" t="s">
        <v>280</v>
      </c>
    </row>
    <row r="60" spans="1:7" x14ac:dyDescent="0.25">
      <c r="A60" t="s">
        <v>156</v>
      </c>
    </row>
    <row r="61" spans="1:7" x14ac:dyDescent="0.25">
      <c r="A61" t="s">
        <v>156</v>
      </c>
    </row>
    <row r="62" spans="1:7" x14ac:dyDescent="0.25">
      <c r="A62" t="s">
        <v>280</v>
      </c>
    </row>
    <row r="63" spans="1:7" x14ac:dyDescent="0.25">
      <c r="A63" t="s">
        <v>284</v>
      </c>
    </row>
    <row r="64" spans="1:7" x14ac:dyDescent="0.25">
      <c r="C64" t="s">
        <v>295</v>
      </c>
    </row>
    <row r="65" spans="1:17" x14ac:dyDescent="0.25">
      <c r="C65" t="s">
        <v>233</v>
      </c>
      <c r="H65" t="s">
        <v>250</v>
      </c>
      <c r="M65" t="s">
        <v>252</v>
      </c>
    </row>
    <row r="66" spans="1:17" x14ac:dyDescent="0.25">
      <c r="C66" t="s">
        <v>296</v>
      </c>
      <c r="D66" t="s">
        <v>297</v>
      </c>
      <c r="E66" t="s">
        <v>298</v>
      </c>
      <c r="F66" t="s">
        <v>299</v>
      </c>
      <c r="G66" t="s">
        <v>304</v>
      </c>
      <c r="H66" t="s">
        <v>296</v>
      </c>
      <c r="I66" t="s">
        <v>297</v>
      </c>
      <c r="J66" t="s">
        <v>298</v>
      </c>
      <c r="K66" t="s">
        <v>299</v>
      </c>
      <c r="L66" t="s">
        <v>304</v>
      </c>
      <c r="M66" t="s">
        <v>296</v>
      </c>
      <c r="N66" t="s">
        <v>297</v>
      </c>
      <c r="O66" t="s">
        <v>298</v>
      </c>
      <c r="P66" t="s">
        <v>299</v>
      </c>
      <c r="Q66" t="s">
        <v>304</v>
      </c>
    </row>
    <row r="67" spans="1:17" x14ac:dyDescent="0.25">
      <c r="C67" t="s">
        <v>300</v>
      </c>
      <c r="D67" t="s">
        <v>301</v>
      </c>
      <c r="E67" t="s">
        <v>302</v>
      </c>
      <c r="F67" t="s">
        <v>303</v>
      </c>
      <c r="G67" t="s">
        <v>218</v>
      </c>
      <c r="H67" t="s">
        <v>300</v>
      </c>
      <c r="I67" t="s">
        <v>301</v>
      </c>
      <c r="J67" t="s">
        <v>302</v>
      </c>
      <c r="K67" t="s">
        <v>303</v>
      </c>
      <c r="L67" t="s">
        <v>218</v>
      </c>
      <c r="M67" t="s">
        <v>300</v>
      </c>
      <c r="N67" t="s">
        <v>301</v>
      </c>
      <c r="O67" t="s">
        <v>302</v>
      </c>
      <c r="P67" t="s">
        <v>303</v>
      </c>
      <c r="Q67" t="s">
        <v>218</v>
      </c>
    </row>
    <row r="68" spans="1:17" x14ac:dyDescent="0.25">
      <c r="A68" t="s">
        <v>262</v>
      </c>
      <c r="B68" t="s">
        <v>14</v>
      </c>
      <c r="C68">
        <v>113.08729</v>
      </c>
      <c r="D68">
        <v>115.17613</v>
      </c>
      <c r="E68">
        <v>55.29</v>
      </c>
      <c r="F68">
        <v>56.5</v>
      </c>
      <c r="G68">
        <v>2209</v>
      </c>
      <c r="H68">
        <v>112.02675000000001</v>
      </c>
      <c r="I68">
        <v>114.47264</v>
      </c>
      <c r="J68">
        <v>54.66</v>
      </c>
      <c r="K68">
        <v>56.09</v>
      </c>
      <c r="L68">
        <v>2203</v>
      </c>
      <c r="M68">
        <v>107.97756</v>
      </c>
      <c r="N68">
        <v>111.86055</v>
      </c>
      <c r="O68">
        <v>52.3</v>
      </c>
      <c r="P68">
        <v>54.31</v>
      </c>
      <c r="Q68">
        <v>2189</v>
      </c>
    </row>
    <row r="69" spans="1:17" x14ac:dyDescent="0.25">
      <c r="B69" t="s">
        <v>15</v>
      </c>
      <c r="C69">
        <v>104.78437</v>
      </c>
      <c r="D69">
        <v>110.39649</v>
      </c>
      <c r="E69">
        <v>12.28</v>
      </c>
      <c r="F69">
        <v>12.95</v>
      </c>
      <c r="G69">
        <v>1370</v>
      </c>
      <c r="H69">
        <v>103.14422999999999</v>
      </c>
      <c r="I69">
        <v>108.73981999999999</v>
      </c>
      <c r="J69">
        <v>12.07</v>
      </c>
      <c r="K69">
        <v>12.74</v>
      </c>
      <c r="L69">
        <v>1364</v>
      </c>
      <c r="M69">
        <v>98.324370000000002</v>
      </c>
      <c r="N69">
        <v>103.05423</v>
      </c>
      <c r="O69">
        <v>11.4</v>
      </c>
      <c r="P69">
        <v>11.96</v>
      </c>
      <c r="Q69">
        <v>1357</v>
      </c>
    </row>
    <row r="70" spans="1:17" x14ac:dyDescent="0.25">
      <c r="B70" t="s">
        <v>16</v>
      </c>
      <c r="C70">
        <v>110.25524</v>
      </c>
      <c r="D70">
        <v>114.22711</v>
      </c>
      <c r="E70">
        <v>54.74</v>
      </c>
      <c r="F70">
        <v>56.41</v>
      </c>
      <c r="G70">
        <v>418</v>
      </c>
      <c r="H70">
        <v>109.34972999999999</v>
      </c>
      <c r="I70">
        <v>113.74335000000001</v>
      </c>
      <c r="J70">
        <v>54.21</v>
      </c>
      <c r="K70">
        <v>56.09</v>
      </c>
      <c r="L70">
        <v>415</v>
      </c>
      <c r="M70">
        <v>105.38002</v>
      </c>
      <c r="N70">
        <v>109.71025</v>
      </c>
      <c r="O70">
        <v>52.22</v>
      </c>
      <c r="P70">
        <v>54.37</v>
      </c>
      <c r="Q70">
        <v>414</v>
      </c>
    </row>
    <row r="71" spans="1:17" x14ac:dyDescent="0.25">
      <c r="B71" t="s">
        <v>227</v>
      </c>
      <c r="C71">
        <v>171.31415000000001</v>
      </c>
      <c r="D71">
        <v>179.46442999999999</v>
      </c>
      <c r="E71">
        <v>14.9</v>
      </c>
      <c r="F71">
        <v>15.47</v>
      </c>
      <c r="G71">
        <v>146</v>
      </c>
      <c r="H71">
        <v>160.54123000000001</v>
      </c>
      <c r="I71">
        <v>168.31117</v>
      </c>
      <c r="J71">
        <v>14</v>
      </c>
      <c r="K71">
        <v>14.57</v>
      </c>
      <c r="L71">
        <v>150</v>
      </c>
      <c r="M71">
        <v>124.51475000000001</v>
      </c>
      <c r="N71">
        <v>129.31746999999999</v>
      </c>
      <c r="O71">
        <v>10.73</v>
      </c>
      <c r="P71">
        <v>11.14</v>
      </c>
      <c r="Q71">
        <v>138</v>
      </c>
    </row>
    <row r="78" spans="1:17" x14ac:dyDescent="0.25">
      <c r="A78" t="s">
        <v>156</v>
      </c>
    </row>
    <row r="79" spans="1:17" x14ac:dyDescent="0.25">
      <c r="A79" t="s">
        <v>280</v>
      </c>
    </row>
    <row r="80" spans="1:17" x14ac:dyDescent="0.25">
      <c r="A80" t="s">
        <v>156</v>
      </c>
    </row>
    <row r="81" spans="1:17" x14ac:dyDescent="0.25">
      <c r="A81" t="s">
        <v>156</v>
      </c>
    </row>
    <row r="82" spans="1:17" x14ac:dyDescent="0.25">
      <c r="A82" t="s">
        <v>280</v>
      </c>
    </row>
    <row r="83" spans="1:17" x14ac:dyDescent="0.25">
      <c r="A83" t="s">
        <v>288</v>
      </c>
    </row>
    <row r="84" spans="1:17" x14ac:dyDescent="0.25">
      <c r="C84" t="s">
        <v>263</v>
      </c>
    </row>
    <row r="85" spans="1:17" x14ac:dyDescent="0.25">
      <c r="C85" t="s">
        <v>233</v>
      </c>
      <c r="H85" t="s">
        <v>250</v>
      </c>
      <c r="M85" t="s">
        <v>252</v>
      </c>
    </row>
    <row r="86" spans="1:17" x14ac:dyDescent="0.25">
      <c r="C86" t="s">
        <v>253</v>
      </c>
      <c r="E86" t="s">
        <v>282</v>
      </c>
      <c r="H86" t="s">
        <v>253</v>
      </c>
      <c r="J86" t="s">
        <v>282</v>
      </c>
      <c r="M86" t="s">
        <v>253</v>
      </c>
      <c r="O86" t="s">
        <v>282</v>
      </c>
    </row>
    <row r="87" spans="1:17" x14ac:dyDescent="0.25">
      <c r="C87" t="s">
        <v>157</v>
      </c>
      <c r="D87" t="s">
        <v>249</v>
      </c>
      <c r="E87" t="s">
        <v>157</v>
      </c>
      <c r="F87" t="s">
        <v>249</v>
      </c>
      <c r="G87" t="s">
        <v>158</v>
      </c>
      <c r="H87" t="s">
        <v>157</v>
      </c>
      <c r="I87" t="s">
        <v>249</v>
      </c>
      <c r="J87" t="s">
        <v>157</v>
      </c>
      <c r="K87" t="s">
        <v>249</v>
      </c>
      <c r="L87" t="s">
        <v>158</v>
      </c>
      <c r="M87" t="s">
        <v>157</v>
      </c>
      <c r="N87" t="s">
        <v>249</v>
      </c>
      <c r="O87" t="s">
        <v>157</v>
      </c>
      <c r="P87" t="s">
        <v>249</v>
      </c>
      <c r="Q87" t="s">
        <v>158</v>
      </c>
    </row>
    <row r="88" spans="1:17" x14ac:dyDescent="0.25">
      <c r="A88" t="s">
        <v>262</v>
      </c>
      <c r="B88" t="s">
        <v>14</v>
      </c>
      <c r="C88">
        <v>1.1516999999999999</v>
      </c>
      <c r="D88">
        <v>1.1615599999999999</v>
      </c>
      <c r="E88">
        <v>7.1509499999999999</v>
      </c>
      <c r="F88">
        <v>5.8078200000000004</v>
      </c>
      <c r="G88">
        <v>2210</v>
      </c>
      <c r="H88">
        <v>1.14716</v>
      </c>
      <c r="I88">
        <v>1.1575800000000001</v>
      </c>
      <c r="J88">
        <v>7.11212</v>
      </c>
      <c r="K88">
        <v>5.7879100000000001</v>
      </c>
      <c r="L88">
        <v>2204</v>
      </c>
      <c r="M88">
        <v>1.1442600000000001</v>
      </c>
      <c r="N88">
        <v>1.15476</v>
      </c>
      <c r="O88">
        <v>7.0792299999999999</v>
      </c>
      <c r="P88">
        <v>5.77379</v>
      </c>
      <c r="Q88">
        <v>2184</v>
      </c>
    </row>
    <row r="89" spans="1:17" x14ac:dyDescent="0.25">
      <c r="B89" t="s">
        <v>15</v>
      </c>
      <c r="C89">
        <v>1.0667599999999999</v>
      </c>
      <c r="D89">
        <v>0.92934000000000005</v>
      </c>
      <c r="E89">
        <v>1.3217099999999999</v>
      </c>
      <c r="F89">
        <v>0.72150000000000003</v>
      </c>
      <c r="G89">
        <v>1549</v>
      </c>
      <c r="H89">
        <v>1.06111</v>
      </c>
      <c r="I89">
        <v>0.92391999999999996</v>
      </c>
      <c r="J89">
        <v>1.31149</v>
      </c>
      <c r="K89">
        <v>0.72035000000000005</v>
      </c>
      <c r="L89">
        <v>1543</v>
      </c>
      <c r="M89">
        <v>1.0508599999999999</v>
      </c>
      <c r="N89">
        <v>0.92476999999999998</v>
      </c>
      <c r="O89">
        <v>1.2964199999999999</v>
      </c>
      <c r="P89">
        <v>0.71897</v>
      </c>
      <c r="Q89">
        <v>1532</v>
      </c>
    </row>
    <row r="90" spans="1:17" x14ac:dyDescent="0.25">
      <c r="B90" t="s">
        <v>16</v>
      </c>
      <c r="C90">
        <v>1.1633599999999999</v>
      </c>
      <c r="D90">
        <v>1.14636</v>
      </c>
      <c r="E90">
        <v>55.000950000000003</v>
      </c>
      <c r="F90">
        <v>63.15493</v>
      </c>
      <c r="G90">
        <v>332</v>
      </c>
      <c r="H90">
        <v>1.1610799999999999</v>
      </c>
      <c r="I90">
        <v>1.1439699999999999</v>
      </c>
      <c r="J90">
        <v>54.79045</v>
      </c>
      <c r="K90">
        <v>63.089779999999998</v>
      </c>
      <c r="L90">
        <v>330</v>
      </c>
      <c r="M90">
        <v>1.1597500000000001</v>
      </c>
      <c r="N90">
        <v>1.14239</v>
      </c>
      <c r="O90">
        <v>54.607129999999998</v>
      </c>
      <c r="P90">
        <v>62.897100000000002</v>
      </c>
      <c r="Q90">
        <v>329</v>
      </c>
    </row>
    <row r="91" spans="1:17" x14ac:dyDescent="0.25">
      <c r="B91" t="s">
        <v>227</v>
      </c>
      <c r="C91">
        <v>1.9833499999999999</v>
      </c>
      <c r="D91">
        <v>2.1485799999999999</v>
      </c>
      <c r="E91">
        <v>3.16473</v>
      </c>
      <c r="F91">
        <v>2.1485799999999999</v>
      </c>
      <c r="G91">
        <v>77</v>
      </c>
      <c r="H91">
        <v>1.92553</v>
      </c>
      <c r="I91">
        <v>2.0740500000000002</v>
      </c>
      <c r="J91">
        <v>3.1445699999999999</v>
      </c>
      <c r="K91">
        <v>2.0740500000000002</v>
      </c>
      <c r="L91">
        <v>79</v>
      </c>
      <c r="M91">
        <v>1.8409899999999999</v>
      </c>
      <c r="N91">
        <v>1.9370099999999999</v>
      </c>
      <c r="O91">
        <v>2.9184399999999999</v>
      </c>
      <c r="P91">
        <v>1.9370099999999999</v>
      </c>
      <c r="Q91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N35"/>
  <sheetViews>
    <sheetView topLeftCell="A22" workbookViewId="0">
      <selection activeCell="A17" sqref="A17"/>
    </sheetView>
  </sheetViews>
  <sheetFormatPr defaultRowHeight="15" x14ac:dyDescent="0.25"/>
  <cols>
    <col min="1" max="1" width="13.140625" customWidth="1"/>
    <col min="2" max="2" width="11" customWidth="1"/>
    <col min="3" max="3" width="17.28515625" customWidth="1"/>
    <col min="5" max="5" width="12.42578125" customWidth="1"/>
  </cols>
  <sheetData>
    <row r="1" spans="1:14" x14ac:dyDescent="0.25">
      <c r="B1" t="s">
        <v>217</v>
      </c>
    </row>
    <row r="2" spans="1:14" x14ac:dyDescent="0.25">
      <c r="E2" s="4">
        <v>1</v>
      </c>
      <c r="F2" t="s">
        <v>160</v>
      </c>
      <c r="I2" s="4"/>
      <c r="N2" s="4"/>
    </row>
    <row r="3" spans="1:14" x14ac:dyDescent="0.25">
      <c r="E3">
        <v>2.5999999999999999E-2</v>
      </c>
      <c r="F3" t="s">
        <v>161</v>
      </c>
    </row>
    <row r="5" spans="1:14" x14ac:dyDescent="0.25">
      <c r="A5" s="5" t="s">
        <v>162</v>
      </c>
      <c r="B5" s="5" t="s">
        <v>163</v>
      </c>
      <c r="C5" s="5" t="s">
        <v>164</v>
      </c>
      <c r="E5" s="6" t="s">
        <v>188</v>
      </c>
    </row>
    <row r="6" spans="1:14" x14ac:dyDescent="0.25">
      <c r="A6" s="15" t="str">
        <f>'Chart 18 Data'!A5</f>
        <v>1.5 Mbps</v>
      </c>
      <c r="B6">
        <f>'Chart 18 Data'!B5</f>
        <v>1.5</v>
      </c>
      <c r="C6">
        <f>'Chart 18 Data'!D5</f>
        <v>3.8022260811238062E-3</v>
      </c>
      <c r="E6">
        <f t="shared" ref="E6:E23" si="0">10^(LOG10(B6)*LOG10(1+$E$2))*$E$3</f>
        <v>2.9375285681866793E-2</v>
      </c>
    </row>
    <row r="7" spans="1:14" x14ac:dyDescent="0.25">
      <c r="A7" s="15" t="str">
        <f>'Chart 18 Data'!A6</f>
        <v>2.05 Mbps</v>
      </c>
      <c r="B7">
        <f>'Chart 18 Data'!B6</f>
        <v>2.0499999999999998</v>
      </c>
      <c r="C7">
        <f>'Chart 18 Data'!D6</f>
        <v>8.8632231726180673E-3</v>
      </c>
      <c r="E7">
        <f t="shared" si="0"/>
        <v>3.2271608434229798E-2</v>
      </c>
    </row>
    <row r="8" spans="1:14" x14ac:dyDescent="0.25">
      <c r="A8" s="15" t="str">
        <f>'Chart 18 Data'!A7</f>
        <v>3 Mbps</v>
      </c>
      <c r="B8">
        <f>'Chart 18 Data'!B7</f>
        <v>3</v>
      </c>
      <c r="C8">
        <f>'Chart 18 Data'!D7</f>
        <v>2.7119336503405912E-2</v>
      </c>
      <c r="E8">
        <f t="shared" si="0"/>
        <v>3.6191047822066877E-2</v>
      </c>
    </row>
    <row r="9" spans="1:14" x14ac:dyDescent="0.25">
      <c r="A9" s="15" t="str">
        <f>'Chart 18 Data'!A8</f>
        <v>5 Mbps</v>
      </c>
      <c r="B9">
        <f>'Chart 18 Data'!B8</f>
        <v>5</v>
      </c>
      <c r="C9">
        <f>'Chart 18 Data'!D8</f>
        <v>1.9368408609230195E-4</v>
      </c>
      <c r="E9">
        <f t="shared" si="0"/>
        <v>4.2206980659059486E-2</v>
      </c>
    </row>
    <row r="10" spans="1:14" x14ac:dyDescent="0.25">
      <c r="A10" s="15" t="str">
        <f>'Chart 18 Data'!A9</f>
        <v>6 Mbps</v>
      </c>
      <c r="B10">
        <f>'Chart 18 Data'!B9</f>
        <v>6</v>
      </c>
      <c r="C10">
        <f>'Chart 18 Data'!D9</f>
        <v>2.6139473076114219E-2</v>
      </c>
      <c r="E10">
        <f t="shared" si="0"/>
        <v>4.4588228235263053E-2</v>
      </c>
    </row>
    <row r="11" spans="1:14" x14ac:dyDescent="0.25">
      <c r="A11" s="15" t="str">
        <f>'Chart 18 Data'!A10</f>
        <v>7 Mbps</v>
      </c>
      <c r="B11">
        <f>'Chart 18 Data'!B10</f>
        <v>7</v>
      </c>
      <c r="C11">
        <f>'Chart 18 Data'!D10</f>
        <v>0</v>
      </c>
      <c r="E11">
        <f t="shared" si="0"/>
        <v>4.6706057246395989E-2</v>
      </c>
    </row>
    <row r="12" spans="1:14" x14ac:dyDescent="0.25">
      <c r="A12" s="15" t="str">
        <f>'Chart 18 Data'!A11</f>
        <v>10 Mbps</v>
      </c>
      <c r="B12">
        <f>'Chart 18 Data'!B11</f>
        <v>10</v>
      </c>
      <c r="C12">
        <f>'Chart 18 Data'!D11</f>
        <v>1.7896637281630209E-2</v>
      </c>
      <c r="E12">
        <f t="shared" si="0"/>
        <v>5.1999999999999998E-2</v>
      </c>
    </row>
    <row r="13" spans="1:14" x14ac:dyDescent="0.25">
      <c r="A13" s="15" t="str">
        <f>'Chart 18 Data'!A12</f>
        <v>12 Mbps</v>
      </c>
      <c r="B13">
        <f>'Chart 18 Data'!B12</f>
        <v>12</v>
      </c>
      <c r="C13">
        <f>'Chart 18 Data'!D12</f>
        <v>3.8485389535505891E-2</v>
      </c>
      <c r="E13">
        <f t="shared" si="0"/>
        <v>5.493375342251608E-2</v>
      </c>
    </row>
    <row r="14" spans="1:14" x14ac:dyDescent="0.25">
      <c r="A14" s="15" t="str">
        <f>'Chart 18 Data'!A13</f>
        <v>15 Mbps</v>
      </c>
      <c r="B14">
        <f>'Chart 18 Data'!B13</f>
        <v>15</v>
      </c>
      <c r="C14">
        <f>'Chart 18 Data'!D13</f>
        <v>0.15700001562948859</v>
      </c>
      <c r="E14">
        <f t="shared" si="0"/>
        <v>5.8750571363733593E-2</v>
      </c>
    </row>
    <row r="15" spans="1:14" x14ac:dyDescent="0.25">
      <c r="A15" s="15" t="str">
        <f>'Chart 18 Data'!A14</f>
        <v>18 Mbps</v>
      </c>
      <c r="B15">
        <f>'Chart 18 Data'!B14</f>
        <v>18</v>
      </c>
      <c r="C15">
        <f>'Chart 18 Data'!D14</f>
        <v>3.4630343671867896E-2</v>
      </c>
      <c r="E15">
        <f t="shared" si="0"/>
        <v>6.2065180783216836E-2</v>
      </c>
    </row>
    <row r="16" spans="1:14" x14ac:dyDescent="0.25">
      <c r="A16" s="15" t="str">
        <f>'Chart 18 Data'!A15</f>
        <v>20 Mbps</v>
      </c>
      <c r="B16">
        <f>'Chart 18 Data'!B15</f>
        <v>20</v>
      </c>
      <c r="C16">
        <f>'Chart 18 Data'!D15</f>
        <v>3.560928526596336E-2</v>
      </c>
      <c r="E16">
        <f t="shared" si="0"/>
        <v>6.4065231811828313E-2</v>
      </c>
    </row>
    <row r="17" spans="1:5" x14ac:dyDescent="0.25">
      <c r="A17" s="15" t="str">
        <f>'Chart 18 Data'!A16</f>
        <v>25 Mbps</v>
      </c>
      <c r="B17">
        <f>'Chart 18 Data'!B16</f>
        <v>25</v>
      </c>
      <c r="C17">
        <f>'Chart 18 Data'!D16</f>
        <v>0.30960832851438497</v>
      </c>
      <c r="E17">
        <f t="shared" si="0"/>
        <v>6.85165083213162E-2</v>
      </c>
    </row>
    <row r="18" spans="1:5" x14ac:dyDescent="0.25">
      <c r="A18" s="15" t="str">
        <f>'Chart 18 Data'!A17</f>
        <v>30 Mbps</v>
      </c>
      <c r="B18">
        <f>'Chart 18 Data'!B17</f>
        <v>30</v>
      </c>
      <c r="C18">
        <f>'Chart 18 Data'!D17</f>
        <v>2.921120618524551E-2</v>
      </c>
      <c r="E18">
        <f t="shared" si="0"/>
        <v>7.2382095644133754E-2</v>
      </c>
    </row>
    <row r="19" spans="1:5" x14ac:dyDescent="0.25">
      <c r="A19" s="15" t="str">
        <f>'Chart 18 Data'!A18</f>
        <v>50 Mbps</v>
      </c>
      <c r="B19">
        <f>'Chart 18 Data'!B18</f>
        <v>50</v>
      </c>
      <c r="C19">
        <f>'Chart 18 Data'!D18</f>
        <v>0.31144085099655927</v>
      </c>
      <c r="E19">
        <f t="shared" si="0"/>
        <v>8.4413961318118944E-2</v>
      </c>
    </row>
    <row r="20" spans="1:5" x14ac:dyDescent="0.25">
      <c r="A20" s="15">
        <f>'Chart 18 Data'!A19</f>
        <v>0</v>
      </c>
      <c r="B20">
        <f>'Chart 18 Data'!B19</f>
        <v>0</v>
      </c>
      <c r="C20">
        <f>'Chart 18 Data'!D19</f>
        <v>0</v>
      </c>
      <c r="E20" t="e">
        <f t="shared" si="0"/>
        <v>#NUM!</v>
      </c>
    </row>
    <row r="21" spans="1:5" x14ac:dyDescent="0.25">
      <c r="A21" s="15">
        <f>'Chart 18 Data'!A20</f>
        <v>0</v>
      </c>
      <c r="B21">
        <f>'Chart 18 Data'!B20</f>
        <v>0</v>
      </c>
      <c r="C21">
        <f>'Chart 18 Data'!D20</f>
        <v>0</v>
      </c>
      <c r="E21" t="e">
        <f t="shared" si="0"/>
        <v>#NUM!</v>
      </c>
    </row>
    <row r="22" spans="1:5" x14ac:dyDescent="0.25">
      <c r="A22" s="15">
        <f>'Chart 18 Data'!A21</f>
        <v>0</v>
      </c>
      <c r="B22">
        <f>'Chart 18 Data'!B21</f>
        <v>0</v>
      </c>
      <c r="C22">
        <f>'Chart 18 Data'!D21</f>
        <v>0</v>
      </c>
      <c r="E22" t="e">
        <f t="shared" si="0"/>
        <v>#NUM!</v>
      </c>
    </row>
    <row r="23" spans="1:5" x14ac:dyDescent="0.25">
      <c r="A23" s="15">
        <f>'Chart 18 Data'!A22</f>
        <v>0</v>
      </c>
      <c r="B23">
        <f>'Chart 18 Data'!B22</f>
        <v>0</v>
      </c>
      <c r="C23">
        <f>'Chart 18 Data'!D22</f>
        <v>0</v>
      </c>
      <c r="E23" t="e">
        <f t="shared" si="0"/>
        <v>#NUM!</v>
      </c>
    </row>
    <row r="24" spans="1:5" x14ac:dyDescent="0.25">
      <c r="A24" s="15"/>
    </row>
    <row r="28" spans="1:5" x14ac:dyDescent="0.25">
      <c r="B28" s="9"/>
    </row>
    <row r="29" spans="1:5" x14ac:dyDescent="0.25">
      <c r="B29" s="9"/>
    </row>
    <row r="30" spans="1:5" x14ac:dyDescent="0.25">
      <c r="B30" s="9"/>
    </row>
    <row r="31" spans="1:5" x14ac:dyDescent="0.25">
      <c r="B31" s="9"/>
    </row>
    <row r="32" spans="1:5" x14ac:dyDescent="0.25">
      <c r="B32" s="10"/>
    </row>
    <row r="34" spans="2:2" x14ac:dyDescent="0.25">
      <c r="B34" s="9"/>
    </row>
    <row r="35" spans="2:2" x14ac:dyDescent="0.25">
      <c r="B3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V7"/>
  <sheetViews>
    <sheetView workbookViewId="0">
      <selection activeCell="E5" sqref="E5"/>
    </sheetView>
  </sheetViews>
  <sheetFormatPr defaultColWidth="8.85546875" defaultRowHeight="15" x14ac:dyDescent="0.25"/>
  <cols>
    <col min="1" max="1" width="15.7109375" customWidth="1"/>
    <col min="2" max="2" width="1.42578125" customWidth="1"/>
    <col min="3" max="3" width="6.28515625" customWidth="1"/>
    <col min="4" max="5" width="7" customWidth="1"/>
    <col min="6" max="10" width="8" customWidth="1"/>
    <col min="11" max="20" width="9" customWidth="1"/>
    <col min="21" max="22" width="10" customWidth="1"/>
  </cols>
  <sheetData>
    <row r="1" spans="1:22" ht="15.75" x14ac:dyDescent="0.25">
      <c r="C1" s="3" t="s">
        <v>258</v>
      </c>
    </row>
    <row r="2" spans="1:22" x14ac:dyDescent="0.25">
      <c r="A2" t="s">
        <v>166</v>
      </c>
    </row>
    <row r="3" spans="1:22" x14ac:dyDescent="0.25">
      <c r="C3" t="s">
        <v>165</v>
      </c>
      <c r="D3" s="4">
        <v>1</v>
      </c>
      <c r="E3" s="4">
        <v>0.99</v>
      </c>
      <c r="F3" s="4">
        <v>0.97</v>
      </c>
      <c r="G3" s="4">
        <v>0.95</v>
      </c>
      <c r="H3" s="4">
        <v>0.9</v>
      </c>
      <c r="I3" s="4">
        <v>0.85</v>
      </c>
      <c r="J3" s="4">
        <v>0.8</v>
      </c>
      <c r="K3" s="4">
        <v>0.7</v>
      </c>
      <c r="L3" s="4">
        <v>0.6</v>
      </c>
      <c r="M3" s="4">
        <v>0.5</v>
      </c>
      <c r="N3" s="4">
        <v>0.4</v>
      </c>
      <c r="O3" s="4">
        <v>0.3</v>
      </c>
      <c r="P3" s="4">
        <v>0.2</v>
      </c>
      <c r="Q3" s="4">
        <v>0.15</v>
      </c>
      <c r="R3" s="4">
        <v>0.1</v>
      </c>
      <c r="S3" s="4">
        <v>0.05</v>
      </c>
      <c r="T3" s="4">
        <v>0.03</v>
      </c>
      <c r="U3" s="4">
        <v>0.01</v>
      </c>
      <c r="V3" s="4">
        <v>0</v>
      </c>
    </row>
    <row r="4" spans="1:22" x14ac:dyDescent="0.25">
      <c r="A4" t="s">
        <v>14</v>
      </c>
      <c r="B4" t="s">
        <v>13</v>
      </c>
      <c r="C4">
        <v>1523</v>
      </c>
      <c r="D4">
        <v>0</v>
      </c>
      <c r="E4">
        <v>0</v>
      </c>
      <c r="F4">
        <v>19.384599999999999</v>
      </c>
      <c r="G4">
        <v>34.456099999999999</v>
      </c>
      <c r="H4">
        <v>58.5777</v>
      </c>
      <c r="I4">
        <v>77.347300000000004</v>
      </c>
      <c r="J4">
        <v>94.779799999999994</v>
      </c>
      <c r="K4">
        <v>126.8359</v>
      </c>
      <c r="L4">
        <v>159.36420000000001</v>
      </c>
      <c r="M4">
        <v>192.86760000000001</v>
      </c>
      <c r="N4">
        <v>244.29339999999999</v>
      </c>
      <c r="O4">
        <v>301.11799999999999</v>
      </c>
      <c r="P4">
        <v>412.42970000000003</v>
      </c>
      <c r="Q4">
        <v>465.77120000000002</v>
      </c>
      <c r="R4">
        <v>579.21090000000004</v>
      </c>
      <c r="S4">
        <v>771.87549999999999</v>
      </c>
      <c r="T4">
        <v>937.15269999999998</v>
      </c>
      <c r="U4">
        <v>1297.6956</v>
      </c>
      <c r="V4">
        <v>1785.2521999999999</v>
      </c>
    </row>
    <row r="5" spans="1:22" x14ac:dyDescent="0.25">
      <c r="A5" t="s">
        <v>15</v>
      </c>
      <c r="B5" t="s">
        <v>13</v>
      </c>
      <c r="C5">
        <v>436</v>
      </c>
      <c r="D5" s="4">
        <v>0</v>
      </c>
      <c r="E5" s="4">
        <v>1.8601000000000001</v>
      </c>
      <c r="F5" s="4">
        <v>7.7980999999999998</v>
      </c>
      <c r="G5" s="4">
        <v>11.4392</v>
      </c>
      <c r="H5" s="4">
        <v>15.0189</v>
      </c>
      <c r="I5" s="4">
        <v>19.029</v>
      </c>
      <c r="J5" s="4">
        <v>23.752099999999999</v>
      </c>
      <c r="K5" s="4">
        <v>33.015799999999999</v>
      </c>
      <c r="L5" s="4">
        <v>39.725499999999997</v>
      </c>
      <c r="M5" s="4">
        <v>60.042200000000001</v>
      </c>
      <c r="N5" s="4">
        <v>91.281300000000002</v>
      </c>
      <c r="O5" s="4">
        <v>140.87280000000001</v>
      </c>
      <c r="P5" s="4">
        <v>182.691</v>
      </c>
      <c r="Q5" s="4">
        <v>249.63919999999999</v>
      </c>
      <c r="R5" s="4">
        <v>343.6105</v>
      </c>
      <c r="S5" s="4">
        <v>447.08049999999997</v>
      </c>
      <c r="T5" s="4">
        <v>520.39329999999995</v>
      </c>
      <c r="U5" s="4">
        <v>1115.4449999999999</v>
      </c>
      <c r="V5" s="4">
        <v>2529.1833999999999</v>
      </c>
    </row>
    <row r="6" spans="1:22" x14ac:dyDescent="0.25">
      <c r="A6" t="s">
        <v>16</v>
      </c>
      <c r="B6" t="s">
        <v>13</v>
      </c>
      <c r="C6">
        <v>130</v>
      </c>
      <c r="D6">
        <v>0</v>
      </c>
      <c r="E6">
        <v>0</v>
      </c>
      <c r="F6">
        <v>21.569199999999999</v>
      </c>
      <c r="G6">
        <v>41.488199999999999</v>
      </c>
      <c r="H6">
        <v>50.036000000000001</v>
      </c>
      <c r="I6">
        <v>71.5625</v>
      </c>
      <c r="J6">
        <v>75.627099999999999</v>
      </c>
      <c r="K6">
        <v>90.872699999999995</v>
      </c>
      <c r="L6">
        <v>108.23739999999999</v>
      </c>
      <c r="M6">
        <v>127.58</v>
      </c>
      <c r="N6">
        <v>154.51949999999999</v>
      </c>
      <c r="O6">
        <v>195.80869999999999</v>
      </c>
      <c r="P6">
        <v>250.3973</v>
      </c>
      <c r="Q6">
        <v>311.0822</v>
      </c>
      <c r="R6">
        <v>412.1354</v>
      </c>
      <c r="S6">
        <v>539.60739999999998</v>
      </c>
      <c r="T6">
        <v>832.41430000000003</v>
      </c>
      <c r="U6">
        <v>1140.2369000000001</v>
      </c>
      <c r="V6">
        <v>1529.2502999999999</v>
      </c>
    </row>
    <row r="7" spans="1:22" x14ac:dyDescent="0.25">
      <c r="A7" t="s">
        <v>172</v>
      </c>
      <c r="B7" t="s">
        <v>13</v>
      </c>
      <c r="C7">
        <v>3</v>
      </c>
      <c r="D7">
        <v>4.4862000000000002</v>
      </c>
      <c r="E7">
        <v>4.4862000000000002</v>
      </c>
      <c r="F7">
        <v>4.4862000000000002</v>
      </c>
      <c r="G7">
        <v>4.4862000000000002</v>
      </c>
      <c r="H7">
        <v>4.4862000000000002</v>
      </c>
      <c r="I7">
        <v>4.4862000000000002</v>
      </c>
      <c r="J7">
        <v>4.4862000000000002</v>
      </c>
      <c r="K7">
        <v>4.5189000000000004</v>
      </c>
      <c r="L7">
        <v>4.5189000000000004</v>
      </c>
      <c r="M7">
        <v>50.3035</v>
      </c>
      <c r="N7">
        <v>50.3035</v>
      </c>
      <c r="O7">
        <v>147.21510000000001</v>
      </c>
      <c r="P7">
        <v>226.36259999999999</v>
      </c>
      <c r="Q7">
        <v>226.36259999999999</v>
      </c>
      <c r="R7">
        <v>226.36259999999999</v>
      </c>
      <c r="S7">
        <v>226.36259999999999</v>
      </c>
      <c r="T7">
        <v>226.36259999999999</v>
      </c>
      <c r="U7">
        <v>226.36259999999999</v>
      </c>
      <c r="V7">
        <v>226.36259999999999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76"/>
  <sheetViews>
    <sheetView topLeftCell="A34" workbookViewId="0">
      <selection activeCell="B18" sqref="B18:B76"/>
    </sheetView>
  </sheetViews>
  <sheetFormatPr defaultColWidth="8.85546875" defaultRowHeight="15" x14ac:dyDescent="0.25"/>
  <cols>
    <col min="1" max="1" width="24.140625" customWidth="1"/>
  </cols>
  <sheetData>
    <row r="1" spans="1:28" x14ac:dyDescent="0.25">
      <c r="A1" t="s">
        <v>137</v>
      </c>
    </row>
    <row r="2" spans="1:28" x14ac:dyDescent="0.25">
      <c r="A2" t="s">
        <v>138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  <c r="AA2" t="s">
        <v>42</v>
      </c>
      <c r="AB2" t="s">
        <v>43</v>
      </c>
    </row>
    <row r="3" spans="1:28" x14ac:dyDescent="0.25">
      <c r="A3" t="s">
        <v>0</v>
      </c>
      <c r="E3">
        <v>0.83640000000000003</v>
      </c>
      <c r="G3">
        <v>0.83499999999999996</v>
      </c>
      <c r="J3">
        <v>0.86629999999999996</v>
      </c>
      <c r="O3">
        <v>0.91490000000000005</v>
      </c>
      <c r="R3">
        <v>0.92569999999999997</v>
      </c>
      <c r="U3">
        <v>0.90490000000000004</v>
      </c>
    </row>
    <row r="4" spans="1:28" x14ac:dyDescent="0.25">
      <c r="A4" t="s">
        <v>1</v>
      </c>
      <c r="P4">
        <v>1.2896000000000001</v>
      </c>
      <c r="X4">
        <v>0.9768</v>
      </c>
      <c r="AA4">
        <v>1.1253</v>
      </c>
    </row>
    <row r="5" spans="1:28" x14ac:dyDescent="0.25">
      <c r="A5" t="s">
        <v>2</v>
      </c>
      <c r="E5">
        <v>0.89229999999999998</v>
      </c>
      <c r="G5">
        <v>0.88890000000000002</v>
      </c>
      <c r="N5">
        <v>0.92789999999999995</v>
      </c>
    </row>
    <row r="6" spans="1:28" x14ac:dyDescent="0.25">
      <c r="A6" t="s">
        <v>3</v>
      </c>
      <c r="P6">
        <v>1.3046</v>
      </c>
      <c r="V6">
        <v>1.1047</v>
      </c>
      <c r="X6">
        <v>1.0478000000000001</v>
      </c>
    </row>
    <row r="7" spans="1:28" x14ac:dyDescent="0.25">
      <c r="A7" t="s">
        <v>4</v>
      </c>
      <c r="L7">
        <v>2.1501999999999999</v>
      </c>
      <c r="O7">
        <v>1.9931000000000001</v>
      </c>
      <c r="P7">
        <v>1.5077</v>
      </c>
      <c r="V7">
        <v>1.2567999999999999</v>
      </c>
    </row>
    <row r="8" spans="1:28" x14ac:dyDescent="0.25">
      <c r="A8" t="s">
        <v>5</v>
      </c>
      <c r="G8">
        <v>1.054</v>
      </c>
      <c r="O8">
        <v>1.1822999999999999</v>
      </c>
      <c r="P8">
        <v>1.1967000000000001</v>
      </c>
      <c r="R8">
        <v>1.0860000000000001</v>
      </c>
      <c r="T8">
        <v>0.99660000000000004</v>
      </c>
      <c r="V8">
        <v>1.0868</v>
      </c>
    </row>
    <row r="9" spans="1:28" x14ac:dyDescent="0.25">
      <c r="A9" t="s">
        <v>6</v>
      </c>
      <c r="D9">
        <v>1.0249999999999999</v>
      </c>
      <c r="G9">
        <v>0.75429999999999997</v>
      </c>
      <c r="J9">
        <v>0.49509999999999998</v>
      </c>
      <c r="K9">
        <v>0.49080000000000001</v>
      </c>
      <c r="N9">
        <v>0.33750000000000002</v>
      </c>
      <c r="P9">
        <v>1.0003</v>
      </c>
      <c r="S9">
        <v>0.94540000000000002</v>
      </c>
      <c r="V9">
        <v>0.96660000000000001</v>
      </c>
    </row>
    <row r="10" spans="1:28" x14ac:dyDescent="0.25">
      <c r="A10" t="s">
        <v>7</v>
      </c>
      <c r="N10">
        <v>0.95760000000000001</v>
      </c>
      <c r="S10">
        <v>0.92090000000000005</v>
      </c>
    </row>
    <row r="11" spans="1:28" x14ac:dyDescent="0.25">
      <c r="A11" t="s">
        <v>8</v>
      </c>
      <c r="O11">
        <v>1.6569</v>
      </c>
      <c r="P11">
        <v>1.4291</v>
      </c>
      <c r="S11">
        <v>1.2710999999999999</v>
      </c>
    </row>
    <row r="12" spans="1:28" x14ac:dyDescent="0.25">
      <c r="A12" t="s">
        <v>9</v>
      </c>
      <c r="E12">
        <v>0.80920000000000003</v>
      </c>
      <c r="K12">
        <v>0.81040000000000001</v>
      </c>
      <c r="O12">
        <v>0.85089999999999999</v>
      </c>
      <c r="S12">
        <v>0.86429999999999996</v>
      </c>
    </row>
    <row r="13" spans="1:28" x14ac:dyDescent="0.25">
      <c r="A13" t="s">
        <v>10</v>
      </c>
      <c r="G13">
        <v>0.8931</v>
      </c>
      <c r="N13">
        <v>1.7988999999999999</v>
      </c>
      <c r="P13">
        <v>1.3406</v>
      </c>
      <c r="S13">
        <v>1.1597999999999999</v>
      </c>
      <c r="X13">
        <v>1.0013000000000001</v>
      </c>
    </row>
    <row r="14" spans="1:28" x14ac:dyDescent="0.25">
      <c r="A14" t="s">
        <v>139</v>
      </c>
      <c r="P14">
        <v>1.2972999999999999</v>
      </c>
      <c r="S14">
        <v>1.1964999999999999</v>
      </c>
      <c r="V14">
        <v>1.1791</v>
      </c>
      <c r="Y14">
        <v>1.1963999999999999</v>
      </c>
    </row>
    <row r="15" spans="1:28" x14ac:dyDescent="0.25">
      <c r="A15" t="s">
        <v>140</v>
      </c>
      <c r="D15">
        <v>0.81740000000000002</v>
      </c>
      <c r="E15">
        <v>0.98719999999999997</v>
      </c>
      <c r="G15">
        <v>0.78180000000000005</v>
      </c>
      <c r="K15">
        <v>0.74690000000000001</v>
      </c>
    </row>
    <row r="16" spans="1:28" x14ac:dyDescent="0.25">
      <c r="A16" t="s">
        <v>11</v>
      </c>
      <c r="E16">
        <v>0.75919999999999999</v>
      </c>
      <c r="G16">
        <v>0.89139999999999997</v>
      </c>
      <c r="J16">
        <v>0.87450000000000006</v>
      </c>
      <c r="O16">
        <v>0.78839999999999999</v>
      </c>
    </row>
    <row r="18" spans="1:2" x14ac:dyDescent="0.25">
      <c r="A18" t="s">
        <v>45</v>
      </c>
      <c r="B18">
        <v>1.0249999999999999</v>
      </c>
    </row>
    <row r="19" spans="1:2" x14ac:dyDescent="0.25">
      <c r="A19" t="s">
        <v>141</v>
      </c>
      <c r="B19">
        <v>0.81740000000000002</v>
      </c>
    </row>
    <row r="20" spans="1:2" x14ac:dyDescent="0.25">
      <c r="A20" t="s">
        <v>49</v>
      </c>
      <c r="B20">
        <v>0.83640000000000003</v>
      </c>
    </row>
    <row r="21" spans="1:2" x14ac:dyDescent="0.25">
      <c r="A21" t="s">
        <v>50</v>
      </c>
      <c r="B21">
        <v>0.89229999999999998</v>
      </c>
    </row>
    <row r="22" spans="1:2" x14ac:dyDescent="0.25">
      <c r="A22" t="s">
        <v>52</v>
      </c>
      <c r="B22">
        <v>0.80920000000000003</v>
      </c>
    </row>
    <row r="23" spans="1:2" x14ac:dyDescent="0.25">
      <c r="A23" t="s">
        <v>142</v>
      </c>
      <c r="B23">
        <v>0.98719999999999997</v>
      </c>
    </row>
    <row r="24" spans="1:2" x14ac:dyDescent="0.25">
      <c r="A24" t="s">
        <v>53</v>
      </c>
      <c r="B24">
        <v>0.75919999999999999</v>
      </c>
    </row>
    <row r="25" spans="1:2" x14ac:dyDescent="0.25">
      <c r="A25" t="s">
        <v>59</v>
      </c>
      <c r="B25">
        <v>0.83499999999999996</v>
      </c>
    </row>
    <row r="26" spans="1:2" x14ac:dyDescent="0.25">
      <c r="A26" t="s">
        <v>60</v>
      </c>
      <c r="B26">
        <v>0.88890000000000002</v>
      </c>
    </row>
    <row r="27" spans="1:2" x14ac:dyDescent="0.25">
      <c r="A27" t="s">
        <v>62</v>
      </c>
      <c r="B27">
        <v>1.054</v>
      </c>
    </row>
    <row r="28" spans="1:2" x14ac:dyDescent="0.25">
      <c r="A28" t="s">
        <v>63</v>
      </c>
      <c r="B28">
        <v>0.75429999999999997</v>
      </c>
    </row>
    <row r="29" spans="1:2" x14ac:dyDescent="0.25">
      <c r="A29" t="s">
        <v>64</v>
      </c>
      <c r="B29">
        <v>0.8931</v>
      </c>
    </row>
    <row r="30" spans="1:2" x14ac:dyDescent="0.25">
      <c r="A30" t="s">
        <v>143</v>
      </c>
      <c r="B30">
        <v>0.78180000000000005</v>
      </c>
    </row>
    <row r="31" spans="1:2" x14ac:dyDescent="0.25">
      <c r="A31" t="s">
        <v>65</v>
      </c>
      <c r="B31">
        <v>0.89139999999999997</v>
      </c>
    </row>
    <row r="32" spans="1:2" x14ac:dyDescent="0.25">
      <c r="A32" t="s">
        <v>73</v>
      </c>
      <c r="B32">
        <v>0.86629999999999996</v>
      </c>
    </row>
    <row r="33" spans="1:2" x14ac:dyDescent="0.25">
      <c r="A33" t="s">
        <v>74</v>
      </c>
      <c r="B33">
        <v>0.49509999999999998</v>
      </c>
    </row>
    <row r="34" spans="1:2" x14ac:dyDescent="0.25">
      <c r="A34" t="s">
        <v>75</v>
      </c>
      <c r="B34">
        <v>0.87450000000000006</v>
      </c>
    </row>
    <row r="35" spans="1:2" x14ac:dyDescent="0.25">
      <c r="A35" t="s">
        <v>76</v>
      </c>
      <c r="B35">
        <v>0.49080000000000001</v>
      </c>
    </row>
    <row r="36" spans="1:2" x14ac:dyDescent="0.25">
      <c r="A36" t="s">
        <v>77</v>
      </c>
      <c r="B36">
        <v>0.81040000000000001</v>
      </c>
    </row>
    <row r="37" spans="1:2" x14ac:dyDescent="0.25">
      <c r="A37" t="s">
        <v>144</v>
      </c>
      <c r="B37">
        <v>0.74690000000000001</v>
      </c>
    </row>
    <row r="38" spans="1:2" x14ac:dyDescent="0.25">
      <c r="A38" t="s">
        <v>79</v>
      </c>
      <c r="B38">
        <v>2.1501999999999999</v>
      </c>
    </row>
    <row r="39" spans="1:2" x14ac:dyDescent="0.25">
      <c r="A39" t="s">
        <v>80</v>
      </c>
      <c r="B39">
        <v>0.92789999999999995</v>
      </c>
    </row>
    <row r="40" spans="1:2" x14ac:dyDescent="0.25">
      <c r="A40" t="s">
        <v>81</v>
      </c>
      <c r="B40">
        <v>0.33750000000000002</v>
      </c>
    </row>
    <row r="41" spans="1:2" x14ac:dyDescent="0.25">
      <c r="A41" t="s">
        <v>82</v>
      </c>
      <c r="B41">
        <v>0.95760000000000001</v>
      </c>
    </row>
    <row r="42" spans="1:2" x14ac:dyDescent="0.25">
      <c r="A42" t="s">
        <v>83</v>
      </c>
      <c r="B42">
        <v>1.7988999999999999</v>
      </c>
    </row>
    <row r="43" spans="1:2" x14ac:dyDescent="0.25">
      <c r="A43" t="s">
        <v>84</v>
      </c>
      <c r="B43">
        <v>0.91490000000000005</v>
      </c>
    </row>
    <row r="44" spans="1:2" x14ac:dyDescent="0.25">
      <c r="A44" t="s">
        <v>85</v>
      </c>
      <c r="B44">
        <v>1.9931000000000001</v>
      </c>
    </row>
    <row r="45" spans="1:2" x14ac:dyDescent="0.25">
      <c r="A45" t="s">
        <v>86</v>
      </c>
      <c r="B45">
        <v>1.1822999999999999</v>
      </c>
    </row>
    <row r="46" spans="1:2" x14ac:dyDescent="0.25">
      <c r="A46" t="s">
        <v>87</v>
      </c>
      <c r="B46">
        <v>1.6569</v>
      </c>
    </row>
    <row r="47" spans="1:2" x14ac:dyDescent="0.25">
      <c r="A47" t="s">
        <v>88</v>
      </c>
      <c r="B47">
        <v>0.85089999999999999</v>
      </c>
    </row>
    <row r="48" spans="1:2" x14ac:dyDescent="0.25">
      <c r="A48" t="s">
        <v>89</v>
      </c>
      <c r="B48">
        <v>0.78839999999999999</v>
      </c>
    </row>
    <row r="49" spans="1:2" x14ac:dyDescent="0.25">
      <c r="A49" t="s">
        <v>90</v>
      </c>
      <c r="B49">
        <v>1.2896000000000001</v>
      </c>
    </row>
    <row r="50" spans="1:2" x14ac:dyDescent="0.25">
      <c r="A50" t="s">
        <v>91</v>
      </c>
      <c r="B50">
        <v>1.3046</v>
      </c>
    </row>
    <row r="51" spans="1:2" x14ac:dyDescent="0.25">
      <c r="A51" t="s">
        <v>92</v>
      </c>
      <c r="B51">
        <v>1.5077</v>
      </c>
    </row>
    <row r="52" spans="1:2" x14ac:dyDescent="0.25">
      <c r="A52" t="s">
        <v>93</v>
      </c>
      <c r="B52">
        <v>1.1967000000000001</v>
      </c>
    </row>
    <row r="53" spans="1:2" x14ac:dyDescent="0.25">
      <c r="A53" t="s">
        <v>94</v>
      </c>
      <c r="B53">
        <v>1.0003</v>
      </c>
    </row>
    <row r="54" spans="1:2" x14ac:dyDescent="0.25">
      <c r="A54" t="s">
        <v>95</v>
      </c>
      <c r="B54">
        <v>1.4291</v>
      </c>
    </row>
    <row r="55" spans="1:2" x14ac:dyDescent="0.25">
      <c r="A55" t="s">
        <v>96</v>
      </c>
      <c r="B55">
        <v>1.3406</v>
      </c>
    </row>
    <row r="56" spans="1:2" x14ac:dyDescent="0.25">
      <c r="A56" t="s">
        <v>155</v>
      </c>
      <c r="B56">
        <v>1.2972999999999999</v>
      </c>
    </row>
    <row r="57" spans="1:2" x14ac:dyDescent="0.25">
      <c r="A57" t="s">
        <v>97</v>
      </c>
      <c r="B57">
        <v>0.92569999999999997</v>
      </c>
    </row>
    <row r="58" spans="1:2" x14ac:dyDescent="0.25">
      <c r="A58" t="s">
        <v>98</v>
      </c>
      <c r="B58">
        <v>1.0860000000000001</v>
      </c>
    </row>
    <row r="59" spans="1:2" x14ac:dyDescent="0.25">
      <c r="A59" t="s">
        <v>99</v>
      </c>
      <c r="B59">
        <v>0.94540000000000002</v>
      </c>
    </row>
    <row r="60" spans="1:2" x14ac:dyDescent="0.25">
      <c r="A60" t="s">
        <v>100</v>
      </c>
      <c r="B60">
        <v>0.92090000000000005</v>
      </c>
    </row>
    <row r="61" spans="1:2" x14ac:dyDescent="0.25">
      <c r="A61" t="s">
        <v>101</v>
      </c>
      <c r="B61">
        <v>1.2710999999999999</v>
      </c>
    </row>
    <row r="62" spans="1:2" x14ac:dyDescent="0.25">
      <c r="A62" t="s">
        <v>102</v>
      </c>
      <c r="B62">
        <v>0.86429999999999996</v>
      </c>
    </row>
    <row r="63" spans="1:2" x14ac:dyDescent="0.25">
      <c r="A63" t="s">
        <v>103</v>
      </c>
      <c r="B63">
        <v>1.1597999999999999</v>
      </c>
    </row>
    <row r="64" spans="1:2" x14ac:dyDescent="0.25">
      <c r="A64" t="s">
        <v>154</v>
      </c>
      <c r="B64">
        <v>1.1964999999999999</v>
      </c>
    </row>
    <row r="65" spans="1:2" x14ac:dyDescent="0.25">
      <c r="A65" t="s">
        <v>104</v>
      </c>
      <c r="B65">
        <v>0.99660000000000004</v>
      </c>
    </row>
    <row r="66" spans="1:2" x14ac:dyDescent="0.25">
      <c r="A66" t="s">
        <v>105</v>
      </c>
      <c r="B66">
        <v>0.90490000000000004</v>
      </c>
    </row>
    <row r="67" spans="1:2" x14ac:dyDescent="0.25">
      <c r="A67" t="s">
        <v>106</v>
      </c>
      <c r="B67">
        <v>1.1047</v>
      </c>
    </row>
    <row r="68" spans="1:2" x14ac:dyDescent="0.25">
      <c r="A68" t="s">
        <v>107</v>
      </c>
      <c r="B68">
        <v>1.2567999999999999</v>
      </c>
    </row>
    <row r="69" spans="1:2" x14ac:dyDescent="0.25">
      <c r="A69" t="s">
        <v>108</v>
      </c>
      <c r="B69">
        <v>1.0868</v>
      </c>
    </row>
    <row r="70" spans="1:2" x14ac:dyDescent="0.25">
      <c r="A70" t="s">
        <v>109</v>
      </c>
      <c r="B70">
        <v>0.96660000000000001</v>
      </c>
    </row>
    <row r="71" spans="1:2" x14ac:dyDescent="0.25">
      <c r="A71" t="s">
        <v>153</v>
      </c>
      <c r="B71">
        <v>1.1791</v>
      </c>
    </row>
    <row r="72" spans="1:2" x14ac:dyDescent="0.25">
      <c r="A72" t="s">
        <v>110</v>
      </c>
      <c r="B72">
        <v>0.9768</v>
      </c>
    </row>
    <row r="73" spans="1:2" x14ac:dyDescent="0.25">
      <c r="A73" t="s">
        <v>111</v>
      </c>
      <c r="B73">
        <v>1.0478000000000001</v>
      </c>
    </row>
    <row r="74" spans="1:2" x14ac:dyDescent="0.25">
      <c r="A74" t="s">
        <v>112</v>
      </c>
      <c r="B74">
        <v>1.0013000000000001</v>
      </c>
    </row>
    <row r="75" spans="1:2" x14ac:dyDescent="0.25">
      <c r="A75" t="s">
        <v>152</v>
      </c>
      <c r="B75">
        <v>1.1963999999999999</v>
      </c>
    </row>
    <row r="76" spans="1:2" x14ac:dyDescent="0.25">
      <c r="A76" t="s">
        <v>114</v>
      </c>
      <c r="B76">
        <v>1.1253</v>
      </c>
    </row>
  </sheetData>
  <phoneticPr fontId="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61"/>
  <sheetViews>
    <sheetView topLeftCell="A31" workbookViewId="0">
      <selection activeCell="B18" sqref="B18:B61"/>
    </sheetView>
  </sheetViews>
  <sheetFormatPr defaultColWidth="8.85546875" defaultRowHeight="15" x14ac:dyDescent="0.25"/>
  <cols>
    <col min="1" max="1" width="23.140625" customWidth="1"/>
  </cols>
  <sheetData>
    <row r="1" spans="1:22" x14ac:dyDescent="0.25">
      <c r="A1" t="s">
        <v>145</v>
      </c>
    </row>
    <row r="2" spans="1:22" x14ac:dyDescent="0.25">
      <c r="A2" s="1" t="s">
        <v>146</v>
      </c>
      <c r="B2" t="s">
        <v>115</v>
      </c>
      <c r="C2" t="s">
        <v>116</v>
      </c>
      <c r="D2" t="s">
        <v>117</v>
      </c>
      <c r="E2" t="s">
        <v>17</v>
      </c>
      <c r="F2" t="s">
        <v>118</v>
      </c>
      <c r="G2" t="s">
        <v>18</v>
      </c>
      <c r="H2" t="s">
        <v>119</v>
      </c>
      <c r="I2" t="s">
        <v>19</v>
      </c>
      <c r="J2" t="s">
        <v>20</v>
      </c>
      <c r="K2" t="s">
        <v>21</v>
      </c>
      <c r="L2" t="s">
        <v>120</v>
      </c>
      <c r="M2" t="s">
        <v>22</v>
      </c>
      <c r="N2" t="s">
        <v>23</v>
      </c>
      <c r="O2" t="s">
        <v>24</v>
      </c>
      <c r="P2" t="s">
        <v>25</v>
      </c>
      <c r="Q2" t="s">
        <v>27</v>
      </c>
      <c r="R2" t="s">
        <v>29</v>
      </c>
      <c r="S2" t="s">
        <v>31</v>
      </c>
      <c r="T2" t="s">
        <v>34</v>
      </c>
      <c r="U2" t="s">
        <v>37</v>
      </c>
      <c r="V2" t="s">
        <v>40</v>
      </c>
    </row>
    <row r="3" spans="1:22" x14ac:dyDescent="0.25">
      <c r="A3" t="s">
        <v>0</v>
      </c>
      <c r="B3" s="2"/>
      <c r="C3" s="2"/>
      <c r="D3" s="2">
        <v>0.91469999999999996</v>
      </c>
      <c r="E3" s="2">
        <v>0.88390000000000002</v>
      </c>
      <c r="F3" s="2"/>
      <c r="G3" s="2">
        <v>0.81769999999999998</v>
      </c>
      <c r="H3" s="2"/>
      <c r="I3" s="2">
        <v>1.0175000000000001</v>
      </c>
      <c r="J3" s="2">
        <v>0.95520000000000005</v>
      </c>
      <c r="K3" s="2"/>
      <c r="L3" s="2"/>
      <c r="M3" s="2">
        <v>1.4051</v>
      </c>
      <c r="N3" s="2"/>
      <c r="O3" s="2"/>
      <c r="P3" s="2"/>
      <c r="Q3" s="2"/>
      <c r="R3" s="2"/>
      <c r="S3" s="2"/>
      <c r="T3" s="2"/>
      <c r="U3" s="2"/>
    </row>
    <row r="4" spans="1:22" x14ac:dyDescent="0.25">
      <c r="A4" t="s">
        <v>1</v>
      </c>
      <c r="B4" s="2"/>
      <c r="C4" s="2"/>
      <c r="D4" s="2"/>
      <c r="E4" s="2"/>
      <c r="F4" s="2"/>
      <c r="G4" s="2"/>
      <c r="H4" s="2"/>
      <c r="I4" s="2"/>
      <c r="J4" s="2"/>
      <c r="K4" s="2">
        <v>1.0288999999999999</v>
      </c>
      <c r="L4" s="2"/>
      <c r="M4" s="2"/>
      <c r="N4" s="2"/>
      <c r="O4" s="2">
        <v>1.0476000000000001</v>
      </c>
      <c r="P4" s="2"/>
      <c r="Q4" s="2">
        <v>1.0113000000000001</v>
      </c>
      <c r="R4" s="2"/>
      <c r="S4" s="2"/>
      <c r="T4" s="2"/>
      <c r="U4" s="2"/>
    </row>
    <row r="5" spans="1:22" x14ac:dyDescent="0.25">
      <c r="A5" t="s">
        <v>2</v>
      </c>
      <c r="B5" s="2"/>
      <c r="C5" s="2">
        <v>1.2793000000000001</v>
      </c>
      <c r="D5" s="2"/>
      <c r="E5" s="2">
        <v>0.97040000000000004</v>
      </c>
      <c r="F5" s="2">
        <v>0.98670000000000002</v>
      </c>
      <c r="G5" s="2">
        <v>0.95679999999999998</v>
      </c>
      <c r="H5" s="2">
        <v>0.88600000000000001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2" x14ac:dyDescent="0.25">
      <c r="A6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>
        <v>1.0506</v>
      </c>
      <c r="N6" s="2">
        <v>1.0385</v>
      </c>
      <c r="O6" s="2"/>
      <c r="P6" s="2"/>
      <c r="Q6" s="2"/>
      <c r="R6" s="2"/>
      <c r="S6" s="2"/>
      <c r="T6" s="2"/>
      <c r="U6" s="2"/>
    </row>
    <row r="7" spans="1:22" x14ac:dyDescent="0.25">
      <c r="A7" t="s">
        <v>4</v>
      </c>
      <c r="B7" s="2"/>
      <c r="C7" s="2"/>
      <c r="D7" s="2"/>
      <c r="E7" s="2"/>
      <c r="F7" s="2"/>
      <c r="G7" s="2"/>
      <c r="H7" s="2"/>
      <c r="I7" s="2"/>
      <c r="J7" s="2"/>
      <c r="K7" s="2">
        <v>1.9079999999999999</v>
      </c>
      <c r="L7" s="2"/>
      <c r="M7" s="2"/>
      <c r="N7" s="2">
        <v>1.4085000000000001</v>
      </c>
      <c r="O7" s="2"/>
      <c r="P7" s="2"/>
      <c r="Q7" s="2"/>
      <c r="R7" s="2"/>
      <c r="S7" s="2"/>
      <c r="T7" s="2"/>
      <c r="U7" s="2"/>
    </row>
    <row r="8" spans="1:22" x14ac:dyDescent="0.25">
      <c r="A8" t="s">
        <v>5</v>
      </c>
      <c r="B8" s="2"/>
      <c r="C8" s="2"/>
      <c r="D8" s="2"/>
      <c r="E8" s="2">
        <v>1.5121</v>
      </c>
      <c r="F8" s="2"/>
      <c r="G8" s="2">
        <v>1.0859000000000001</v>
      </c>
      <c r="H8" s="2"/>
      <c r="I8" s="2"/>
      <c r="J8" s="2"/>
      <c r="K8" s="2">
        <v>1.5063</v>
      </c>
      <c r="L8" s="2"/>
      <c r="M8" s="2">
        <v>1.2954000000000001</v>
      </c>
      <c r="N8" s="2">
        <v>1.2262999999999999</v>
      </c>
      <c r="O8" s="2">
        <v>1.0908</v>
      </c>
      <c r="P8" s="2"/>
      <c r="Q8" s="2"/>
      <c r="R8" s="2"/>
      <c r="S8" s="2"/>
      <c r="T8" s="2"/>
      <c r="U8" s="2"/>
    </row>
    <row r="9" spans="1:22" x14ac:dyDescent="0.25">
      <c r="A9" t="s">
        <v>6</v>
      </c>
      <c r="B9" s="2"/>
      <c r="C9" s="2"/>
      <c r="D9" s="2">
        <v>1.2730999999999999</v>
      </c>
      <c r="E9" s="2"/>
      <c r="F9" s="2"/>
      <c r="G9" s="2">
        <v>0.76949999999999996</v>
      </c>
      <c r="H9" s="2"/>
      <c r="I9" s="2">
        <v>0.40150000000000002</v>
      </c>
      <c r="J9" s="2"/>
      <c r="K9" s="2"/>
      <c r="L9" s="2"/>
      <c r="M9" s="2"/>
      <c r="N9" s="2"/>
      <c r="O9" s="2">
        <v>1.0767</v>
      </c>
      <c r="P9" s="2"/>
      <c r="Q9" s="2"/>
      <c r="R9" s="2"/>
      <c r="S9" s="2"/>
      <c r="T9" s="2"/>
      <c r="U9" s="2"/>
      <c r="V9">
        <v>1.0588</v>
      </c>
    </row>
    <row r="10" spans="1:22" x14ac:dyDescent="0.25">
      <c r="A10" t="s">
        <v>7</v>
      </c>
      <c r="B10" s="2"/>
      <c r="C10" s="2"/>
      <c r="D10" s="2"/>
      <c r="E10" s="2"/>
      <c r="F10" s="2"/>
      <c r="G10" s="2"/>
      <c r="H10" s="2"/>
      <c r="I10" s="2">
        <v>1.0570999999999999</v>
      </c>
      <c r="J10" s="2">
        <v>0.92730000000000001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2" x14ac:dyDescent="0.25">
      <c r="A11" t="s">
        <v>8</v>
      </c>
      <c r="B11" s="2"/>
      <c r="C11" s="2"/>
      <c r="D11" s="2"/>
      <c r="E11" s="2"/>
      <c r="F11" s="2"/>
      <c r="G11" s="2"/>
      <c r="H11" s="2"/>
      <c r="I11" s="2">
        <v>1.2149000000000001</v>
      </c>
      <c r="J11" s="2"/>
      <c r="K11" s="2">
        <v>1.1500999999999999</v>
      </c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2" x14ac:dyDescent="0.25">
      <c r="A12" t="s">
        <v>9</v>
      </c>
      <c r="B12" s="2"/>
      <c r="C12" s="2"/>
      <c r="D12" s="2"/>
      <c r="E12" s="2"/>
      <c r="F12" s="2">
        <v>1.0591999999999999</v>
      </c>
      <c r="G12" s="2"/>
      <c r="H12" s="2">
        <v>0.89759999999999995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2" x14ac:dyDescent="0.25">
      <c r="A13" t="s">
        <v>10</v>
      </c>
      <c r="B13" s="2"/>
      <c r="C13" s="2"/>
      <c r="D13" s="2"/>
      <c r="E13" s="2">
        <v>1.8759999999999999</v>
      </c>
      <c r="F13" s="2"/>
      <c r="G13" s="2"/>
      <c r="H13" s="2"/>
      <c r="I13" s="2">
        <v>1.0379</v>
      </c>
      <c r="J13" s="2"/>
      <c r="K13" s="2">
        <v>0.91900000000000004</v>
      </c>
      <c r="L13" s="2"/>
      <c r="M13" s="2"/>
      <c r="N13" s="2"/>
      <c r="O13" s="2">
        <v>0.9839</v>
      </c>
      <c r="P13" s="2"/>
      <c r="Q13" s="2"/>
      <c r="R13" s="2"/>
      <c r="S13" s="2"/>
      <c r="T13" s="2"/>
      <c r="U13" s="2"/>
    </row>
    <row r="14" spans="1:22" x14ac:dyDescent="0.25">
      <c r="A14" t="s">
        <v>150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1.0737000000000001</v>
      </c>
      <c r="P14" s="2"/>
      <c r="Q14" s="2"/>
      <c r="R14" s="2"/>
      <c r="S14" s="2"/>
      <c r="T14" s="2"/>
      <c r="U14" s="2"/>
      <c r="V14">
        <v>1.0498000000000001</v>
      </c>
    </row>
    <row r="15" spans="1:22" x14ac:dyDescent="0.25">
      <c r="A15" t="s">
        <v>140</v>
      </c>
      <c r="B15" s="2"/>
      <c r="C15" s="2"/>
      <c r="D15" s="2">
        <v>1.2337</v>
      </c>
      <c r="E15" s="2"/>
      <c r="F15" s="2"/>
      <c r="G15" s="2">
        <v>0.85270000000000001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2" x14ac:dyDescent="0.25">
      <c r="A16" t="s">
        <v>11</v>
      </c>
      <c r="G16">
        <v>0.78449999999999998</v>
      </c>
    </row>
    <row r="18" spans="1:2" x14ac:dyDescent="0.25">
      <c r="A18" t="s">
        <v>121</v>
      </c>
      <c r="B18">
        <v>1.2793000000000001</v>
      </c>
    </row>
    <row r="19" spans="1:2" x14ac:dyDescent="0.25">
      <c r="A19" t="s">
        <v>122</v>
      </c>
      <c r="B19">
        <v>0.91469999999999996</v>
      </c>
    </row>
    <row r="20" spans="1:2" x14ac:dyDescent="0.25">
      <c r="A20" t="s">
        <v>123</v>
      </c>
      <c r="B20">
        <v>1.2730999999999999</v>
      </c>
    </row>
    <row r="21" spans="1:2" x14ac:dyDescent="0.25">
      <c r="A21" t="s">
        <v>147</v>
      </c>
      <c r="B21">
        <v>1.2337</v>
      </c>
    </row>
    <row r="22" spans="1:2" x14ac:dyDescent="0.25">
      <c r="A22" t="s">
        <v>124</v>
      </c>
      <c r="B22">
        <v>0.88390000000000002</v>
      </c>
    </row>
    <row r="23" spans="1:2" x14ac:dyDescent="0.25">
      <c r="A23" t="s">
        <v>125</v>
      </c>
      <c r="B23">
        <v>0.97040000000000004</v>
      </c>
    </row>
    <row r="24" spans="1:2" x14ac:dyDescent="0.25">
      <c r="A24" t="s">
        <v>126</v>
      </c>
      <c r="B24">
        <v>1.5121</v>
      </c>
    </row>
    <row r="25" spans="1:2" x14ac:dyDescent="0.25">
      <c r="A25" t="s">
        <v>127</v>
      </c>
      <c r="B25">
        <v>1.8759999999999999</v>
      </c>
    </row>
    <row r="26" spans="1:2" x14ac:dyDescent="0.25">
      <c r="A26" t="s">
        <v>128</v>
      </c>
      <c r="B26">
        <v>0.98670000000000002</v>
      </c>
    </row>
    <row r="27" spans="1:2" x14ac:dyDescent="0.25">
      <c r="A27" t="s">
        <v>129</v>
      </c>
      <c r="B27">
        <v>1.0591999999999999</v>
      </c>
    </row>
    <row r="28" spans="1:2" x14ac:dyDescent="0.25">
      <c r="A28" t="s">
        <v>130</v>
      </c>
      <c r="B28">
        <v>0.81769999999999998</v>
      </c>
    </row>
    <row r="29" spans="1:2" x14ac:dyDescent="0.25">
      <c r="A29" t="s">
        <v>131</v>
      </c>
      <c r="B29">
        <v>0.95679999999999998</v>
      </c>
    </row>
    <row r="30" spans="1:2" x14ac:dyDescent="0.25">
      <c r="A30" t="s">
        <v>132</v>
      </c>
      <c r="B30">
        <v>1.0859000000000001</v>
      </c>
    </row>
    <row r="31" spans="1:2" x14ac:dyDescent="0.25">
      <c r="A31" t="s">
        <v>133</v>
      </c>
      <c r="B31">
        <v>0.76949999999999996</v>
      </c>
    </row>
    <row r="32" spans="1:2" x14ac:dyDescent="0.25">
      <c r="A32" t="s">
        <v>148</v>
      </c>
      <c r="B32">
        <v>0.85270000000000001</v>
      </c>
    </row>
    <row r="33" spans="1:2" x14ac:dyDescent="0.25">
      <c r="A33" t="s">
        <v>134</v>
      </c>
      <c r="B33">
        <v>0.78449999999999998</v>
      </c>
    </row>
    <row r="34" spans="1:2" x14ac:dyDescent="0.25">
      <c r="A34" t="s">
        <v>135</v>
      </c>
      <c r="B34">
        <v>0.88600000000000001</v>
      </c>
    </row>
    <row r="35" spans="1:2" x14ac:dyDescent="0.25">
      <c r="A35" t="s">
        <v>136</v>
      </c>
      <c r="B35">
        <v>0.89759999999999995</v>
      </c>
    </row>
    <row r="36" spans="1:2" x14ac:dyDescent="0.25">
      <c r="A36" t="s">
        <v>44</v>
      </c>
      <c r="B36">
        <v>1.0175000000000001</v>
      </c>
    </row>
    <row r="37" spans="1:2" x14ac:dyDescent="0.25">
      <c r="A37" t="s">
        <v>45</v>
      </c>
      <c r="B37">
        <v>0.40150000000000002</v>
      </c>
    </row>
    <row r="38" spans="1:2" x14ac:dyDescent="0.25">
      <c r="A38" t="s">
        <v>46</v>
      </c>
      <c r="B38">
        <v>1.0570999999999999</v>
      </c>
    </row>
    <row r="39" spans="1:2" x14ac:dyDescent="0.25">
      <c r="A39" t="s">
        <v>47</v>
      </c>
      <c r="B39">
        <v>1.2149000000000001</v>
      </c>
    </row>
    <row r="40" spans="1:2" x14ac:dyDescent="0.25">
      <c r="A40" t="s">
        <v>48</v>
      </c>
      <c r="B40">
        <v>1.0379</v>
      </c>
    </row>
    <row r="41" spans="1:2" x14ac:dyDescent="0.25">
      <c r="A41" t="s">
        <v>49</v>
      </c>
      <c r="B41">
        <v>0.95520000000000005</v>
      </c>
    </row>
    <row r="42" spans="1:2" x14ac:dyDescent="0.25">
      <c r="A42" t="s">
        <v>51</v>
      </c>
      <c r="B42">
        <v>0.92730000000000001</v>
      </c>
    </row>
    <row r="43" spans="1:2" x14ac:dyDescent="0.25">
      <c r="A43" t="s">
        <v>54</v>
      </c>
      <c r="B43">
        <v>1.0288999999999999</v>
      </c>
    </row>
    <row r="44" spans="1:2" x14ac:dyDescent="0.25">
      <c r="A44" t="s">
        <v>55</v>
      </c>
      <c r="B44">
        <v>1.9079999999999999</v>
      </c>
    </row>
    <row r="45" spans="1:2" x14ac:dyDescent="0.25">
      <c r="A45" t="s">
        <v>56</v>
      </c>
      <c r="B45">
        <v>1.5063</v>
      </c>
    </row>
    <row r="46" spans="1:2" x14ac:dyDescent="0.25">
      <c r="A46" t="s">
        <v>57</v>
      </c>
      <c r="B46">
        <v>1.1500999999999999</v>
      </c>
    </row>
    <row r="47" spans="1:2" x14ac:dyDescent="0.25">
      <c r="A47" t="s">
        <v>58</v>
      </c>
      <c r="B47">
        <v>0.91900000000000004</v>
      </c>
    </row>
    <row r="48" spans="1:2" x14ac:dyDescent="0.25">
      <c r="A48" t="s">
        <v>59</v>
      </c>
      <c r="B48">
        <v>1.4051</v>
      </c>
    </row>
    <row r="49" spans="1:2" x14ac:dyDescent="0.25">
      <c r="A49" t="s">
        <v>61</v>
      </c>
      <c r="B49">
        <v>1.0506</v>
      </c>
    </row>
    <row r="50" spans="1:2" x14ac:dyDescent="0.25">
      <c r="A50" t="s">
        <v>62</v>
      </c>
      <c r="B50">
        <v>1.2954000000000001</v>
      </c>
    </row>
    <row r="51" spans="1:2" x14ac:dyDescent="0.25">
      <c r="A51" t="s">
        <v>66</v>
      </c>
      <c r="B51">
        <v>1.0385</v>
      </c>
    </row>
    <row r="52" spans="1:2" x14ac:dyDescent="0.25">
      <c r="A52" t="s">
        <v>67</v>
      </c>
      <c r="B52">
        <v>1.4085000000000001</v>
      </c>
    </row>
    <row r="53" spans="1:2" x14ac:dyDescent="0.25">
      <c r="A53" t="s">
        <v>68</v>
      </c>
      <c r="B53">
        <v>1.2262999999999999</v>
      </c>
    </row>
    <row r="54" spans="1:2" x14ac:dyDescent="0.25">
      <c r="A54" t="s">
        <v>69</v>
      </c>
      <c r="B54">
        <v>1.0476000000000001</v>
      </c>
    </row>
    <row r="55" spans="1:2" x14ac:dyDescent="0.25">
      <c r="A55" t="s">
        <v>70</v>
      </c>
      <c r="B55">
        <v>1.0908</v>
      </c>
    </row>
    <row r="56" spans="1:2" x14ac:dyDescent="0.25">
      <c r="A56" t="s">
        <v>71</v>
      </c>
      <c r="B56">
        <v>1.0767</v>
      </c>
    </row>
    <row r="57" spans="1:2" x14ac:dyDescent="0.25">
      <c r="A57" t="s">
        <v>72</v>
      </c>
      <c r="B57">
        <v>0.9839</v>
      </c>
    </row>
    <row r="58" spans="1:2" x14ac:dyDescent="0.25">
      <c r="A58" t="s">
        <v>151</v>
      </c>
      <c r="B58">
        <v>1.0737000000000001</v>
      </c>
    </row>
    <row r="59" spans="1:2" x14ac:dyDescent="0.25">
      <c r="A59" t="s">
        <v>78</v>
      </c>
      <c r="B59">
        <v>1.0113000000000001</v>
      </c>
    </row>
    <row r="60" spans="1:2" x14ac:dyDescent="0.25">
      <c r="A60" t="s">
        <v>113</v>
      </c>
      <c r="B60">
        <v>1.0588</v>
      </c>
    </row>
    <row r="61" spans="1:2" x14ac:dyDescent="0.25">
      <c r="A61" t="s">
        <v>149</v>
      </c>
      <c r="B61">
        <v>1.0498000000000001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AC172"/>
  <sheetViews>
    <sheetView topLeftCell="L136" workbookViewId="0">
      <selection activeCell="M171" sqref="M171"/>
    </sheetView>
  </sheetViews>
  <sheetFormatPr defaultRowHeight="15" x14ac:dyDescent="0.25"/>
  <cols>
    <col min="2" max="2" width="19.140625" bestFit="1" customWidth="1"/>
    <col min="3" max="3" width="9.140625" customWidth="1"/>
    <col min="4" max="4" width="10" bestFit="1" customWidth="1"/>
    <col min="5" max="5" width="10.140625" bestFit="1" customWidth="1"/>
    <col min="6" max="6" width="11.140625" bestFit="1" customWidth="1"/>
    <col min="8" max="8" width="12.28515625" customWidth="1"/>
    <col min="9" max="21" width="9.28515625" customWidth="1"/>
    <col min="22" max="22" width="11.28515625" bestFit="1" customWidth="1"/>
  </cols>
  <sheetData>
    <row r="1" spans="9:16" ht="15.75" customHeight="1" x14ac:dyDescent="0.25">
      <c r="I1" t="s">
        <v>259</v>
      </c>
    </row>
    <row r="2" spans="9:16" ht="15.75" customHeight="1" x14ac:dyDescent="0.25">
      <c r="I2" t="s">
        <v>195</v>
      </c>
      <c r="K2" t="s">
        <v>196</v>
      </c>
      <c r="N2" s="20"/>
    </row>
    <row r="3" spans="9:16" ht="15.75" customHeight="1" x14ac:dyDescent="0.25">
      <c r="I3" t="s">
        <v>189</v>
      </c>
      <c r="K3" s="21" t="s">
        <v>200</v>
      </c>
      <c r="L3" s="21"/>
      <c r="M3" s="21"/>
      <c r="N3" s="21"/>
    </row>
    <row r="4" spans="9:16" ht="15.75" customHeight="1" x14ac:dyDescent="0.25">
      <c r="K4" s="21"/>
      <c r="L4" s="21"/>
      <c r="M4" s="21"/>
      <c r="N4" s="21"/>
    </row>
    <row r="5" spans="9:16" ht="15.75" customHeight="1" x14ac:dyDescent="0.25">
      <c r="J5" s="70" t="s">
        <v>242</v>
      </c>
      <c r="K5">
        <v>24</v>
      </c>
      <c r="L5">
        <v>0</v>
      </c>
      <c r="N5">
        <v>3</v>
      </c>
      <c r="O5">
        <v>0</v>
      </c>
    </row>
    <row r="6" spans="9:16" ht="15.75" customHeight="1" x14ac:dyDescent="0.25">
      <c r="J6" s="70" t="s">
        <v>243</v>
      </c>
      <c r="K6">
        <v>24</v>
      </c>
      <c r="L6">
        <v>0</v>
      </c>
      <c r="N6">
        <v>3</v>
      </c>
      <c r="O6">
        <v>0</v>
      </c>
    </row>
    <row r="7" spans="9:16" ht="15.75" customHeight="1" x14ac:dyDescent="0.25">
      <c r="J7" s="70" t="s">
        <v>244</v>
      </c>
      <c r="K7">
        <v>24</v>
      </c>
      <c r="L7">
        <v>0</v>
      </c>
      <c r="N7">
        <v>3</v>
      </c>
      <c r="O7">
        <v>0</v>
      </c>
    </row>
    <row r="8" spans="9:16" ht="15.75" customHeight="1" x14ac:dyDescent="0.25">
      <c r="J8" s="70" t="s">
        <v>245</v>
      </c>
      <c r="K8">
        <v>24</v>
      </c>
      <c r="L8">
        <v>0</v>
      </c>
      <c r="N8">
        <v>3</v>
      </c>
      <c r="O8">
        <v>0</v>
      </c>
    </row>
    <row r="9" spans="9:16" ht="15.75" customHeight="1" x14ac:dyDescent="0.25">
      <c r="J9" s="12" t="s">
        <v>248</v>
      </c>
      <c r="K9">
        <v>6</v>
      </c>
      <c r="L9">
        <v>0</v>
      </c>
      <c r="N9">
        <v>0.51200000000000001</v>
      </c>
      <c r="O9">
        <v>0</v>
      </c>
    </row>
    <row r="10" spans="9:16" ht="15.75" customHeight="1" x14ac:dyDescent="0.25">
      <c r="I10" t="s">
        <v>201</v>
      </c>
      <c r="J10" s="12" t="s">
        <v>264</v>
      </c>
      <c r="K10">
        <v>6</v>
      </c>
      <c r="N10">
        <f>H76</f>
        <v>0.76800000000000002</v>
      </c>
      <c r="O10">
        <v>0</v>
      </c>
    </row>
    <row r="11" spans="9:16" ht="15.75" customHeight="1" x14ac:dyDescent="0.25"/>
    <row r="12" spans="9:16" ht="15.75" customHeight="1" x14ac:dyDescent="0.25">
      <c r="J12" s="70" t="s">
        <v>242</v>
      </c>
      <c r="K12">
        <v>0</v>
      </c>
      <c r="L12">
        <v>0</v>
      </c>
      <c r="N12">
        <v>0</v>
      </c>
      <c r="O12">
        <v>0</v>
      </c>
    </row>
    <row r="13" spans="9:16" ht="15.75" customHeight="1" x14ac:dyDescent="0.25">
      <c r="J13" s="70" t="s">
        <v>243</v>
      </c>
      <c r="K13">
        <v>0</v>
      </c>
      <c r="L13">
        <v>0</v>
      </c>
      <c r="N13">
        <v>0</v>
      </c>
      <c r="O13">
        <v>0</v>
      </c>
    </row>
    <row r="14" spans="9:16" ht="15.75" customHeight="1" x14ac:dyDescent="0.25">
      <c r="J14" s="70" t="s">
        <v>244</v>
      </c>
      <c r="K14">
        <v>0</v>
      </c>
      <c r="L14">
        <v>0</v>
      </c>
      <c r="N14">
        <v>0</v>
      </c>
      <c r="O14">
        <v>0</v>
      </c>
    </row>
    <row r="15" spans="9:16" ht="15.75" customHeight="1" x14ac:dyDescent="0.25">
      <c r="J15" s="70" t="s">
        <v>245</v>
      </c>
      <c r="K15">
        <v>0</v>
      </c>
      <c r="L15">
        <v>0</v>
      </c>
      <c r="N15">
        <v>0</v>
      </c>
      <c r="O15">
        <v>0</v>
      </c>
    </row>
    <row r="16" spans="9:16" ht="15.75" customHeight="1" x14ac:dyDescent="0.25">
      <c r="J16" s="12" t="s">
        <v>248</v>
      </c>
      <c r="K16">
        <v>24</v>
      </c>
      <c r="N16">
        <v>3</v>
      </c>
      <c r="O16">
        <v>0</v>
      </c>
    </row>
    <row r="17" spans="9:29" ht="15.75" customHeight="1" x14ac:dyDescent="0.25">
      <c r="I17" t="s">
        <v>238</v>
      </c>
      <c r="J17" s="12" t="s">
        <v>264</v>
      </c>
      <c r="K17">
        <v>45</v>
      </c>
      <c r="N17">
        <f>H77</f>
        <v>6</v>
      </c>
      <c r="O17">
        <v>0</v>
      </c>
    </row>
    <row r="18" spans="9:29" ht="15.75" customHeight="1" x14ac:dyDescent="0.25"/>
    <row r="19" spans="9:29" ht="15.75" customHeight="1" x14ac:dyDescent="0.25">
      <c r="J19" s="70" t="s">
        <v>242</v>
      </c>
      <c r="K19">
        <v>10</v>
      </c>
      <c r="L19">
        <v>0</v>
      </c>
      <c r="N19">
        <v>0.89600000000000002</v>
      </c>
      <c r="O19">
        <v>0</v>
      </c>
    </row>
    <row r="20" spans="9:29" ht="15.75" customHeight="1" x14ac:dyDescent="0.25">
      <c r="J20" s="70" t="s">
        <v>243</v>
      </c>
      <c r="K20">
        <v>10</v>
      </c>
      <c r="L20">
        <v>0</v>
      </c>
      <c r="N20">
        <v>0.89600000000000002</v>
      </c>
      <c r="O20">
        <v>0</v>
      </c>
    </row>
    <row r="21" spans="9:29" ht="15.75" customHeight="1" x14ac:dyDescent="0.25">
      <c r="J21" s="70" t="s">
        <v>244</v>
      </c>
      <c r="K21">
        <v>10</v>
      </c>
      <c r="L21">
        <v>0</v>
      </c>
      <c r="N21">
        <v>0.89600000000000002</v>
      </c>
      <c r="O21">
        <v>0</v>
      </c>
    </row>
    <row r="22" spans="9:29" ht="15.75" customHeight="1" x14ac:dyDescent="0.25">
      <c r="J22" s="70" t="s">
        <v>245</v>
      </c>
      <c r="K22">
        <v>10</v>
      </c>
      <c r="L22">
        <v>0</v>
      </c>
      <c r="N22">
        <v>0.76800000000000002</v>
      </c>
      <c r="O22">
        <v>0</v>
      </c>
    </row>
    <row r="23" spans="9:29" ht="15.75" customHeight="1" x14ac:dyDescent="0.25">
      <c r="J23" s="12" t="s">
        <v>248</v>
      </c>
      <c r="K23">
        <v>40</v>
      </c>
      <c r="L23">
        <v>0</v>
      </c>
      <c r="N23">
        <v>5</v>
      </c>
      <c r="O23">
        <v>0</v>
      </c>
    </row>
    <row r="24" spans="9:29" ht="15.75" customHeight="1" x14ac:dyDescent="0.25">
      <c r="I24" t="s">
        <v>203</v>
      </c>
      <c r="J24" s="12" t="s">
        <v>264</v>
      </c>
      <c r="K24">
        <f>H58</f>
        <v>40</v>
      </c>
      <c r="N24">
        <f>H78</f>
        <v>5</v>
      </c>
      <c r="O24">
        <v>0</v>
      </c>
    </row>
    <row r="25" spans="9:29" ht="15.75" customHeight="1" x14ac:dyDescent="0.25">
      <c r="AC25" t="s">
        <v>239</v>
      </c>
    </row>
    <row r="26" spans="9:29" ht="15.75" customHeight="1" x14ac:dyDescent="0.25">
      <c r="J26" s="70" t="s">
        <v>242</v>
      </c>
      <c r="K26">
        <v>0</v>
      </c>
      <c r="L26">
        <v>0</v>
      </c>
      <c r="N26">
        <v>0</v>
      </c>
      <c r="O26">
        <v>0</v>
      </c>
    </row>
    <row r="27" spans="9:29" ht="15.75" customHeight="1" x14ac:dyDescent="0.25">
      <c r="J27" s="70" t="s">
        <v>243</v>
      </c>
      <c r="K27">
        <v>0</v>
      </c>
      <c r="L27">
        <v>0</v>
      </c>
      <c r="N27">
        <v>0</v>
      </c>
      <c r="O27">
        <v>0</v>
      </c>
    </row>
    <row r="28" spans="9:29" ht="15.75" customHeight="1" x14ac:dyDescent="0.25">
      <c r="J28" s="70" t="s">
        <v>244</v>
      </c>
      <c r="K28">
        <v>0</v>
      </c>
      <c r="L28">
        <v>0</v>
      </c>
      <c r="N28">
        <v>0</v>
      </c>
      <c r="O28">
        <v>0</v>
      </c>
    </row>
    <row r="29" spans="9:29" ht="15.75" customHeight="1" x14ac:dyDescent="0.25">
      <c r="J29" s="70" t="s">
        <v>245</v>
      </c>
      <c r="K29">
        <v>0</v>
      </c>
      <c r="L29">
        <v>0</v>
      </c>
      <c r="N29">
        <v>0</v>
      </c>
      <c r="O29">
        <v>0</v>
      </c>
    </row>
    <row r="30" spans="9:29" ht="15.75" customHeight="1" x14ac:dyDescent="0.25">
      <c r="J30" s="12" t="s">
        <v>248</v>
      </c>
      <c r="K30">
        <v>6</v>
      </c>
      <c r="L30">
        <v>0</v>
      </c>
      <c r="N30">
        <v>0.77</v>
      </c>
      <c r="O30">
        <v>0</v>
      </c>
    </row>
    <row r="31" spans="9:29" ht="15.75" customHeight="1" x14ac:dyDescent="0.25">
      <c r="I31" t="s">
        <v>207</v>
      </c>
      <c r="J31" s="12" t="s">
        <v>264</v>
      </c>
      <c r="K31">
        <f>H59</f>
        <v>6</v>
      </c>
      <c r="N31">
        <f>H79</f>
        <v>0.76800000000000002</v>
      </c>
      <c r="O31">
        <v>0</v>
      </c>
    </row>
    <row r="32" spans="9:29" ht="15.75" customHeight="1" x14ac:dyDescent="0.25"/>
    <row r="33" spans="9:15" ht="15.75" customHeight="1" x14ac:dyDescent="0.25">
      <c r="J33" s="70" t="s">
        <v>242</v>
      </c>
      <c r="K33">
        <v>7</v>
      </c>
      <c r="L33">
        <v>0</v>
      </c>
      <c r="N33">
        <v>0.76800000000000002</v>
      </c>
      <c r="O33">
        <v>0</v>
      </c>
    </row>
    <row r="34" spans="9:15" ht="15.75" customHeight="1" x14ac:dyDescent="0.25">
      <c r="J34" s="70" t="s">
        <v>243</v>
      </c>
      <c r="K34">
        <v>7</v>
      </c>
      <c r="L34">
        <v>0</v>
      </c>
      <c r="N34">
        <v>0.76800000000000002</v>
      </c>
      <c r="O34">
        <v>0</v>
      </c>
    </row>
    <row r="35" spans="9:15" ht="15.75" customHeight="1" x14ac:dyDescent="0.25">
      <c r="J35" s="70" t="s">
        <v>244</v>
      </c>
      <c r="K35">
        <v>3</v>
      </c>
      <c r="L35">
        <v>0</v>
      </c>
      <c r="N35">
        <v>0.76800000000000002</v>
      </c>
      <c r="O35">
        <v>0</v>
      </c>
    </row>
    <row r="36" spans="9:15" ht="15.75" customHeight="1" x14ac:dyDescent="0.25">
      <c r="J36" s="70" t="s">
        <v>245</v>
      </c>
      <c r="K36">
        <v>3</v>
      </c>
      <c r="L36">
        <v>0</v>
      </c>
      <c r="N36">
        <v>0.76800000000000002</v>
      </c>
      <c r="O36">
        <v>0</v>
      </c>
    </row>
    <row r="37" spans="9:15" ht="15.75" customHeight="1" x14ac:dyDescent="0.25">
      <c r="J37" s="12" t="s">
        <v>248</v>
      </c>
      <c r="K37">
        <v>1.5</v>
      </c>
      <c r="L37">
        <v>0</v>
      </c>
      <c r="N37">
        <v>0.38400000000000001</v>
      </c>
      <c r="O37">
        <v>0</v>
      </c>
    </row>
    <row r="38" spans="9:15" ht="15.75" customHeight="1" x14ac:dyDescent="0.25">
      <c r="I38" t="s">
        <v>211</v>
      </c>
      <c r="J38" s="12" t="s">
        <v>264</v>
      </c>
      <c r="K38">
        <v>1.5</v>
      </c>
      <c r="L38">
        <v>0</v>
      </c>
      <c r="N38">
        <v>0.38400000000000001</v>
      </c>
      <c r="O38">
        <v>0</v>
      </c>
    </row>
    <row r="39" spans="9:15" ht="15.75" customHeight="1" x14ac:dyDescent="0.25"/>
    <row r="40" spans="9:15" ht="15.75" customHeight="1" x14ac:dyDescent="0.25">
      <c r="J40" s="70" t="s">
        <v>242</v>
      </c>
      <c r="K40">
        <v>12</v>
      </c>
      <c r="L40">
        <v>0</v>
      </c>
      <c r="N40">
        <v>0.76800000000000002</v>
      </c>
      <c r="O40">
        <v>0</v>
      </c>
    </row>
    <row r="41" spans="9:15" ht="15.75" customHeight="1" x14ac:dyDescent="0.25">
      <c r="J41" s="70" t="s">
        <v>243</v>
      </c>
      <c r="K41">
        <v>12</v>
      </c>
      <c r="L41">
        <v>0</v>
      </c>
      <c r="N41">
        <v>0.76800000000000002</v>
      </c>
      <c r="O41">
        <v>0</v>
      </c>
    </row>
    <row r="42" spans="9:15" ht="15.75" customHeight="1" x14ac:dyDescent="0.25">
      <c r="J42" s="70" t="s">
        <v>244</v>
      </c>
      <c r="K42">
        <v>12</v>
      </c>
      <c r="L42">
        <v>0</v>
      </c>
      <c r="N42">
        <v>0.76800000000000002</v>
      </c>
      <c r="O42">
        <v>0</v>
      </c>
    </row>
    <row r="43" spans="9:15" ht="15.75" customHeight="1" x14ac:dyDescent="0.25">
      <c r="J43" s="70" t="s">
        <v>245</v>
      </c>
      <c r="K43">
        <v>12</v>
      </c>
      <c r="L43">
        <v>0</v>
      </c>
      <c r="N43">
        <v>0.76800000000000002</v>
      </c>
      <c r="O43">
        <v>0</v>
      </c>
    </row>
    <row r="44" spans="9:15" ht="15.75" customHeight="1" x14ac:dyDescent="0.25">
      <c r="J44" s="12" t="s">
        <v>248</v>
      </c>
      <c r="K44">
        <v>12</v>
      </c>
      <c r="L44">
        <v>0</v>
      </c>
      <c r="N44">
        <v>0.38400000000000001</v>
      </c>
      <c r="O44">
        <v>0</v>
      </c>
    </row>
    <row r="45" spans="9:15" ht="15.75" customHeight="1" x14ac:dyDescent="0.25">
      <c r="I45" t="s">
        <v>214</v>
      </c>
      <c r="J45" s="12" t="s">
        <v>264</v>
      </c>
      <c r="K45">
        <f>H61</f>
        <v>12</v>
      </c>
      <c r="N45">
        <f>H81</f>
        <v>0.76800000000000002</v>
      </c>
      <c r="O45">
        <v>0</v>
      </c>
    </row>
    <row r="46" spans="9:15" ht="16.5" customHeight="1" x14ac:dyDescent="0.25"/>
    <row r="47" spans="9:15" ht="16.5" customHeight="1" x14ac:dyDescent="0.25"/>
    <row r="53" spans="2:15" x14ac:dyDescent="0.25">
      <c r="B53" t="s">
        <v>259</v>
      </c>
    </row>
    <row r="54" spans="2:15" x14ac:dyDescent="0.25">
      <c r="B54" t="s">
        <v>195</v>
      </c>
      <c r="C54" t="s">
        <v>196</v>
      </c>
      <c r="D54" t="s">
        <v>197</v>
      </c>
      <c r="E54" t="s">
        <v>198</v>
      </c>
      <c r="F54" s="20">
        <v>153102255</v>
      </c>
      <c r="G54" t="s">
        <v>199</v>
      </c>
      <c r="H54" t="s">
        <v>260</v>
      </c>
    </row>
    <row r="55" spans="2:15" x14ac:dyDescent="0.25">
      <c r="B55" t="s">
        <v>189</v>
      </c>
      <c r="C55" s="70" t="s">
        <v>242</v>
      </c>
      <c r="D55" s="70" t="s">
        <v>243</v>
      </c>
      <c r="E55" s="70" t="s">
        <v>244</v>
      </c>
      <c r="F55" s="70" t="s">
        <v>245</v>
      </c>
      <c r="G55" s="12" t="s">
        <v>251</v>
      </c>
      <c r="H55" s="12" t="s">
        <v>264</v>
      </c>
      <c r="I55" s="73" t="s">
        <v>242</v>
      </c>
      <c r="J55" s="70" t="s">
        <v>243</v>
      </c>
      <c r="K55" s="70" t="s">
        <v>244</v>
      </c>
      <c r="L55" s="70" t="s">
        <v>245</v>
      </c>
      <c r="M55" s="12" t="s">
        <v>251</v>
      </c>
      <c r="N55" s="12" t="s">
        <v>264</v>
      </c>
    </row>
    <row r="56" spans="2:15" x14ac:dyDescent="0.25">
      <c r="B56" t="s">
        <v>201</v>
      </c>
      <c r="C56">
        <v>6</v>
      </c>
      <c r="D56">
        <v>6</v>
      </c>
      <c r="E56">
        <v>6</v>
      </c>
      <c r="F56">
        <v>6</v>
      </c>
      <c r="G56">
        <v>6</v>
      </c>
      <c r="H56">
        <v>6</v>
      </c>
      <c r="I56" s="67">
        <f>1084*($M56/SUM($M56:$M57))</f>
        <v>235.77718832891247</v>
      </c>
      <c r="J56" s="67">
        <f>836*($M56/SUM($M56:$M57))</f>
        <v>181.83554376657824</v>
      </c>
      <c r="K56" s="67">
        <f>699*($M56/SUM($M56:$M57))</f>
        <v>152.0371352785146</v>
      </c>
      <c r="L56" s="67">
        <f>546*($M56/SUM($M56:$M57))</f>
        <v>118.75862068965517</v>
      </c>
      <c r="M56">
        <v>82</v>
      </c>
      <c r="N56">
        <v>185</v>
      </c>
      <c r="O56">
        <f t="shared" ref="O56:O71" si="0">C56*I56</f>
        <v>1414.663129973475</v>
      </c>
    </row>
    <row r="57" spans="2:15" x14ac:dyDescent="0.25">
      <c r="B57" t="s">
        <v>219</v>
      </c>
      <c r="C57">
        <v>24</v>
      </c>
      <c r="D57">
        <v>24</v>
      </c>
      <c r="E57">
        <v>24</v>
      </c>
      <c r="F57">
        <v>24</v>
      </c>
      <c r="G57">
        <v>24</v>
      </c>
      <c r="H57">
        <v>45</v>
      </c>
      <c r="I57" s="67">
        <f>1084*($M57/SUM($M56:$M57))</f>
        <v>848.22281167108747</v>
      </c>
      <c r="J57" s="67">
        <f>836*($M57/SUM($M56:$M57))</f>
        <v>654.16445623342167</v>
      </c>
      <c r="K57" s="67">
        <f>699*($M57/SUM($M56:$M57))</f>
        <v>546.9628647214854</v>
      </c>
      <c r="L57" s="67">
        <f>546*($M57/SUM($M56:$M57))</f>
        <v>427.24137931034483</v>
      </c>
      <c r="M57">
        <v>295</v>
      </c>
      <c r="N57">
        <v>468</v>
      </c>
      <c r="O57">
        <f t="shared" si="0"/>
        <v>20357.347480106098</v>
      </c>
    </row>
    <row r="58" spans="2:15" x14ac:dyDescent="0.25">
      <c r="B58" t="s">
        <v>203</v>
      </c>
      <c r="C58">
        <v>10</v>
      </c>
      <c r="D58">
        <v>10</v>
      </c>
      <c r="E58">
        <v>10</v>
      </c>
      <c r="F58">
        <v>10</v>
      </c>
      <c r="G58">
        <v>40</v>
      </c>
      <c r="H58">
        <v>40</v>
      </c>
      <c r="I58">
        <v>255</v>
      </c>
      <c r="J58">
        <v>225</v>
      </c>
      <c r="K58">
        <v>203</v>
      </c>
      <c r="L58">
        <v>181</v>
      </c>
      <c r="M58">
        <v>435</v>
      </c>
      <c r="N58">
        <v>349</v>
      </c>
      <c r="O58">
        <f t="shared" si="0"/>
        <v>2550</v>
      </c>
    </row>
    <row r="59" spans="2:15" x14ac:dyDescent="0.25">
      <c r="B59" t="s">
        <v>207</v>
      </c>
      <c r="G59">
        <v>6</v>
      </c>
      <c r="H59">
        <v>6</v>
      </c>
      <c r="I59" s="72">
        <v>32</v>
      </c>
      <c r="L59">
        <v>237</v>
      </c>
      <c r="M59">
        <v>189</v>
      </c>
      <c r="N59">
        <v>116</v>
      </c>
      <c r="O59">
        <f t="shared" si="0"/>
        <v>0</v>
      </c>
    </row>
    <row r="60" spans="2:15" x14ac:dyDescent="0.25">
      <c r="B60" t="s">
        <v>211</v>
      </c>
      <c r="C60">
        <v>7</v>
      </c>
      <c r="D60">
        <v>7</v>
      </c>
      <c r="E60">
        <v>3</v>
      </c>
      <c r="F60">
        <v>3</v>
      </c>
      <c r="G60">
        <v>1.1000000000000001</v>
      </c>
      <c r="H60">
        <v>2.0499999999999998</v>
      </c>
      <c r="I60" s="72">
        <v>353</v>
      </c>
      <c r="J60" s="72">
        <v>270</v>
      </c>
      <c r="K60" s="72">
        <v>189</v>
      </c>
      <c r="L60" s="72">
        <v>126</v>
      </c>
      <c r="M60">
        <v>118</v>
      </c>
      <c r="N60">
        <v>59</v>
      </c>
      <c r="O60">
        <f t="shared" si="0"/>
        <v>2471</v>
      </c>
    </row>
    <row r="61" spans="2:15" x14ac:dyDescent="0.25">
      <c r="B61" t="s">
        <v>214</v>
      </c>
      <c r="C61">
        <v>12</v>
      </c>
      <c r="D61">
        <v>12</v>
      </c>
      <c r="E61">
        <v>12</v>
      </c>
      <c r="F61">
        <v>12</v>
      </c>
      <c r="G61">
        <v>12</v>
      </c>
      <c r="H61">
        <v>12</v>
      </c>
      <c r="I61" s="72">
        <v>250</v>
      </c>
      <c r="J61" s="72">
        <v>300</v>
      </c>
      <c r="K61" s="72">
        <v>261</v>
      </c>
      <c r="L61" s="72">
        <v>240</v>
      </c>
      <c r="M61">
        <v>220</v>
      </c>
      <c r="N61">
        <v>177</v>
      </c>
      <c r="O61">
        <f t="shared" si="0"/>
        <v>3000</v>
      </c>
    </row>
    <row r="62" spans="2:15" x14ac:dyDescent="0.25">
      <c r="B62" t="s">
        <v>202</v>
      </c>
      <c r="C62">
        <v>30</v>
      </c>
      <c r="D62">
        <v>50</v>
      </c>
      <c r="E62">
        <v>50</v>
      </c>
      <c r="F62">
        <v>15</v>
      </c>
      <c r="G62">
        <v>101</v>
      </c>
      <c r="H62">
        <v>101</v>
      </c>
      <c r="I62" s="72">
        <v>156</v>
      </c>
      <c r="J62" s="72">
        <v>239</v>
      </c>
      <c r="K62" s="72">
        <v>208</v>
      </c>
      <c r="L62" s="72">
        <v>103</v>
      </c>
      <c r="M62">
        <v>332</v>
      </c>
      <c r="N62">
        <v>277</v>
      </c>
      <c r="O62">
        <f t="shared" si="0"/>
        <v>4680</v>
      </c>
    </row>
    <row r="63" spans="2:15" x14ac:dyDescent="0.25">
      <c r="B63" t="s">
        <v>204</v>
      </c>
      <c r="C63">
        <v>25</v>
      </c>
      <c r="D63">
        <v>30</v>
      </c>
      <c r="E63">
        <v>30</v>
      </c>
      <c r="F63">
        <v>30</v>
      </c>
      <c r="G63">
        <v>100</v>
      </c>
      <c r="H63">
        <v>100</v>
      </c>
      <c r="I63" s="72">
        <v>610</v>
      </c>
      <c r="J63" s="72">
        <v>577</v>
      </c>
      <c r="K63" s="72">
        <v>549</v>
      </c>
      <c r="L63" s="72">
        <v>523</v>
      </c>
      <c r="M63">
        <v>525</v>
      </c>
      <c r="N63">
        <v>431</v>
      </c>
      <c r="O63">
        <f t="shared" si="0"/>
        <v>15250</v>
      </c>
    </row>
    <row r="64" spans="2:15" x14ac:dyDescent="0.25">
      <c r="B64" t="s">
        <v>205</v>
      </c>
      <c r="C64">
        <v>22</v>
      </c>
      <c r="D64">
        <v>25</v>
      </c>
      <c r="E64">
        <v>50</v>
      </c>
      <c r="F64">
        <v>50</v>
      </c>
      <c r="G64">
        <v>105</v>
      </c>
      <c r="H64">
        <v>150</v>
      </c>
      <c r="I64" s="72">
        <v>1078</v>
      </c>
      <c r="J64" s="72">
        <v>979</v>
      </c>
      <c r="K64" s="72">
        <v>952</v>
      </c>
      <c r="L64" s="72">
        <v>955</v>
      </c>
      <c r="M64">
        <v>794</v>
      </c>
      <c r="N64">
        <v>685</v>
      </c>
      <c r="O64">
        <f t="shared" si="0"/>
        <v>23716</v>
      </c>
    </row>
    <row r="65" spans="2:15" x14ac:dyDescent="0.25">
      <c r="B65" t="s">
        <v>206</v>
      </c>
      <c r="C65">
        <v>25</v>
      </c>
      <c r="D65">
        <v>25</v>
      </c>
      <c r="E65">
        <v>25</v>
      </c>
      <c r="F65">
        <v>50</v>
      </c>
      <c r="G65">
        <v>100</v>
      </c>
      <c r="H65">
        <v>100</v>
      </c>
      <c r="I65" s="72">
        <v>500</v>
      </c>
      <c r="J65" s="72">
        <v>632</v>
      </c>
      <c r="K65" s="72">
        <v>610</v>
      </c>
      <c r="L65" s="72">
        <v>379</v>
      </c>
      <c r="M65" s="17">
        <v>446</v>
      </c>
      <c r="N65" s="17">
        <v>289</v>
      </c>
      <c r="O65">
        <f t="shared" si="0"/>
        <v>12500</v>
      </c>
    </row>
    <row r="66" spans="2:15" x14ac:dyDescent="0.25">
      <c r="B66" t="s">
        <v>210</v>
      </c>
      <c r="C66">
        <v>12</v>
      </c>
      <c r="D66">
        <v>20</v>
      </c>
      <c r="E66">
        <v>15</v>
      </c>
      <c r="F66">
        <v>15</v>
      </c>
      <c r="G66">
        <v>50</v>
      </c>
      <c r="H66">
        <v>100</v>
      </c>
      <c r="I66" s="72">
        <v>88</v>
      </c>
      <c r="J66" s="72">
        <v>251</v>
      </c>
      <c r="K66" s="72">
        <v>196</v>
      </c>
      <c r="L66" s="72">
        <v>150</v>
      </c>
      <c r="M66" s="17">
        <v>133</v>
      </c>
      <c r="N66" s="17">
        <v>213</v>
      </c>
      <c r="O66">
        <f t="shared" si="0"/>
        <v>1056</v>
      </c>
    </row>
    <row r="67" spans="2:15" x14ac:dyDescent="0.25">
      <c r="B67" t="s">
        <v>216</v>
      </c>
      <c r="C67">
        <v>15</v>
      </c>
      <c r="D67">
        <v>30</v>
      </c>
      <c r="E67">
        <v>50</v>
      </c>
      <c r="F67">
        <v>50</v>
      </c>
      <c r="G67">
        <v>100</v>
      </c>
      <c r="H67">
        <v>300</v>
      </c>
      <c r="I67" s="72">
        <v>1125</v>
      </c>
      <c r="J67" s="72">
        <v>1039</v>
      </c>
      <c r="K67" s="72">
        <v>985</v>
      </c>
      <c r="L67" s="72">
        <v>742</v>
      </c>
      <c r="M67" s="17">
        <v>720</v>
      </c>
      <c r="N67" s="17">
        <v>553</v>
      </c>
      <c r="O67">
        <f t="shared" si="0"/>
        <v>16875</v>
      </c>
    </row>
    <row r="68" spans="2:15" x14ac:dyDescent="0.25">
      <c r="B68" t="s">
        <v>208</v>
      </c>
      <c r="D68">
        <v>25</v>
      </c>
      <c r="E68">
        <v>25</v>
      </c>
      <c r="F68">
        <v>25</v>
      </c>
      <c r="G68">
        <v>25</v>
      </c>
      <c r="H68">
        <v>30</v>
      </c>
      <c r="I68" s="72"/>
      <c r="J68" s="72">
        <v>428</v>
      </c>
      <c r="K68" s="72">
        <v>360</v>
      </c>
      <c r="L68" s="72">
        <v>124</v>
      </c>
      <c r="M68" s="17">
        <v>81</v>
      </c>
      <c r="N68" s="17">
        <v>83</v>
      </c>
      <c r="O68">
        <f t="shared" si="0"/>
        <v>0</v>
      </c>
    </row>
    <row r="69" spans="2:15" x14ac:dyDescent="0.25">
      <c r="B69" t="s">
        <v>212</v>
      </c>
      <c r="C69">
        <v>35</v>
      </c>
      <c r="D69">
        <v>35</v>
      </c>
      <c r="E69">
        <v>75</v>
      </c>
      <c r="F69">
        <v>75</v>
      </c>
      <c r="G69">
        <v>75</v>
      </c>
      <c r="H69">
        <v>75</v>
      </c>
      <c r="I69" s="72">
        <v>497</v>
      </c>
      <c r="J69" s="72">
        <v>675</v>
      </c>
      <c r="K69" s="72">
        <v>603</v>
      </c>
      <c r="L69" s="72">
        <v>516</v>
      </c>
      <c r="M69" s="17">
        <v>457</v>
      </c>
      <c r="N69" s="17">
        <v>362</v>
      </c>
      <c r="O69">
        <f t="shared" si="0"/>
        <v>17395</v>
      </c>
    </row>
    <row r="70" spans="2:15" x14ac:dyDescent="0.25">
      <c r="B70" t="s">
        <v>209</v>
      </c>
      <c r="G70">
        <v>10</v>
      </c>
      <c r="H70">
        <v>10</v>
      </c>
      <c r="I70" s="72"/>
      <c r="J70" s="17"/>
      <c r="K70" s="17"/>
      <c r="L70" s="17"/>
      <c r="M70" s="17">
        <v>105</v>
      </c>
      <c r="N70" s="17">
        <v>97</v>
      </c>
      <c r="O70">
        <f t="shared" si="0"/>
        <v>0</v>
      </c>
    </row>
    <row r="71" spans="2:15" x14ac:dyDescent="0.25">
      <c r="B71" t="s">
        <v>213</v>
      </c>
      <c r="E71">
        <v>12</v>
      </c>
      <c r="F71">
        <v>12</v>
      </c>
      <c r="G71">
        <v>12</v>
      </c>
      <c r="H71">
        <v>12</v>
      </c>
      <c r="I71" s="72"/>
      <c r="J71" s="17"/>
      <c r="K71" s="17">
        <v>87</v>
      </c>
      <c r="L71" s="17">
        <v>65</v>
      </c>
      <c r="M71" s="17">
        <v>64</v>
      </c>
      <c r="N71" s="17">
        <v>52</v>
      </c>
      <c r="O71">
        <f t="shared" si="0"/>
        <v>0</v>
      </c>
    </row>
    <row r="72" spans="2:15" x14ac:dyDescent="0.25">
      <c r="B72" t="s">
        <v>255</v>
      </c>
      <c r="C72">
        <f t="shared" ref="C72:H72" si="1">SUMPRODUCT(C56:C71,I56:I71)/SUM(I56:I71)</f>
        <v>20.116955973802185</v>
      </c>
      <c r="D72">
        <f t="shared" si="1"/>
        <v>25.512472517780434</v>
      </c>
      <c r="E72">
        <f t="shared" si="1"/>
        <v>36.758273731783589</v>
      </c>
      <c r="F72">
        <f t="shared" si="1"/>
        <v>37.22106503531537</v>
      </c>
      <c r="G72">
        <f t="shared" si="1"/>
        <v>71.98674939951961</v>
      </c>
      <c r="H72">
        <f t="shared" si="1"/>
        <v>104.69334622383985</v>
      </c>
      <c r="I72" s="72"/>
      <c r="J72" s="17"/>
      <c r="K72" s="17"/>
      <c r="L72" s="17"/>
      <c r="M72" s="17"/>
      <c r="N72" s="17"/>
    </row>
    <row r="73" spans="2:15" x14ac:dyDescent="0.25">
      <c r="I73" s="10"/>
      <c r="J73" s="17"/>
      <c r="K73" s="17"/>
      <c r="L73" s="17"/>
      <c r="M73" s="17"/>
      <c r="N73" s="17"/>
    </row>
    <row r="74" spans="2:15" x14ac:dyDescent="0.25">
      <c r="B74" t="s">
        <v>215</v>
      </c>
      <c r="C74" t="s">
        <v>196</v>
      </c>
      <c r="D74" t="s">
        <v>197</v>
      </c>
      <c r="E74" t="s">
        <v>198</v>
      </c>
      <c r="F74" s="20">
        <v>153102255</v>
      </c>
      <c r="G74" t="s">
        <v>199</v>
      </c>
      <c r="I74" s="10"/>
      <c r="J74" s="17"/>
      <c r="K74" s="17"/>
      <c r="L74" s="17"/>
      <c r="M74" s="17"/>
      <c r="N74" s="17"/>
    </row>
    <row r="75" spans="2:15" x14ac:dyDescent="0.25">
      <c r="B75" t="s">
        <v>189</v>
      </c>
      <c r="C75" s="70" t="s">
        <v>242</v>
      </c>
      <c r="D75" s="70" t="s">
        <v>243</v>
      </c>
      <c r="E75" s="70" t="s">
        <v>244</v>
      </c>
      <c r="F75" s="70" t="s">
        <v>245</v>
      </c>
      <c r="G75" s="12" t="s">
        <v>251</v>
      </c>
      <c r="H75" s="12" t="s">
        <v>264</v>
      </c>
      <c r="I75" s="12" t="str">
        <f>C75</f>
        <v>Mar 2011</v>
      </c>
      <c r="J75" s="12" t="str">
        <f>D75</f>
        <v>Apr 2012</v>
      </c>
      <c r="K75" s="12" t="str">
        <f>E75</f>
        <v>Sep 2012</v>
      </c>
      <c r="L75" s="12" t="str">
        <f>F75</f>
        <v>Sep 2013</v>
      </c>
      <c r="M75" s="12" t="str">
        <f>G75</f>
        <v>Sep 2014</v>
      </c>
      <c r="N75" s="12" t="s">
        <v>264</v>
      </c>
    </row>
    <row r="76" spans="2:15" x14ac:dyDescent="0.25">
      <c r="B76" t="s">
        <v>201</v>
      </c>
      <c r="C76">
        <v>0.51200000000000001</v>
      </c>
      <c r="D76">
        <v>0.51200000000000001</v>
      </c>
      <c r="E76">
        <v>0.51200000000000001</v>
      </c>
      <c r="F76">
        <v>0.51200000000000001</v>
      </c>
      <c r="G76">
        <v>0.51200000000000001</v>
      </c>
      <c r="H76">
        <v>0.76800000000000002</v>
      </c>
      <c r="I76">
        <f t="shared" ref="I76:L77" si="2">I56</f>
        <v>235.77718832891247</v>
      </c>
      <c r="J76">
        <f t="shared" si="2"/>
        <v>181.83554376657824</v>
      </c>
      <c r="K76">
        <f t="shared" si="2"/>
        <v>152.0371352785146</v>
      </c>
      <c r="L76">
        <f t="shared" si="2"/>
        <v>118.75862068965517</v>
      </c>
      <c r="M76" s="17">
        <v>97</v>
      </c>
      <c r="N76">
        <v>172</v>
      </c>
    </row>
    <row r="77" spans="2:15" x14ac:dyDescent="0.25">
      <c r="B77" t="s">
        <v>219</v>
      </c>
      <c r="C77">
        <v>3</v>
      </c>
      <c r="D77">
        <v>3</v>
      </c>
      <c r="E77">
        <v>3</v>
      </c>
      <c r="F77">
        <v>3</v>
      </c>
      <c r="G77">
        <v>3</v>
      </c>
      <c r="H77">
        <v>6</v>
      </c>
      <c r="I77">
        <f t="shared" si="2"/>
        <v>848.22281167108747</v>
      </c>
      <c r="J77">
        <f t="shared" si="2"/>
        <v>654.16445623342167</v>
      </c>
      <c r="K77">
        <f t="shared" si="2"/>
        <v>546.9628647214854</v>
      </c>
      <c r="L77">
        <f t="shared" si="2"/>
        <v>427.24137931034483</v>
      </c>
      <c r="M77" s="17">
        <v>286</v>
      </c>
      <c r="N77">
        <v>468</v>
      </c>
    </row>
    <row r="78" spans="2:15" x14ac:dyDescent="0.25">
      <c r="B78" t="s">
        <v>203</v>
      </c>
      <c r="C78">
        <v>0.89600000000000002</v>
      </c>
      <c r="D78">
        <v>0.89600000000000002</v>
      </c>
      <c r="E78">
        <v>0.89600000000000002</v>
      </c>
      <c r="F78">
        <v>0.76800000000000002</v>
      </c>
      <c r="G78">
        <v>5</v>
      </c>
      <c r="H78">
        <v>5</v>
      </c>
      <c r="I78">
        <v>299</v>
      </c>
      <c r="J78" s="17">
        <v>294</v>
      </c>
      <c r="K78" s="17">
        <v>268</v>
      </c>
      <c r="L78" s="17">
        <v>213</v>
      </c>
      <c r="M78" s="17">
        <v>478</v>
      </c>
      <c r="N78" s="17">
        <v>283</v>
      </c>
    </row>
    <row r="79" spans="2:15" x14ac:dyDescent="0.25">
      <c r="B79" t="s">
        <v>207</v>
      </c>
      <c r="G79">
        <v>0.77</v>
      </c>
      <c r="H79">
        <v>0.76800000000000002</v>
      </c>
      <c r="J79" s="17"/>
      <c r="K79" s="17"/>
      <c r="L79" s="17"/>
      <c r="M79" s="17">
        <v>176</v>
      </c>
      <c r="N79" s="17">
        <v>135</v>
      </c>
    </row>
    <row r="80" spans="2:15" x14ac:dyDescent="0.25">
      <c r="B80" t="s">
        <v>211</v>
      </c>
      <c r="C80">
        <v>0.76800000000000002</v>
      </c>
      <c r="D80">
        <v>0.76800000000000002</v>
      </c>
      <c r="E80">
        <v>0.76800000000000002</v>
      </c>
      <c r="F80">
        <v>0.76800000000000002</v>
      </c>
      <c r="G80">
        <v>0.57999999999999996</v>
      </c>
      <c r="H80">
        <v>0.76800000000000002</v>
      </c>
      <c r="I80">
        <v>361</v>
      </c>
      <c r="J80" s="17">
        <v>272</v>
      </c>
      <c r="K80" s="17">
        <v>241</v>
      </c>
      <c r="L80" s="17">
        <v>174</v>
      </c>
      <c r="M80" s="17">
        <v>118</v>
      </c>
      <c r="N80" s="17">
        <v>59</v>
      </c>
    </row>
    <row r="81" spans="2:14" x14ac:dyDescent="0.25">
      <c r="B81" t="s">
        <v>214</v>
      </c>
      <c r="C81">
        <v>0.76800000000000002</v>
      </c>
      <c r="D81">
        <v>0.76800000000000002</v>
      </c>
      <c r="E81">
        <v>0.76800000000000002</v>
      </c>
      <c r="F81">
        <v>0.76800000000000002</v>
      </c>
      <c r="G81">
        <v>0.38400000000000001</v>
      </c>
      <c r="H81">
        <v>0.76800000000000002</v>
      </c>
      <c r="I81">
        <v>247</v>
      </c>
      <c r="J81" s="17">
        <v>276</v>
      </c>
      <c r="K81" s="17">
        <v>257</v>
      </c>
      <c r="L81" s="17">
        <v>236</v>
      </c>
      <c r="M81" s="17">
        <v>245</v>
      </c>
      <c r="N81" s="17">
        <v>171</v>
      </c>
    </row>
    <row r="82" spans="2:14" x14ac:dyDescent="0.25">
      <c r="B82" t="s">
        <v>202</v>
      </c>
      <c r="C82">
        <v>5</v>
      </c>
      <c r="D82">
        <v>8</v>
      </c>
      <c r="E82">
        <v>8</v>
      </c>
      <c r="F82">
        <v>5</v>
      </c>
      <c r="G82">
        <v>35</v>
      </c>
      <c r="H82">
        <v>35</v>
      </c>
      <c r="I82">
        <v>156</v>
      </c>
      <c r="J82" s="17">
        <v>240</v>
      </c>
      <c r="K82" s="17">
        <v>208</v>
      </c>
      <c r="L82" s="17">
        <v>105</v>
      </c>
      <c r="M82" s="17">
        <v>326</v>
      </c>
      <c r="N82" s="17">
        <v>277</v>
      </c>
    </row>
    <row r="83" spans="2:14" x14ac:dyDescent="0.25">
      <c r="B83" t="s">
        <v>204</v>
      </c>
      <c r="C83">
        <v>3</v>
      </c>
      <c r="D83">
        <v>4</v>
      </c>
      <c r="E83">
        <v>4</v>
      </c>
      <c r="F83">
        <v>4</v>
      </c>
      <c r="G83">
        <v>4</v>
      </c>
      <c r="H83">
        <v>4</v>
      </c>
      <c r="I83">
        <v>609</v>
      </c>
      <c r="J83" s="17">
        <v>577</v>
      </c>
      <c r="K83" s="17">
        <v>566</v>
      </c>
      <c r="L83" s="17">
        <v>530</v>
      </c>
      <c r="M83" s="17">
        <v>500</v>
      </c>
      <c r="N83" s="17">
        <v>416</v>
      </c>
    </row>
    <row r="84" spans="2:14" x14ac:dyDescent="0.25">
      <c r="B84" t="s">
        <v>205</v>
      </c>
      <c r="C84">
        <v>5</v>
      </c>
      <c r="D84">
        <v>4</v>
      </c>
      <c r="E84">
        <v>10</v>
      </c>
      <c r="F84">
        <v>10</v>
      </c>
      <c r="G84">
        <v>20</v>
      </c>
      <c r="H84">
        <v>10</v>
      </c>
      <c r="I84">
        <v>1081</v>
      </c>
      <c r="J84">
        <v>995</v>
      </c>
      <c r="K84">
        <v>976</v>
      </c>
      <c r="L84">
        <v>956</v>
      </c>
      <c r="M84">
        <v>771</v>
      </c>
      <c r="N84" s="17">
        <v>663</v>
      </c>
    </row>
    <row r="85" spans="2:14" x14ac:dyDescent="0.25">
      <c r="B85" t="s">
        <v>206</v>
      </c>
      <c r="C85">
        <v>4</v>
      </c>
      <c r="D85">
        <v>5</v>
      </c>
      <c r="E85">
        <v>5</v>
      </c>
      <c r="F85">
        <v>10</v>
      </c>
      <c r="G85">
        <v>10</v>
      </c>
      <c r="H85">
        <v>10</v>
      </c>
      <c r="I85">
        <v>505</v>
      </c>
      <c r="J85">
        <v>650</v>
      </c>
      <c r="K85">
        <v>641</v>
      </c>
      <c r="L85">
        <v>396</v>
      </c>
      <c r="M85">
        <v>441</v>
      </c>
      <c r="N85" s="17">
        <v>288</v>
      </c>
    </row>
    <row r="86" spans="2:14" x14ac:dyDescent="0.25">
      <c r="B86" t="s">
        <v>210</v>
      </c>
      <c r="C86">
        <v>1</v>
      </c>
      <c r="D86">
        <v>2</v>
      </c>
      <c r="E86">
        <v>1</v>
      </c>
      <c r="F86">
        <v>1</v>
      </c>
      <c r="G86">
        <v>10</v>
      </c>
      <c r="H86">
        <v>10</v>
      </c>
      <c r="I86">
        <v>95</v>
      </c>
      <c r="J86">
        <v>252</v>
      </c>
      <c r="K86">
        <v>194</v>
      </c>
      <c r="L86">
        <v>148</v>
      </c>
      <c r="M86">
        <v>158</v>
      </c>
      <c r="N86" s="17">
        <v>213</v>
      </c>
    </row>
    <row r="87" spans="2:14" x14ac:dyDescent="0.25">
      <c r="B87" t="s">
        <v>216</v>
      </c>
      <c r="C87">
        <v>5</v>
      </c>
      <c r="D87">
        <v>5</v>
      </c>
      <c r="E87">
        <v>5</v>
      </c>
      <c r="F87">
        <v>5</v>
      </c>
      <c r="G87">
        <v>5</v>
      </c>
      <c r="H87">
        <v>20</v>
      </c>
      <c r="I87">
        <v>1158</v>
      </c>
      <c r="J87">
        <v>1104</v>
      </c>
      <c r="K87">
        <v>997</v>
      </c>
      <c r="L87">
        <v>765</v>
      </c>
      <c r="M87">
        <v>753</v>
      </c>
      <c r="N87" s="17">
        <v>553</v>
      </c>
    </row>
    <row r="88" spans="2:14" x14ac:dyDescent="0.25">
      <c r="B88" t="s">
        <v>208</v>
      </c>
      <c r="D88">
        <v>25</v>
      </c>
      <c r="E88">
        <v>25</v>
      </c>
      <c r="F88">
        <v>25</v>
      </c>
      <c r="G88">
        <v>25</v>
      </c>
      <c r="H88">
        <v>10</v>
      </c>
      <c r="J88">
        <v>492</v>
      </c>
      <c r="K88">
        <v>416</v>
      </c>
      <c r="L88">
        <v>117</v>
      </c>
      <c r="M88">
        <v>111</v>
      </c>
      <c r="N88" s="17">
        <v>34</v>
      </c>
    </row>
    <row r="89" spans="2:14" x14ac:dyDescent="0.25">
      <c r="B89" t="s">
        <v>212</v>
      </c>
      <c r="C89">
        <v>35</v>
      </c>
      <c r="D89">
        <v>35</v>
      </c>
      <c r="E89">
        <v>35</v>
      </c>
      <c r="F89">
        <v>35</v>
      </c>
      <c r="G89">
        <v>75</v>
      </c>
      <c r="H89">
        <v>75</v>
      </c>
      <c r="I89">
        <v>500</v>
      </c>
      <c r="J89">
        <v>672</v>
      </c>
      <c r="K89">
        <v>598</v>
      </c>
      <c r="L89">
        <v>532</v>
      </c>
      <c r="M89">
        <v>435</v>
      </c>
      <c r="N89" s="17">
        <v>356</v>
      </c>
    </row>
    <row r="90" spans="2:14" x14ac:dyDescent="0.25">
      <c r="B90" t="s">
        <v>209</v>
      </c>
      <c r="G90">
        <v>1</v>
      </c>
      <c r="H90">
        <v>1</v>
      </c>
      <c r="M90">
        <v>104</v>
      </c>
      <c r="N90" s="17">
        <v>97</v>
      </c>
    </row>
    <row r="91" spans="2:14" x14ac:dyDescent="0.25">
      <c r="B91" t="s">
        <v>213</v>
      </c>
      <c r="E91">
        <v>3</v>
      </c>
      <c r="F91">
        <v>3</v>
      </c>
      <c r="G91">
        <v>3</v>
      </c>
      <c r="H91">
        <v>3</v>
      </c>
      <c r="K91">
        <v>87</v>
      </c>
      <c r="L91">
        <v>66</v>
      </c>
      <c r="M91">
        <v>53</v>
      </c>
      <c r="N91" s="17">
        <v>52</v>
      </c>
    </row>
    <row r="92" spans="2:14" x14ac:dyDescent="0.25">
      <c r="B92" t="s">
        <v>256</v>
      </c>
      <c r="C92">
        <f t="shared" ref="C92:H92" si="3">SUMPRODUCT(C76:C91,I76:I91)/SUM(I76:I91)</f>
        <v>6.0405634709495759</v>
      </c>
      <c r="D92">
        <f t="shared" si="3"/>
        <v>8.4146968719382507</v>
      </c>
      <c r="E92">
        <f t="shared" si="3"/>
        <v>9.1093564748580107</v>
      </c>
      <c r="F92">
        <f t="shared" si="3"/>
        <v>9.135031887902203</v>
      </c>
      <c r="G92">
        <f t="shared" si="3"/>
        <v>15.408492478226444</v>
      </c>
      <c r="H92">
        <f t="shared" si="3"/>
        <v>15.574089214066555</v>
      </c>
    </row>
    <row r="99" spans="8:13" x14ac:dyDescent="0.25">
      <c r="H99" s="10"/>
      <c r="M99" s="17"/>
    </row>
    <row r="100" spans="8:13" x14ac:dyDescent="0.25">
      <c r="H100" s="10"/>
      <c r="M100" s="17"/>
    </row>
    <row r="101" spans="8:13" x14ac:dyDescent="0.25">
      <c r="H101" s="10"/>
      <c r="M101" s="17"/>
    </row>
    <row r="102" spans="8:13" x14ac:dyDescent="0.25">
      <c r="H102" s="10"/>
      <c r="M102" s="17"/>
    </row>
    <row r="103" spans="8:13" x14ac:dyDescent="0.25">
      <c r="H103" s="10"/>
      <c r="M103" s="17"/>
    </row>
    <row r="104" spans="8:13" x14ac:dyDescent="0.25">
      <c r="H104" s="10"/>
      <c r="M104" s="17"/>
    </row>
    <row r="105" spans="8:13" x14ac:dyDescent="0.25">
      <c r="H105" s="10"/>
      <c r="J105" s="17"/>
      <c r="K105" s="17"/>
      <c r="L105" s="17"/>
      <c r="M105" s="17"/>
    </row>
    <row r="106" spans="8:13" x14ac:dyDescent="0.25">
      <c r="H106" s="10"/>
      <c r="J106" s="17"/>
      <c r="K106" s="17"/>
      <c r="L106" s="17"/>
      <c r="M106" s="17"/>
    </row>
    <row r="107" spans="8:13" x14ac:dyDescent="0.25">
      <c r="H107" s="10"/>
      <c r="I107" s="17"/>
      <c r="J107" s="17"/>
      <c r="K107" s="17"/>
      <c r="L107" s="17"/>
      <c r="M107" s="17"/>
    </row>
    <row r="108" spans="8:13" x14ac:dyDescent="0.25">
      <c r="H108" s="10"/>
      <c r="I108" s="17"/>
      <c r="J108" s="17"/>
      <c r="K108" s="17"/>
      <c r="L108" s="17"/>
      <c r="M108" s="17"/>
    </row>
    <row r="109" spans="8:13" x14ac:dyDescent="0.25">
      <c r="H109" s="10"/>
      <c r="I109" s="17"/>
      <c r="J109" s="17"/>
      <c r="K109" s="17"/>
      <c r="L109" s="17"/>
      <c r="M109" s="17"/>
    </row>
    <row r="110" spans="8:13" x14ac:dyDescent="0.25">
      <c r="H110" s="10"/>
      <c r="I110" s="17"/>
      <c r="J110" s="17"/>
      <c r="K110" s="17"/>
      <c r="L110" s="17"/>
      <c r="M110" s="17"/>
    </row>
    <row r="111" spans="8:13" x14ac:dyDescent="0.25">
      <c r="H111" s="10"/>
      <c r="I111" s="17"/>
      <c r="J111" s="17"/>
      <c r="K111" s="17"/>
      <c r="L111" s="17"/>
      <c r="M111" s="17"/>
    </row>
    <row r="112" spans="8:13" x14ac:dyDescent="0.25">
      <c r="H112" s="10"/>
      <c r="I112" s="17"/>
      <c r="J112" s="17"/>
      <c r="K112" s="17"/>
      <c r="L112" s="17"/>
      <c r="M112" s="17"/>
    </row>
    <row r="113" spans="8:13" x14ac:dyDescent="0.25">
      <c r="H113" s="10"/>
      <c r="I113" s="17"/>
      <c r="J113" s="17"/>
      <c r="K113" s="17"/>
      <c r="L113" s="17"/>
      <c r="M113" s="17"/>
    </row>
    <row r="114" spans="8:13" x14ac:dyDescent="0.25">
      <c r="I114" s="17"/>
      <c r="J114" s="17"/>
      <c r="K114" s="17"/>
      <c r="L114" s="17"/>
    </row>
    <row r="115" spans="8:13" x14ac:dyDescent="0.25">
      <c r="I115" s="17"/>
      <c r="J115" s="17"/>
      <c r="K115" s="17"/>
      <c r="L115" s="17"/>
    </row>
    <row r="116" spans="8:13" x14ac:dyDescent="0.25">
      <c r="I116" s="17"/>
      <c r="J116" s="17"/>
      <c r="K116" s="17"/>
      <c r="L116" s="17"/>
    </row>
    <row r="117" spans="8:13" x14ac:dyDescent="0.25">
      <c r="I117" s="17"/>
      <c r="J117" s="17"/>
      <c r="K117" s="17"/>
      <c r="L117" s="17"/>
    </row>
    <row r="118" spans="8:13" x14ac:dyDescent="0.25">
      <c r="I118" s="17"/>
      <c r="J118" s="17"/>
      <c r="K118" s="17"/>
      <c r="L118" s="17"/>
    </row>
    <row r="119" spans="8:13" x14ac:dyDescent="0.25">
      <c r="I119" s="17"/>
      <c r="J119" s="17"/>
      <c r="K119" s="17"/>
      <c r="L119" s="17"/>
    </row>
    <row r="120" spans="8:13" x14ac:dyDescent="0.25">
      <c r="I120" s="17"/>
    </row>
    <row r="121" spans="8:13" x14ac:dyDescent="0.25">
      <c r="I121" s="17"/>
    </row>
    <row r="143" spans="1:2" x14ac:dyDescent="0.25">
      <c r="A143" t="s">
        <v>15</v>
      </c>
      <c r="B143" t="s">
        <v>0</v>
      </c>
    </row>
    <row r="144" spans="1:2" x14ac:dyDescent="0.25">
      <c r="B144" t="s">
        <v>219</v>
      </c>
    </row>
    <row r="145" spans="1:2" x14ac:dyDescent="0.25">
      <c r="B145" t="s">
        <v>2</v>
      </c>
    </row>
    <row r="146" spans="1:2" x14ac:dyDescent="0.25">
      <c r="B146" t="s">
        <v>207</v>
      </c>
    </row>
    <row r="147" spans="1:2" x14ac:dyDescent="0.25">
      <c r="B147" t="s">
        <v>211</v>
      </c>
    </row>
    <row r="148" spans="1:2" x14ac:dyDescent="0.25">
      <c r="B148" t="s">
        <v>11</v>
      </c>
    </row>
    <row r="149" spans="1:2" x14ac:dyDescent="0.25">
      <c r="A149" t="s">
        <v>14</v>
      </c>
      <c r="B149" t="s">
        <v>305</v>
      </c>
    </row>
    <row r="150" spans="1:2" x14ac:dyDescent="0.25">
      <c r="B150" t="s">
        <v>3</v>
      </c>
    </row>
    <row r="151" spans="1:2" x14ac:dyDescent="0.25">
      <c r="B151" t="s">
        <v>4</v>
      </c>
    </row>
    <row r="152" spans="1:2" x14ac:dyDescent="0.25">
      <c r="B152" t="s">
        <v>5</v>
      </c>
    </row>
    <row r="153" spans="1:2" x14ac:dyDescent="0.25">
      <c r="B153" t="s">
        <v>8</v>
      </c>
    </row>
    <row r="154" spans="1:2" x14ac:dyDescent="0.25">
      <c r="B154" t="s">
        <v>167</v>
      </c>
    </row>
    <row r="155" spans="1:2" x14ac:dyDescent="0.25">
      <c r="A155" t="s">
        <v>16</v>
      </c>
      <c r="B155" t="s">
        <v>208</v>
      </c>
    </row>
    <row r="156" spans="1:2" x14ac:dyDescent="0.25">
      <c r="B156" t="s">
        <v>212</v>
      </c>
    </row>
    <row r="157" spans="1:2" x14ac:dyDescent="0.25">
      <c r="A157" t="s">
        <v>227</v>
      </c>
      <c r="B157" t="s">
        <v>192</v>
      </c>
    </row>
    <row r="158" spans="1:2" x14ac:dyDescent="0.25">
      <c r="B158" t="s">
        <v>254</v>
      </c>
    </row>
    <row r="159" spans="1:2" x14ac:dyDescent="0.25">
      <c r="A159" t="s">
        <v>234</v>
      </c>
      <c r="B159" t="s">
        <v>257</v>
      </c>
    </row>
    <row r="165" spans="3:24" x14ac:dyDescent="0.25">
      <c r="E165">
        <v>1</v>
      </c>
      <c r="F165">
        <v>2</v>
      </c>
      <c r="G165">
        <v>3</v>
      </c>
      <c r="H165">
        <v>4</v>
      </c>
    </row>
    <row r="166" spans="3:24" x14ac:dyDescent="0.25">
      <c r="D166" s="71">
        <v>40603</v>
      </c>
      <c r="E166" s="71">
        <v>41000</v>
      </c>
      <c r="F166" s="71">
        <v>41153</v>
      </c>
      <c r="G166" s="71">
        <v>41518</v>
      </c>
      <c r="H166" s="71">
        <v>41883</v>
      </c>
      <c r="I166" s="71">
        <v>42248</v>
      </c>
      <c r="U166" s="71">
        <v>40603</v>
      </c>
      <c r="V166">
        <v>198</v>
      </c>
      <c r="W166">
        <v>217</v>
      </c>
      <c r="X166">
        <v>241</v>
      </c>
    </row>
    <row r="167" spans="3:24" x14ac:dyDescent="0.25">
      <c r="C167" t="s">
        <v>290</v>
      </c>
      <c r="D167">
        <v>198</v>
      </c>
      <c r="I167">
        <v>0</v>
      </c>
      <c r="U167" s="71">
        <v>41000</v>
      </c>
      <c r="V167">
        <v>142</v>
      </c>
      <c r="W167">
        <v>180</v>
      </c>
      <c r="X167">
        <v>227</v>
      </c>
    </row>
    <row r="168" spans="3:24" x14ac:dyDescent="0.25">
      <c r="C168" t="s">
        <v>291</v>
      </c>
      <c r="D168">
        <v>217</v>
      </c>
      <c r="I168">
        <v>59</v>
      </c>
      <c r="U168" s="71">
        <v>41153</v>
      </c>
      <c r="V168">
        <v>85</v>
      </c>
      <c r="W168">
        <v>142</v>
      </c>
      <c r="X168">
        <v>213</v>
      </c>
    </row>
    <row r="169" spans="3:24" x14ac:dyDescent="0.25">
      <c r="C169" t="s">
        <v>292</v>
      </c>
      <c r="D169">
        <v>241</v>
      </c>
      <c r="I169">
        <v>176</v>
      </c>
      <c r="U169" s="71">
        <v>41518</v>
      </c>
      <c r="V169">
        <v>0</v>
      </c>
      <c r="W169">
        <v>112</v>
      </c>
      <c r="X169">
        <v>192</v>
      </c>
    </row>
    <row r="170" spans="3:24" x14ac:dyDescent="0.25">
      <c r="E170">
        <f t="shared" ref="E170:H172" si="4">$D167-E$165*($D167-$I167)/5</f>
        <v>158.4</v>
      </c>
      <c r="F170">
        <f t="shared" si="4"/>
        <v>118.8</v>
      </c>
      <c r="G170">
        <f t="shared" si="4"/>
        <v>79.2</v>
      </c>
      <c r="H170">
        <f t="shared" si="4"/>
        <v>39.599999999999994</v>
      </c>
      <c r="U170" s="71">
        <v>41883</v>
      </c>
      <c r="V170">
        <v>0</v>
      </c>
      <c r="W170">
        <v>59</v>
      </c>
      <c r="X170">
        <v>176</v>
      </c>
    </row>
    <row r="171" spans="3:24" x14ac:dyDescent="0.25">
      <c r="E171">
        <f t="shared" si="4"/>
        <v>185.4</v>
      </c>
      <c r="F171">
        <f t="shared" si="4"/>
        <v>153.80000000000001</v>
      </c>
      <c r="G171">
        <f t="shared" si="4"/>
        <v>122.2</v>
      </c>
      <c r="H171">
        <f t="shared" si="4"/>
        <v>90.6</v>
      </c>
    </row>
    <row r="172" spans="3:24" x14ac:dyDescent="0.25">
      <c r="E172">
        <f t="shared" si="4"/>
        <v>228</v>
      </c>
      <c r="F172">
        <f t="shared" si="4"/>
        <v>215</v>
      </c>
      <c r="G172">
        <f t="shared" si="4"/>
        <v>202</v>
      </c>
      <c r="H172">
        <f t="shared" si="4"/>
        <v>189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AB239"/>
  <sheetViews>
    <sheetView tabSelected="1" topLeftCell="A15" zoomScale="93" zoomScaleNormal="93" workbookViewId="0">
      <selection activeCell="N11" sqref="N11"/>
    </sheetView>
  </sheetViews>
  <sheetFormatPr defaultRowHeight="15" x14ac:dyDescent="0.25"/>
  <cols>
    <col min="1" max="1" width="15" customWidth="1"/>
    <col min="2" max="2" width="18.140625" customWidth="1"/>
    <col min="3" max="6" width="9.42578125" customWidth="1"/>
    <col min="7" max="7" width="9.140625" customWidth="1"/>
    <col min="8" max="8" width="10.42578125" customWidth="1"/>
    <col min="9" max="9" width="10.85546875" customWidth="1"/>
    <col min="10" max="11" width="8.7109375" customWidth="1"/>
    <col min="12" max="12" width="9.5703125" customWidth="1"/>
    <col min="13" max="13" width="8.7109375" customWidth="1"/>
    <col min="14" max="14" width="10.140625" customWidth="1"/>
    <col min="15" max="15" width="11.140625" customWidth="1"/>
    <col min="16" max="16" width="11.85546875" customWidth="1"/>
    <col min="17" max="17" width="7.42578125" customWidth="1"/>
    <col min="18" max="19" width="7.5703125" customWidth="1"/>
    <col min="20" max="20" width="10.7109375" customWidth="1"/>
    <col min="23" max="24" width="10.85546875" customWidth="1"/>
  </cols>
  <sheetData>
    <row r="1" spans="1:22" ht="15.75" thickBot="1" x14ac:dyDescent="0.3">
      <c r="C1" s="123" t="s">
        <v>281</v>
      </c>
      <c r="D1" s="123"/>
      <c r="E1" s="123"/>
      <c r="F1" s="123"/>
      <c r="G1" s="123"/>
      <c r="H1" s="123"/>
      <c r="J1" s="122" t="s">
        <v>261</v>
      </c>
      <c r="K1" s="122"/>
      <c r="L1" s="122"/>
      <c r="M1" s="122"/>
      <c r="N1" s="122"/>
      <c r="O1" s="122"/>
    </row>
    <row r="2" spans="1:22" ht="43.5" thickBot="1" x14ac:dyDescent="0.3">
      <c r="B2" s="76"/>
      <c r="C2" s="64" t="s">
        <v>242</v>
      </c>
      <c r="D2" s="65" t="s">
        <v>243</v>
      </c>
      <c r="E2" s="65" t="s">
        <v>244</v>
      </c>
      <c r="F2" s="65" t="s">
        <v>245</v>
      </c>
      <c r="G2" s="65" t="s">
        <v>251</v>
      </c>
      <c r="H2" s="84" t="s">
        <v>264</v>
      </c>
      <c r="I2" s="89" t="s">
        <v>226</v>
      </c>
      <c r="J2" s="93" t="str">
        <f t="shared" ref="J2:O2" si="0">C2</f>
        <v>Mar 2011</v>
      </c>
      <c r="K2" s="94" t="str">
        <f t="shared" si="0"/>
        <v>Apr 2012</v>
      </c>
      <c r="L2" s="94" t="str">
        <f t="shared" si="0"/>
        <v>Sep 2012</v>
      </c>
      <c r="M2" s="94" t="str">
        <f t="shared" si="0"/>
        <v>Sep 2013</v>
      </c>
      <c r="N2" s="94" t="str">
        <f t="shared" si="0"/>
        <v>Sep 2014</v>
      </c>
      <c r="O2" s="95" t="str">
        <f t="shared" si="0"/>
        <v>Sep 2015</v>
      </c>
      <c r="R2" s="51"/>
      <c r="S2" s="51"/>
      <c r="T2" s="51"/>
      <c r="U2" s="51"/>
      <c r="V2" s="51"/>
    </row>
    <row r="3" spans="1:22" ht="15.75" thickBot="1" x14ac:dyDescent="0.3">
      <c r="A3" s="124" t="s">
        <v>15</v>
      </c>
      <c r="B3" s="77" t="s">
        <v>220</v>
      </c>
      <c r="C3" s="33"/>
      <c r="D3" s="33"/>
      <c r="E3" s="33"/>
      <c r="F3" s="33"/>
      <c r="G3" s="28">
        <f t="shared" ref="G3:G18" si="1">VLOOKUP($B3,HD2014DI,4,FALSE)</f>
        <v>3.3699300000000001</v>
      </c>
      <c r="H3" s="28">
        <f t="shared" ref="H3:H18" si="2">VLOOKUP($B3,HD2015DI,4,FALSE)</f>
        <v>3.8131300000000001</v>
      </c>
      <c r="I3" s="102">
        <f t="shared" ref="I3:I19" si="3">((H3-G3)/G3)*100</f>
        <v>13.151608490384072</v>
      </c>
      <c r="J3" s="96">
        <f>'Chart 28'!I56</f>
        <v>235.77718832891247</v>
      </c>
      <c r="K3" s="78">
        <f>'Chart 28'!J56</f>
        <v>181.83554376657824</v>
      </c>
      <c r="L3" s="78">
        <f>'Chart 28'!K56</f>
        <v>152.0371352785146</v>
      </c>
      <c r="M3" s="78">
        <f>'Chart 28'!L56</f>
        <v>118.75862068965517</v>
      </c>
      <c r="N3" s="78">
        <f>'Chart 28'!M56</f>
        <v>82</v>
      </c>
      <c r="O3" s="28">
        <f t="shared" ref="O3:O18" si="4">VLOOKUP($B3,HD2015DI,6,FALSE)</f>
        <v>102</v>
      </c>
      <c r="Q3" s="15"/>
      <c r="R3" s="51"/>
      <c r="S3" s="14"/>
      <c r="T3" s="51"/>
      <c r="U3" s="14"/>
      <c r="V3" s="51"/>
    </row>
    <row r="4" spans="1:22" ht="15.75" thickBot="1" x14ac:dyDescent="0.3">
      <c r="A4" s="125"/>
      <c r="B4" s="27" t="s">
        <v>294</v>
      </c>
      <c r="C4" s="109"/>
      <c r="D4" s="43"/>
      <c r="E4" s="43"/>
      <c r="F4" s="33"/>
      <c r="G4" s="33">
        <f t="shared" si="1"/>
        <v>18.24878</v>
      </c>
      <c r="H4" s="86">
        <f t="shared" si="2"/>
        <v>15.378080000000001</v>
      </c>
      <c r="I4" s="103">
        <f t="shared" si="3"/>
        <v>-15.730914614566011</v>
      </c>
      <c r="J4" s="97">
        <f>'Chart 28'!I57</f>
        <v>848.22281167108747</v>
      </c>
      <c r="K4" s="74">
        <f>'Chart 28'!J57</f>
        <v>654.16445623342167</v>
      </c>
      <c r="L4" s="74">
        <f>'Chart 28'!K57</f>
        <v>546.9628647214854</v>
      </c>
      <c r="M4" s="74">
        <f>'Chart 28'!L57</f>
        <v>427.24137931034483</v>
      </c>
      <c r="N4" s="74">
        <f>'Chart 28'!M57</f>
        <v>295</v>
      </c>
      <c r="O4" s="28">
        <f t="shared" si="4"/>
        <v>715</v>
      </c>
      <c r="Q4" s="15"/>
      <c r="R4" s="51"/>
      <c r="S4" s="14"/>
      <c r="T4" s="51"/>
      <c r="U4" s="14"/>
      <c r="V4" s="51"/>
    </row>
    <row r="5" spans="1:22" ht="15.75" thickBot="1" x14ac:dyDescent="0.3">
      <c r="A5" s="125"/>
      <c r="B5" s="32" t="s">
        <v>2</v>
      </c>
      <c r="C5" s="33">
        <f>VLOOKUP($B5,HD2011DI,4,FALSE)</f>
        <v>4.0499200000000002</v>
      </c>
      <c r="D5" s="33">
        <f>VLOOKUP($B5,HD2012ADI,4,FALSE)</f>
        <v>4.5953299999999997</v>
      </c>
      <c r="E5" s="33">
        <f>VLOOKUP($B5,HD2012BDI,4,FALSE)</f>
        <v>5.0116800000000001</v>
      </c>
      <c r="F5" s="33">
        <f t="shared" ref="F5:F18" si="5">VLOOKUP($B5,HD2013DI,4,FALSE)</f>
        <v>6.0229299999999997</v>
      </c>
      <c r="G5" s="33">
        <f t="shared" si="1"/>
        <v>11.217750000000001</v>
      </c>
      <c r="H5" s="86">
        <f t="shared" si="2"/>
        <v>10.074909999999999</v>
      </c>
      <c r="I5" s="103">
        <f t="shared" si="3"/>
        <v>-10.187782755008815</v>
      </c>
      <c r="J5" s="97">
        <f>'Chart 28'!I58</f>
        <v>255</v>
      </c>
      <c r="K5" s="74">
        <f>'Chart 28'!J58</f>
        <v>225</v>
      </c>
      <c r="L5" s="74">
        <f>'Chart 28'!K58</f>
        <v>203</v>
      </c>
      <c r="M5" s="74">
        <f>'Chart 28'!L58</f>
        <v>181</v>
      </c>
      <c r="N5" s="74">
        <f>'Chart 28'!M58</f>
        <v>435</v>
      </c>
      <c r="O5" s="28">
        <f t="shared" si="4"/>
        <v>229</v>
      </c>
      <c r="Q5" s="15"/>
      <c r="R5" s="51"/>
      <c r="S5" s="14"/>
      <c r="T5" s="51"/>
      <c r="U5" s="14"/>
      <c r="V5" s="51"/>
    </row>
    <row r="6" spans="1:22" ht="15.75" thickBot="1" x14ac:dyDescent="0.3">
      <c r="A6" s="125"/>
      <c r="B6" s="32" t="s">
        <v>190</v>
      </c>
      <c r="C6" s="109"/>
      <c r="D6" s="43"/>
      <c r="E6" s="43"/>
      <c r="F6" s="33">
        <f t="shared" si="5"/>
        <v>3.33786</v>
      </c>
      <c r="G6" s="33">
        <f t="shared" si="1"/>
        <v>3.7720199999999999</v>
      </c>
      <c r="H6" s="86">
        <f t="shared" si="2"/>
        <v>3.5377100000000001</v>
      </c>
      <c r="I6" s="103">
        <f t="shared" si="3"/>
        <v>-6.2117910297400281</v>
      </c>
      <c r="J6" s="97">
        <f>'Chart 28'!I59</f>
        <v>32</v>
      </c>
      <c r="K6" s="74">
        <f>'Chart 28'!J59</f>
        <v>0</v>
      </c>
      <c r="L6" s="74">
        <f>'Chart 28'!K59</f>
        <v>0</v>
      </c>
      <c r="M6" s="74">
        <f>'Chart 28'!L59</f>
        <v>237</v>
      </c>
      <c r="N6" s="74">
        <f>'Chart 28'!M59</f>
        <v>189</v>
      </c>
      <c r="O6" s="28">
        <f t="shared" si="4"/>
        <v>32</v>
      </c>
      <c r="Q6" s="15"/>
      <c r="R6" s="51"/>
      <c r="S6" s="14"/>
      <c r="T6" s="51"/>
      <c r="U6" s="14"/>
      <c r="V6" s="51"/>
    </row>
    <row r="7" spans="1:22" ht="15.75" thickBot="1" x14ac:dyDescent="0.3">
      <c r="A7" s="125"/>
      <c r="B7" s="32" t="s">
        <v>235</v>
      </c>
      <c r="C7" s="109">
        <f>VLOOKUP($B7,HD2011DI,4,FALSE)</f>
        <v>2.2101500000000001</v>
      </c>
      <c r="D7" s="43">
        <f t="shared" ref="D7:D14" si="6">VLOOKUP($B7,HD2012ADI,4,FALSE)</f>
        <v>2.55477</v>
      </c>
      <c r="E7" s="114">
        <f t="shared" ref="E7:E14" si="7">VLOOKUP($B7,HD2012BDI,4,FALSE)</f>
        <v>2.6446700000000001</v>
      </c>
      <c r="F7" s="33">
        <f t="shared" si="5"/>
        <v>2.8897699999999999</v>
      </c>
      <c r="G7" s="33">
        <f t="shared" si="1"/>
        <v>3.1044</v>
      </c>
      <c r="H7" s="86">
        <f t="shared" si="2"/>
        <v>2.4810599999999998</v>
      </c>
      <c r="I7" s="103">
        <f t="shared" si="3"/>
        <v>-20.079242365674531</v>
      </c>
      <c r="J7" s="97">
        <f>'Chart 28'!I60</f>
        <v>353</v>
      </c>
      <c r="K7" s="74">
        <f>'Chart 28'!J60</f>
        <v>270</v>
      </c>
      <c r="L7" s="74">
        <f>'Chart 28'!K60</f>
        <v>189</v>
      </c>
      <c r="M7" s="74">
        <f>'Chart 28'!L60</f>
        <v>126</v>
      </c>
      <c r="N7" s="74">
        <f>'Chart 28'!M60</f>
        <v>118</v>
      </c>
      <c r="O7" s="28">
        <f t="shared" si="4"/>
        <v>60</v>
      </c>
      <c r="Q7" s="15"/>
      <c r="R7" s="51"/>
      <c r="S7" s="14"/>
      <c r="T7" s="51"/>
      <c r="U7" s="14"/>
      <c r="V7" s="51"/>
    </row>
    <row r="8" spans="1:22" ht="15.75" thickBot="1" x14ac:dyDescent="0.3">
      <c r="A8" s="126"/>
      <c r="B8" s="35" t="s">
        <v>11</v>
      </c>
      <c r="C8" s="109">
        <f>VLOOKUP($B8,HD2011DI,4,FALSE)</f>
        <v>4.5938600000000003</v>
      </c>
      <c r="D8" s="44">
        <f t="shared" si="6"/>
        <v>4.6741000000000001</v>
      </c>
      <c r="E8" s="115">
        <f t="shared" si="7"/>
        <v>4.6720300000000003</v>
      </c>
      <c r="F8" s="36">
        <f t="shared" si="5"/>
        <v>5.9400300000000001</v>
      </c>
      <c r="G8" s="36">
        <f t="shared" si="1"/>
        <v>7.5779500000000004</v>
      </c>
      <c r="H8" s="87">
        <f t="shared" si="2"/>
        <v>5.2913699999999997</v>
      </c>
      <c r="I8" s="104">
        <f t="shared" si="3"/>
        <v>-30.174123608627674</v>
      </c>
      <c r="J8" s="98">
        <f>'Chart 28'!I61</f>
        <v>250</v>
      </c>
      <c r="K8" s="79">
        <f>'Chart 28'!J61</f>
        <v>300</v>
      </c>
      <c r="L8" s="79">
        <f>'Chart 28'!K61</f>
        <v>261</v>
      </c>
      <c r="M8" s="79">
        <f>'Chart 28'!L61</f>
        <v>240</v>
      </c>
      <c r="N8" s="79">
        <f>'Chart 28'!M61</f>
        <v>220</v>
      </c>
      <c r="O8" s="28">
        <f t="shared" si="4"/>
        <v>50</v>
      </c>
      <c r="Q8" s="15"/>
      <c r="R8" s="51"/>
      <c r="S8" s="14"/>
      <c r="T8" s="51"/>
      <c r="U8" s="14"/>
      <c r="V8" s="51"/>
    </row>
    <row r="9" spans="1:22" ht="15.75" thickBot="1" x14ac:dyDescent="0.3">
      <c r="A9" s="127" t="s">
        <v>14</v>
      </c>
      <c r="B9" s="77" t="s">
        <v>305</v>
      </c>
      <c r="C9" s="108">
        <f t="shared" ref="C9:C14" si="8">VLOOKUP($B9,HD2011DI,4,FALSE)</f>
        <v>8.8731399999999994</v>
      </c>
      <c r="D9" s="41">
        <f t="shared" si="6"/>
        <v>32.324390000000001</v>
      </c>
      <c r="E9" s="116">
        <f t="shared" si="7"/>
        <v>29.717829999999999</v>
      </c>
      <c r="F9" s="28">
        <f t="shared" si="5"/>
        <v>18.146180000000001</v>
      </c>
      <c r="G9" s="28">
        <f t="shared" si="1"/>
        <v>61.669440000000002</v>
      </c>
      <c r="H9" s="85">
        <f t="shared" si="2"/>
        <v>44.838569999999997</v>
      </c>
      <c r="I9" s="102">
        <f t="shared" si="3"/>
        <v>-27.292075296938002</v>
      </c>
      <c r="J9" s="96">
        <f>'Chart 28'!I62</f>
        <v>156</v>
      </c>
      <c r="K9" s="78">
        <f>'Chart 28'!J62</f>
        <v>239</v>
      </c>
      <c r="L9" s="78">
        <f>'Chart 28'!K62</f>
        <v>208</v>
      </c>
      <c r="M9" s="78">
        <f>'Chart 28'!L62</f>
        <v>103</v>
      </c>
      <c r="N9" s="78">
        <f>'Chart 28'!M62</f>
        <v>332</v>
      </c>
      <c r="O9" s="28">
        <f t="shared" si="4"/>
        <v>162</v>
      </c>
      <c r="Q9" s="15"/>
      <c r="R9" s="51"/>
      <c r="S9" s="14"/>
      <c r="T9" s="51"/>
      <c r="U9" s="14"/>
      <c r="V9" s="51"/>
    </row>
    <row r="10" spans="1:22" ht="15.75" thickBot="1" x14ac:dyDescent="0.3">
      <c r="A10" s="128"/>
      <c r="B10" s="32" t="s">
        <v>3</v>
      </c>
      <c r="C10" s="109">
        <f t="shared" si="8"/>
        <v>15.484500000000001</v>
      </c>
      <c r="D10" s="43">
        <f t="shared" si="6"/>
        <v>20.334099999999999</v>
      </c>
      <c r="E10" s="114">
        <f t="shared" si="7"/>
        <v>21.833189999999998</v>
      </c>
      <c r="F10" s="33">
        <f t="shared" si="5"/>
        <v>26.60521</v>
      </c>
      <c r="G10" s="33">
        <f t="shared" si="1"/>
        <v>45.318950000000001</v>
      </c>
      <c r="H10" s="86">
        <f t="shared" si="2"/>
        <v>69.236339999999998</v>
      </c>
      <c r="I10" s="103">
        <f t="shared" si="3"/>
        <v>52.7756931702963</v>
      </c>
      <c r="J10" s="97">
        <f>'Chart 28'!I63</f>
        <v>610</v>
      </c>
      <c r="K10" s="74">
        <f>'Chart 28'!J63</f>
        <v>577</v>
      </c>
      <c r="L10" s="74">
        <f>'Chart 28'!K63</f>
        <v>549</v>
      </c>
      <c r="M10" s="74">
        <f>'Chart 28'!L63</f>
        <v>523</v>
      </c>
      <c r="N10" s="74">
        <f>'Chart 28'!M63</f>
        <v>525</v>
      </c>
      <c r="O10" s="28">
        <f t="shared" si="4"/>
        <v>256</v>
      </c>
      <c r="Q10" s="15"/>
      <c r="R10" s="51"/>
      <c r="S10" s="14"/>
      <c r="T10" s="51"/>
      <c r="U10" s="14"/>
      <c r="V10" s="51"/>
    </row>
    <row r="11" spans="1:22" ht="15.75" thickBot="1" x14ac:dyDescent="0.3">
      <c r="A11" s="128"/>
      <c r="B11" s="32" t="s">
        <v>4</v>
      </c>
      <c r="C11" s="109">
        <f t="shared" si="8"/>
        <v>14.37017</v>
      </c>
      <c r="D11" s="43">
        <f t="shared" si="6"/>
        <v>18.219719999999999</v>
      </c>
      <c r="E11" s="114">
        <f t="shared" si="7"/>
        <v>20.610769999999999</v>
      </c>
      <c r="F11" s="33">
        <f t="shared" si="5"/>
        <v>36.23151</v>
      </c>
      <c r="G11" s="33">
        <f t="shared" si="1"/>
        <v>37.377699999999997</v>
      </c>
      <c r="H11" s="86">
        <f t="shared" si="2"/>
        <v>60.733060000000002</v>
      </c>
      <c r="I11" s="103">
        <f t="shared" si="3"/>
        <v>62.484743577052647</v>
      </c>
      <c r="J11" s="97">
        <f>'Chart 28'!I64</f>
        <v>1078</v>
      </c>
      <c r="K11" s="74">
        <f>'Chart 28'!J64</f>
        <v>979</v>
      </c>
      <c r="L11" s="74">
        <f>'Chart 28'!K64</f>
        <v>952</v>
      </c>
      <c r="M11" s="74">
        <f>'Chart 28'!L64</f>
        <v>955</v>
      </c>
      <c r="N11" s="74">
        <f>'Chart 28'!M64</f>
        <v>794</v>
      </c>
      <c r="O11" s="28">
        <f t="shared" si="4"/>
        <v>1319</v>
      </c>
      <c r="Q11" s="15"/>
      <c r="R11" s="51"/>
      <c r="S11" s="14"/>
      <c r="T11" s="51"/>
      <c r="U11" s="14"/>
      <c r="V11" s="51"/>
    </row>
    <row r="12" spans="1:22" ht="15.75" thickBot="1" x14ac:dyDescent="0.3">
      <c r="A12" s="128"/>
      <c r="B12" s="32" t="s">
        <v>5</v>
      </c>
      <c r="C12" s="109">
        <f t="shared" si="8"/>
        <v>13.77441</v>
      </c>
      <c r="D12" s="43">
        <f t="shared" si="6"/>
        <v>16.68581</v>
      </c>
      <c r="E12" s="114">
        <f t="shared" si="7"/>
        <v>17.304189999999998</v>
      </c>
      <c r="F12" s="33">
        <f t="shared" si="5"/>
        <v>25.206959999999999</v>
      </c>
      <c r="G12" s="33">
        <f t="shared" si="1"/>
        <v>43.624400000000001</v>
      </c>
      <c r="H12" s="86">
        <f t="shared" si="2"/>
        <v>46.134779999999999</v>
      </c>
      <c r="I12" s="103">
        <f t="shared" si="3"/>
        <v>5.7545318674869979</v>
      </c>
      <c r="J12" s="97">
        <f>'Chart 28'!I65</f>
        <v>500</v>
      </c>
      <c r="K12" s="74">
        <f>'Chart 28'!J65</f>
        <v>632</v>
      </c>
      <c r="L12" s="74">
        <f>'Chart 28'!K65</f>
        <v>610</v>
      </c>
      <c r="M12" s="74">
        <f>'Chart 28'!L65</f>
        <v>379</v>
      </c>
      <c r="N12" s="74">
        <f>'Chart 28'!M65</f>
        <v>446</v>
      </c>
      <c r="O12" s="28">
        <f t="shared" si="4"/>
        <v>254</v>
      </c>
      <c r="Q12" s="15"/>
      <c r="R12" s="51"/>
      <c r="S12" s="14"/>
      <c r="T12" s="51"/>
      <c r="U12" s="14"/>
      <c r="V12" s="51"/>
    </row>
    <row r="13" spans="1:22" ht="15.75" thickBot="1" x14ac:dyDescent="0.3">
      <c r="A13" s="128"/>
      <c r="B13" s="32" t="s">
        <v>8</v>
      </c>
      <c r="C13" s="109">
        <f t="shared" si="8"/>
        <v>10.6311</v>
      </c>
      <c r="D13" s="43">
        <f t="shared" si="6"/>
        <v>15.798959999999999</v>
      </c>
      <c r="E13" s="114">
        <f t="shared" si="7"/>
        <v>15.54792</v>
      </c>
      <c r="F13" s="33">
        <f t="shared" si="5"/>
        <v>23.329180000000001</v>
      </c>
      <c r="G13" s="33">
        <f t="shared" si="1"/>
        <v>36.260559999999998</v>
      </c>
      <c r="H13" s="86">
        <f t="shared" si="2"/>
        <v>35.360059999999997</v>
      </c>
      <c r="I13" s="103">
        <f t="shared" si="3"/>
        <v>-2.4834144867040142</v>
      </c>
      <c r="J13" s="97">
        <f>'Chart 28'!I66</f>
        <v>88</v>
      </c>
      <c r="K13" s="74">
        <f>'Chart 28'!J66</f>
        <v>251</v>
      </c>
      <c r="L13" s="74">
        <f>'Chart 28'!K66</f>
        <v>196</v>
      </c>
      <c r="M13" s="74">
        <f>'Chart 28'!L66</f>
        <v>150</v>
      </c>
      <c r="N13" s="74">
        <f>'Chart 28'!M66</f>
        <v>133</v>
      </c>
      <c r="O13" s="28">
        <f t="shared" si="4"/>
        <v>48</v>
      </c>
      <c r="Q13" s="15"/>
      <c r="R13" s="51"/>
      <c r="S13" s="14"/>
      <c r="T13" s="51"/>
      <c r="U13" s="14"/>
      <c r="V13" s="51"/>
    </row>
    <row r="14" spans="1:22" ht="15.75" thickBot="1" x14ac:dyDescent="0.3">
      <c r="A14" s="129"/>
      <c r="B14" s="35" t="s">
        <v>167</v>
      </c>
      <c r="C14" s="110">
        <f t="shared" si="8"/>
        <v>10.4053</v>
      </c>
      <c r="D14" s="44">
        <f t="shared" si="6"/>
        <v>13.92633</v>
      </c>
      <c r="E14" s="115">
        <f t="shared" si="7"/>
        <v>13.78848</v>
      </c>
      <c r="F14" s="36">
        <f t="shared" si="5"/>
        <v>17.243230000000001</v>
      </c>
      <c r="G14" s="36">
        <f t="shared" si="1"/>
        <v>26.385750000000002</v>
      </c>
      <c r="H14" s="87">
        <f t="shared" si="2"/>
        <v>38.633769999999998</v>
      </c>
      <c r="I14" s="104">
        <f t="shared" si="3"/>
        <v>46.419070900012308</v>
      </c>
      <c r="J14" s="98">
        <f>'Chart 28'!I67</f>
        <v>1125</v>
      </c>
      <c r="K14" s="79">
        <f>'Chart 28'!J67</f>
        <v>1039</v>
      </c>
      <c r="L14" s="79">
        <f>'Chart 28'!K67</f>
        <v>985</v>
      </c>
      <c r="M14" s="79">
        <f>'Chart 28'!L67</f>
        <v>742</v>
      </c>
      <c r="N14" s="79">
        <f>'Chart 28'!M67</f>
        <v>720</v>
      </c>
      <c r="O14" s="28">
        <f t="shared" si="4"/>
        <v>497</v>
      </c>
      <c r="Q14" s="15"/>
      <c r="R14" s="51"/>
      <c r="S14" s="14"/>
      <c r="T14" s="51"/>
      <c r="U14" s="14"/>
      <c r="V14" s="51"/>
    </row>
    <row r="15" spans="1:22" ht="15.75" thickBot="1" x14ac:dyDescent="0.3">
      <c r="A15" s="127" t="s">
        <v>16</v>
      </c>
      <c r="B15" s="77" t="s">
        <v>191</v>
      </c>
      <c r="C15" s="111"/>
      <c r="D15" s="105"/>
      <c r="E15" s="105"/>
      <c r="F15" s="106">
        <f t="shared" si="5"/>
        <v>23.676349999999999</v>
      </c>
      <c r="G15" s="106">
        <f t="shared" si="1"/>
        <v>24.672550000000001</v>
      </c>
      <c r="H15" s="107">
        <f t="shared" si="2"/>
        <v>21.949090000000002</v>
      </c>
      <c r="I15" s="102">
        <f t="shared" si="3"/>
        <v>-11.038421241420117</v>
      </c>
      <c r="J15" s="96">
        <f>'Chart 28'!I68</f>
        <v>0</v>
      </c>
      <c r="K15" s="78">
        <f>'Chart 28'!J68</f>
        <v>428</v>
      </c>
      <c r="L15" s="78">
        <f>'Chart 28'!K68</f>
        <v>360</v>
      </c>
      <c r="M15" s="78">
        <f>'Chart 28'!L68</f>
        <v>124</v>
      </c>
      <c r="N15" s="78">
        <f>'Chart 28'!M68</f>
        <v>81</v>
      </c>
      <c r="O15" s="28">
        <f t="shared" si="4"/>
        <v>1</v>
      </c>
      <c r="Q15" s="15"/>
      <c r="R15" s="51"/>
      <c r="S15" s="14"/>
      <c r="T15" s="51"/>
      <c r="U15" s="14"/>
      <c r="V15" s="51"/>
    </row>
    <row r="16" spans="1:22" ht="15.75" thickBot="1" x14ac:dyDescent="0.3">
      <c r="A16" s="129"/>
      <c r="B16" s="35" t="s">
        <v>12</v>
      </c>
      <c r="C16" s="110">
        <f>VLOOKUP($B16,HD2011DI,4,FALSE)</f>
        <v>27.867979999999999</v>
      </c>
      <c r="D16" s="44">
        <f>VLOOKUP($B16,HD2012ADI,4,FALSE)</f>
        <v>31.875160000000001</v>
      </c>
      <c r="E16" s="44">
        <f>VLOOKUP($B16,HD2012BDI,4,FALSE)</f>
        <v>38.798050000000003</v>
      </c>
      <c r="F16" s="36">
        <f t="shared" si="5"/>
        <v>51.228589999999997</v>
      </c>
      <c r="G16" s="36">
        <f t="shared" si="1"/>
        <v>54.994149999999998</v>
      </c>
      <c r="H16" s="87">
        <f t="shared" si="2"/>
        <v>54.469349999999999</v>
      </c>
      <c r="I16" s="104">
        <f t="shared" si="3"/>
        <v>-0.95428331922577048</v>
      </c>
      <c r="J16" s="98">
        <f>'Chart 28'!I69</f>
        <v>497</v>
      </c>
      <c r="K16" s="79">
        <f>'Chart 28'!J69</f>
        <v>675</v>
      </c>
      <c r="L16" s="79">
        <f>'Chart 28'!K69</f>
        <v>603</v>
      </c>
      <c r="M16" s="79">
        <f>'Chart 28'!L69</f>
        <v>516</v>
      </c>
      <c r="N16" s="79">
        <f>'Chart 28'!M69</f>
        <v>457</v>
      </c>
      <c r="O16" s="28">
        <f t="shared" si="4"/>
        <v>305</v>
      </c>
      <c r="Q16" s="15"/>
      <c r="R16" s="51"/>
      <c r="S16" s="14"/>
      <c r="T16" s="51"/>
      <c r="U16" s="14"/>
      <c r="V16" s="51"/>
    </row>
    <row r="17" spans="1:22" ht="15.75" thickBot="1" x14ac:dyDescent="0.3">
      <c r="A17" s="127" t="s">
        <v>227</v>
      </c>
      <c r="B17" s="77" t="s">
        <v>192</v>
      </c>
      <c r="C17" s="112" t="str">
        <f>VLOOKUP($B17,HD2011DI,4,FALSE)</f>
        <v>.</v>
      </c>
      <c r="D17" s="42" t="str">
        <f>VLOOKUP($B17,HD2012ADI,4,FALSE)</f>
        <v>.</v>
      </c>
      <c r="E17" s="42" t="str">
        <f>VLOOKUP($B17,HD2012BDI,4,FALSE)</f>
        <v>.</v>
      </c>
      <c r="F17" s="29" t="str">
        <f t="shared" si="5"/>
        <v>.</v>
      </c>
      <c r="G17" s="29">
        <f t="shared" si="1"/>
        <v>18.097249999999999</v>
      </c>
      <c r="H17" s="101">
        <f t="shared" si="2"/>
        <v>12.18778</v>
      </c>
      <c r="I17" s="90">
        <f t="shared" si="3"/>
        <v>-32.653966762905959</v>
      </c>
      <c r="J17" s="96">
        <f>'Chart 28'!I70</f>
        <v>0</v>
      </c>
      <c r="K17" s="78">
        <f>'Chart 28'!J70</f>
        <v>0</v>
      </c>
      <c r="L17" s="78">
        <f>'Chart 28'!K70</f>
        <v>0</v>
      </c>
      <c r="M17" s="78">
        <f>'Chart 28'!L70</f>
        <v>0</v>
      </c>
      <c r="N17" s="78">
        <f>'Chart 28'!M70</f>
        <v>105</v>
      </c>
      <c r="O17" s="28">
        <f t="shared" si="4"/>
        <v>57</v>
      </c>
      <c r="Q17" s="15"/>
      <c r="R17" s="51"/>
      <c r="S17" s="14"/>
      <c r="T17" s="51"/>
      <c r="U17" s="14"/>
      <c r="V17" s="51"/>
    </row>
    <row r="18" spans="1:22" ht="15.75" thickBot="1" x14ac:dyDescent="0.3">
      <c r="A18" s="129"/>
      <c r="B18" s="35" t="s">
        <v>283</v>
      </c>
      <c r="C18" s="110" t="str">
        <f>VLOOKUP($B18,HD2011DI,4,FALSE)</f>
        <v>.</v>
      </c>
      <c r="D18" s="44" t="str">
        <f>VLOOKUP($B18,HD2012ADI,4,FALSE)</f>
        <v>.</v>
      </c>
      <c r="E18" s="44">
        <f>VLOOKUP($B18,HD2012BDI,4,FALSE)</f>
        <v>16.99531</v>
      </c>
      <c r="F18" s="36">
        <f t="shared" si="5"/>
        <v>17.628</v>
      </c>
      <c r="G18" s="36">
        <f t="shared" si="1"/>
        <v>14.103020000000001</v>
      </c>
      <c r="H18" s="87">
        <f t="shared" si="2"/>
        <v>8.5609699999999993</v>
      </c>
      <c r="I18" s="91">
        <f t="shared" si="3"/>
        <v>-39.296902365592629</v>
      </c>
      <c r="J18" s="98">
        <f>'Chart 28'!I71</f>
        <v>0</v>
      </c>
      <c r="K18" s="79">
        <f>'Chart 28'!J71</f>
        <v>0</v>
      </c>
      <c r="L18" s="79">
        <f>'Chart 28'!K71</f>
        <v>87</v>
      </c>
      <c r="M18" s="79">
        <f>'Chart 28'!L71</f>
        <v>65</v>
      </c>
      <c r="N18" s="79">
        <f>'Chart 28'!M71</f>
        <v>64</v>
      </c>
      <c r="O18" s="28">
        <f t="shared" si="4"/>
        <v>23</v>
      </c>
      <c r="Q18" s="15"/>
      <c r="R18" s="51"/>
      <c r="S18" s="14"/>
      <c r="T18" s="51"/>
      <c r="U18" s="14"/>
      <c r="V18" s="51"/>
    </row>
    <row r="19" spans="1:22" ht="15.75" thickBot="1" x14ac:dyDescent="0.3">
      <c r="A19" s="100" t="s">
        <v>234</v>
      </c>
      <c r="B19" s="80" t="s">
        <v>240</v>
      </c>
      <c r="C19" s="113">
        <f t="shared" ref="C19:H19" si="9">SUMPRODUCT(C3:C18,J3:J18)/SUM(J3:J18)</f>
        <v>10.395034175514267</v>
      </c>
      <c r="D19" s="81">
        <f t="shared" si="9"/>
        <v>14.093557384901569</v>
      </c>
      <c r="E19" s="81">
        <f t="shared" si="9"/>
        <v>15.686921997627923</v>
      </c>
      <c r="F19" s="81">
        <f t="shared" si="9"/>
        <v>22.594341340290569</v>
      </c>
      <c r="G19" s="81">
        <f t="shared" si="9"/>
        <v>32.113872443955167</v>
      </c>
      <c r="H19" s="88">
        <f t="shared" si="9"/>
        <v>41.230297929440383</v>
      </c>
      <c r="I19" s="92">
        <f t="shared" si="3"/>
        <v>28.387811222066468</v>
      </c>
      <c r="J19" s="99"/>
      <c r="K19" s="82"/>
      <c r="L19" s="82"/>
      <c r="M19" s="82"/>
      <c r="N19" s="82"/>
      <c r="O19" s="83"/>
      <c r="R19" s="51"/>
      <c r="S19" s="51"/>
      <c r="T19" s="51"/>
      <c r="U19" s="51"/>
      <c r="V19" s="51"/>
    </row>
    <row r="20" spans="1:22" x14ac:dyDescent="0.25">
      <c r="B20" s="53"/>
      <c r="C20" s="54"/>
      <c r="D20" s="54"/>
      <c r="E20" s="54"/>
      <c r="F20" s="39"/>
      <c r="G20" s="39"/>
      <c r="H20" s="39"/>
      <c r="I20" s="51"/>
      <c r="J20" s="75"/>
      <c r="K20" s="75"/>
      <c r="L20" s="75"/>
      <c r="M20" s="55"/>
      <c r="N20" s="55"/>
      <c r="O20" s="51"/>
      <c r="R20" s="51"/>
      <c r="S20" s="51"/>
      <c r="T20" s="51"/>
      <c r="U20" s="51"/>
      <c r="V20" s="51"/>
    </row>
    <row r="48" ht="15.75" thickBot="1" x14ac:dyDescent="0.3"/>
    <row r="49" spans="1:28" ht="15.75" thickBot="1" x14ac:dyDescent="0.3">
      <c r="B49" s="46" t="s">
        <v>222</v>
      </c>
      <c r="C49" s="119" t="s">
        <v>223</v>
      </c>
      <c r="D49" s="120"/>
      <c r="E49" s="120"/>
      <c r="F49" s="120"/>
      <c r="G49" s="121"/>
      <c r="I49" s="130" t="s">
        <v>224</v>
      </c>
      <c r="J49" s="131"/>
      <c r="K49" s="131"/>
      <c r="L49" s="131"/>
      <c r="M49" s="131"/>
      <c r="N49" s="22"/>
      <c r="S49" s="22"/>
    </row>
    <row r="50" spans="1:28" ht="29.25" thickBot="1" x14ac:dyDescent="0.3">
      <c r="B50" s="40"/>
      <c r="C50" s="40" t="s">
        <v>242</v>
      </c>
      <c r="D50" s="47" t="s">
        <v>243</v>
      </c>
      <c r="E50" s="23" t="s">
        <v>244</v>
      </c>
      <c r="F50" s="24" t="s">
        <v>245</v>
      </c>
      <c r="G50" s="68" t="s">
        <v>251</v>
      </c>
      <c r="H50" s="12" t="str">
        <f>H2</f>
        <v>Sep 2015</v>
      </c>
      <c r="I50" s="24">
        <v>2011</v>
      </c>
      <c r="J50" s="24" t="s">
        <v>225</v>
      </c>
      <c r="K50" s="24">
        <v>2013</v>
      </c>
      <c r="L50" s="25">
        <v>2014</v>
      </c>
      <c r="M50" s="26">
        <v>2015</v>
      </c>
      <c r="U50" s="22"/>
    </row>
    <row r="51" spans="1:28" x14ac:dyDescent="0.25">
      <c r="A51" t="s">
        <v>15</v>
      </c>
      <c r="B51" s="27" t="s">
        <v>220</v>
      </c>
      <c r="C51" s="52"/>
      <c r="D51" s="29"/>
      <c r="E51" s="29"/>
      <c r="F51" s="29"/>
      <c r="G51" s="29">
        <f t="shared" ref="G51:G66" si="10">VLOOKUP($B51,HD2014DI,2,FALSE)</f>
        <v>0.81947999999999999</v>
      </c>
      <c r="H51" s="29">
        <f t="shared" ref="H51:H66" si="11">VLOOKUP($B51,HD2015DI,2,FALSE)</f>
        <v>0.81557000000000002</v>
      </c>
      <c r="I51" s="48"/>
      <c r="J51" s="48">
        <v>836</v>
      </c>
      <c r="K51" s="48">
        <v>699</v>
      </c>
      <c r="L51" s="31">
        <v>538</v>
      </c>
      <c r="M51" s="29">
        <f t="shared" ref="M51:M66" si="12">VLOOKUP($B51,HD2015DI,6,FALSE)</f>
        <v>102</v>
      </c>
      <c r="U51" s="22"/>
    </row>
    <row r="52" spans="1:28" ht="15.75" thickBot="1" x14ac:dyDescent="0.3">
      <c r="B52" s="27" t="s">
        <v>294</v>
      </c>
      <c r="C52" s="56"/>
      <c r="D52" s="29"/>
      <c r="E52" s="29"/>
      <c r="F52" s="29"/>
      <c r="G52" s="29">
        <f t="shared" si="10"/>
        <v>1.16035</v>
      </c>
      <c r="H52" s="29">
        <f t="shared" si="11"/>
        <v>1.10829</v>
      </c>
      <c r="I52" s="48"/>
      <c r="J52" s="48"/>
      <c r="K52" s="48"/>
      <c r="L52" s="31"/>
      <c r="M52" s="29">
        <f t="shared" si="12"/>
        <v>715</v>
      </c>
      <c r="U52" s="22"/>
    </row>
    <row r="53" spans="1:28" ht="15.75" thickBot="1" x14ac:dyDescent="0.3">
      <c r="B53" s="32" t="s">
        <v>2</v>
      </c>
      <c r="C53" s="29">
        <f>VLOOKUP($B53,HD2011DI,2,FALSE)</f>
        <v>0.93018999999999996</v>
      </c>
      <c r="D53" s="29">
        <f>VLOOKUP($B53,HD2012ADI,2,FALSE)</f>
        <v>0.94115000000000004</v>
      </c>
      <c r="E53" s="29">
        <f>VLOOKUP($B53,HD2012BDI,2,FALSE)</f>
        <v>0.92435999999999996</v>
      </c>
      <c r="F53" s="29">
        <f t="shared" ref="F53:F66" si="13">VLOOKUP($B53,HD2013DI,2,FALSE)</f>
        <v>0.93010999999999999</v>
      </c>
      <c r="G53" s="29">
        <f t="shared" si="10"/>
        <v>0.87931000000000004</v>
      </c>
      <c r="H53" s="29">
        <f t="shared" si="11"/>
        <v>0.87892000000000003</v>
      </c>
      <c r="I53" s="30">
        <v>254</v>
      </c>
      <c r="J53" s="30">
        <v>225</v>
      </c>
      <c r="K53" s="30">
        <v>203</v>
      </c>
      <c r="L53" s="34">
        <v>181</v>
      </c>
      <c r="M53" s="29">
        <f t="shared" si="12"/>
        <v>229</v>
      </c>
      <c r="U53" s="22"/>
      <c r="X53" s="60"/>
      <c r="Y53" s="60"/>
      <c r="Z53" s="60" t="s">
        <v>236</v>
      </c>
      <c r="AA53" s="61" t="s">
        <v>237</v>
      </c>
    </row>
    <row r="54" spans="1:28" x14ac:dyDescent="0.25">
      <c r="B54" s="32" t="str">
        <f>B6</f>
        <v>Frontier DSL</v>
      </c>
      <c r="C54" s="57"/>
      <c r="D54" s="33"/>
      <c r="E54" s="33"/>
      <c r="F54" s="29">
        <f t="shared" si="13"/>
        <v>0.93413999999999997</v>
      </c>
      <c r="G54" s="29">
        <f t="shared" si="10"/>
        <v>0.87460000000000004</v>
      </c>
      <c r="H54" s="29">
        <f t="shared" si="11"/>
        <v>0.89785999999999999</v>
      </c>
      <c r="I54" s="30"/>
      <c r="J54" s="30"/>
      <c r="K54" s="30"/>
      <c r="L54" s="34"/>
      <c r="M54" s="29">
        <f t="shared" si="12"/>
        <v>32</v>
      </c>
      <c r="U54" s="22"/>
      <c r="W54" s="59" t="s">
        <v>15</v>
      </c>
      <c r="X54" s="51"/>
      <c r="Y54" s="51"/>
      <c r="Z54" s="51"/>
      <c r="AA54" s="63"/>
    </row>
    <row r="55" spans="1:28" x14ac:dyDescent="0.25">
      <c r="B55" s="32" t="s">
        <v>235</v>
      </c>
      <c r="C55" s="57">
        <f>VLOOKUP($B55,HD2011DI,2,FALSE)</f>
        <v>0.93101</v>
      </c>
      <c r="D55" s="33">
        <f t="shared" ref="D55:D62" si="14">VLOOKUP($B55,HD2012ADI,2,FALSE)</f>
        <v>0.93642999999999998</v>
      </c>
      <c r="E55" s="33">
        <f t="shared" ref="E55:E62" si="15">VLOOKUP($B55,HD2012BDI,2,FALSE)</f>
        <v>0.93420999999999998</v>
      </c>
      <c r="F55" s="33">
        <f t="shared" si="13"/>
        <v>0.96701000000000004</v>
      </c>
      <c r="G55" s="29">
        <f t="shared" si="10"/>
        <v>1.1938599999999999</v>
      </c>
      <c r="H55" s="29">
        <f t="shared" si="11"/>
        <v>1.21027</v>
      </c>
      <c r="I55" s="30">
        <v>346</v>
      </c>
      <c r="J55" s="30">
        <v>270</v>
      </c>
      <c r="K55" s="30">
        <v>189</v>
      </c>
      <c r="L55" s="34">
        <v>126</v>
      </c>
      <c r="M55" s="29">
        <f t="shared" si="12"/>
        <v>60</v>
      </c>
      <c r="U55" s="22"/>
      <c r="W55" s="62"/>
      <c r="Z55" s="51">
        <v>0</v>
      </c>
      <c r="AA55" s="63">
        <v>0</v>
      </c>
      <c r="AB55" s="66" t="s">
        <v>246</v>
      </c>
    </row>
    <row r="56" spans="1:28" ht="15.75" thickBot="1" x14ac:dyDescent="0.3">
      <c r="B56" s="35" t="s">
        <v>11</v>
      </c>
      <c r="C56" s="58"/>
      <c r="D56" s="36">
        <f t="shared" si="14"/>
        <v>0.88717999999999997</v>
      </c>
      <c r="E56" s="36">
        <f t="shared" si="15"/>
        <v>0.87311000000000005</v>
      </c>
      <c r="F56" s="36">
        <f t="shared" si="13"/>
        <v>0.94540999999999997</v>
      </c>
      <c r="G56" s="29">
        <f t="shared" si="10"/>
        <v>0.89341999999999999</v>
      </c>
      <c r="H56" s="29">
        <f t="shared" si="11"/>
        <v>0.92127000000000003</v>
      </c>
      <c r="I56" s="37">
        <v>249</v>
      </c>
      <c r="J56" s="37">
        <v>300</v>
      </c>
      <c r="K56" s="37">
        <v>261</v>
      </c>
      <c r="L56" s="38">
        <v>240</v>
      </c>
      <c r="M56" s="29">
        <f t="shared" si="12"/>
        <v>50</v>
      </c>
      <c r="U56" s="22"/>
      <c r="W56" s="62"/>
      <c r="X56" s="51"/>
      <c r="Z56" s="51">
        <v>0</v>
      </c>
      <c r="AA56" s="63">
        <v>0</v>
      </c>
      <c r="AB56" s="66" t="s">
        <v>247</v>
      </c>
    </row>
    <row r="57" spans="1:28" x14ac:dyDescent="0.25">
      <c r="A57" t="s">
        <v>14</v>
      </c>
      <c r="B57" s="32" t="s">
        <v>305</v>
      </c>
      <c r="C57" s="57">
        <f t="shared" ref="C57:C62" si="16">VLOOKUP($B57,HD2011DI,2,FALSE)</f>
        <v>0.44979000000000002</v>
      </c>
      <c r="D57" s="33">
        <f t="shared" si="14"/>
        <v>1.2264600000000001</v>
      </c>
      <c r="E57" s="33">
        <f t="shared" si="15"/>
        <v>1.1556200000000001</v>
      </c>
      <c r="F57" s="33">
        <f t="shared" si="13"/>
        <v>1.2097500000000001</v>
      </c>
      <c r="G57" s="29">
        <f t="shared" si="10"/>
        <v>1.1475599999999999</v>
      </c>
      <c r="H57" s="29">
        <f t="shared" si="11"/>
        <v>1.12138</v>
      </c>
      <c r="I57" s="30">
        <v>154</v>
      </c>
      <c r="J57" s="30">
        <v>239</v>
      </c>
      <c r="K57" s="30">
        <v>208</v>
      </c>
      <c r="L57" s="34">
        <v>103</v>
      </c>
      <c r="M57" s="29">
        <f t="shared" si="12"/>
        <v>162</v>
      </c>
      <c r="U57" s="22"/>
      <c r="W57" s="62"/>
      <c r="X57" s="51" t="s">
        <v>220</v>
      </c>
      <c r="Z57" s="51">
        <v>0</v>
      </c>
      <c r="AA57" s="63">
        <v>0</v>
      </c>
      <c r="AB57" s="66" t="s">
        <v>244</v>
      </c>
    </row>
    <row r="58" spans="1:28" x14ac:dyDescent="0.25">
      <c r="B58" s="32" t="s">
        <v>3</v>
      </c>
      <c r="C58" s="57">
        <f t="shared" si="16"/>
        <v>1.0190300000000001</v>
      </c>
      <c r="D58" s="33">
        <f t="shared" si="14"/>
        <v>1.0270300000000001</v>
      </c>
      <c r="E58" s="33">
        <f t="shared" si="15"/>
        <v>1.0258799999999999</v>
      </c>
      <c r="F58" s="33">
        <f t="shared" si="13"/>
        <v>1.02732</v>
      </c>
      <c r="G58" s="29">
        <f t="shared" si="10"/>
        <v>1.01928</v>
      </c>
      <c r="H58" s="29">
        <f t="shared" si="11"/>
        <v>1.08073</v>
      </c>
      <c r="I58" s="30">
        <v>607</v>
      </c>
      <c r="J58" s="30">
        <v>577</v>
      </c>
      <c r="K58" s="30">
        <v>549</v>
      </c>
      <c r="L58" s="34">
        <v>523</v>
      </c>
      <c r="M58" s="29">
        <f t="shared" si="12"/>
        <v>256</v>
      </c>
      <c r="U58" s="22"/>
      <c r="W58" s="62"/>
      <c r="X58" s="51"/>
      <c r="Z58" s="51">
        <v>0</v>
      </c>
      <c r="AA58" s="63">
        <v>0</v>
      </c>
      <c r="AB58" s="66" t="s">
        <v>245</v>
      </c>
    </row>
    <row r="59" spans="1:28" x14ac:dyDescent="0.25">
      <c r="B59" s="32" t="s">
        <v>4</v>
      </c>
      <c r="C59" s="57">
        <f t="shared" si="16"/>
        <v>1.04749</v>
      </c>
      <c r="D59" s="33">
        <f t="shared" si="14"/>
        <v>1.0409900000000001</v>
      </c>
      <c r="E59" s="33">
        <f t="shared" si="15"/>
        <v>1.0504500000000001</v>
      </c>
      <c r="F59" s="33">
        <f t="shared" si="13"/>
        <v>1.11483</v>
      </c>
      <c r="G59" s="29">
        <f t="shared" si="10"/>
        <v>1.14575</v>
      </c>
      <c r="H59" s="29">
        <f t="shared" si="11"/>
        <v>1.1427</v>
      </c>
      <c r="I59" s="30">
        <v>1072</v>
      </c>
      <c r="J59" s="30">
        <v>979</v>
      </c>
      <c r="K59" s="30">
        <v>952</v>
      </c>
      <c r="L59" s="34">
        <v>955</v>
      </c>
      <c r="M59" s="29">
        <f t="shared" si="12"/>
        <v>1319</v>
      </c>
      <c r="U59" s="22"/>
      <c r="W59" s="62"/>
      <c r="X59" s="51"/>
      <c r="Z59" s="14">
        <f>G51</f>
        <v>0.81947999999999999</v>
      </c>
      <c r="AA59" s="63">
        <v>0</v>
      </c>
      <c r="AB59" s="66" t="s">
        <v>248</v>
      </c>
    </row>
    <row r="60" spans="1:28" x14ac:dyDescent="0.25">
      <c r="B60" s="32" t="s">
        <v>5</v>
      </c>
      <c r="C60" s="57">
        <f t="shared" si="16"/>
        <v>0.98495999999999995</v>
      </c>
      <c r="D60" s="33">
        <f t="shared" si="14"/>
        <v>1.01366</v>
      </c>
      <c r="E60" s="33">
        <f t="shared" si="15"/>
        <v>1.04545</v>
      </c>
      <c r="F60" s="33">
        <f t="shared" si="13"/>
        <v>1.0498700000000001</v>
      </c>
      <c r="G60" s="29">
        <f t="shared" si="10"/>
        <v>1.0038199999999999</v>
      </c>
      <c r="H60" s="29">
        <f t="shared" si="11"/>
        <v>1.00434</v>
      </c>
      <c r="I60" s="30">
        <v>500</v>
      </c>
      <c r="J60" s="30">
        <v>632</v>
      </c>
      <c r="K60" s="30">
        <v>610</v>
      </c>
      <c r="L60" s="34">
        <v>379</v>
      </c>
      <c r="M60" s="29">
        <f t="shared" si="12"/>
        <v>254</v>
      </c>
      <c r="U60" s="22"/>
      <c r="W60" s="62"/>
      <c r="X60" s="51"/>
      <c r="Z60" s="14">
        <f>H51</f>
        <v>0.81557000000000002</v>
      </c>
      <c r="AA60" s="63">
        <v>0</v>
      </c>
      <c r="AB60" s="69" t="s">
        <v>264</v>
      </c>
    </row>
    <row r="61" spans="1:28" x14ac:dyDescent="0.25">
      <c r="B61" s="32" t="s">
        <v>8</v>
      </c>
      <c r="C61" s="57">
        <f t="shared" si="16"/>
        <v>0.79337999999999997</v>
      </c>
      <c r="D61" s="33">
        <f t="shared" si="14"/>
        <v>1.03965</v>
      </c>
      <c r="E61" s="33">
        <f t="shared" si="15"/>
        <v>1.0199499999999999</v>
      </c>
      <c r="F61" s="33">
        <f t="shared" si="13"/>
        <v>1.08511</v>
      </c>
      <c r="G61" s="29">
        <f t="shared" si="10"/>
        <v>1.10171</v>
      </c>
      <c r="H61" s="29">
        <f t="shared" si="11"/>
        <v>1.1402099999999999</v>
      </c>
      <c r="I61" s="30">
        <v>88</v>
      </c>
      <c r="J61" s="30">
        <v>251</v>
      </c>
      <c r="K61" s="30">
        <v>196</v>
      </c>
      <c r="L61" s="34">
        <v>150</v>
      </c>
      <c r="M61" s="29">
        <f t="shared" si="12"/>
        <v>48</v>
      </c>
      <c r="U61" s="22"/>
      <c r="W61" s="62"/>
      <c r="X61" s="51"/>
      <c r="Y61" s="69"/>
      <c r="Z61" s="14"/>
      <c r="AA61" s="63"/>
    </row>
    <row r="62" spans="1:28" x14ac:dyDescent="0.25">
      <c r="B62" s="32" t="s">
        <v>167</v>
      </c>
      <c r="C62" s="57">
        <f t="shared" si="16"/>
        <v>0.95669999999999999</v>
      </c>
      <c r="D62" s="33">
        <f t="shared" si="14"/>
        <v>0.98211000000000004</v>
      </c>
      <c r="E62" s="33">
        <f t="shared" si="15"/>
        <v>0.96187</v>
      </c>
      <c r="F62" s="33">
        <f t="shared" si="13"/>
        <v>1.0061199999999999</v>
      </c>
      <c r="G62" s="29">
        <f t="shared" si="10"/>
        <v>1.02858</v>
      </c>
      <c r="H62" s="29">
        <f t="shared" si="11"/>
        <v>1.1295299999999999</v>
      </c>
      <c r="I62" s="30">
        <v>1121</v>
      </c>
      <c r="J62" s="30">
        <v>1039</v>
      </c>
      <c r="K62" s="30">
        <v>985</v>
      </c>
      <c r="L62" s="34">
        <v>742</v>
      </c>
      <c r="M62" s="29">
        <f t="shared" si="12"/>
        <v>497</v>
      </c>
      <c r="U62" s="22"/>
      <c r="W62" s="62"/>
      <c r="X62" s="51"/>
      <c r="Y62" s="51"/>
      <c r="Z62" s="51"/>
      <c r="AA62" s="63"/>
    </row>
    <row r="63" spans="1:28" x14ac:dyDescent="0.25">
      <c r="A63" t="s">
        <v>16</v>
      </c>
      <c r="B63" s="32" t="s">
        <v>191</v>
      </c>
      <c r="C63" s="57"/>
      <c r="D63" s="33"/>
      <c r="E63" s="33"/>
      <c r="F63" s="33">
        <f t="shared" si="13"/>
        <v>1.0098</v>
      </c>
      <c r="G63" s="29">
        <f t="shared" si="10"/>
        <v>0.99724999999999997</v>
      </c>
      <c r="H63" s="29">
        <f t="shared" si="11"/>
        <v>0.87795999999999996</v>
      </c>
      <c r="I63" s="30"/>
      <c r="J63" s="30"/>
      <c r="K63" s="30"/>
      <c r="L63" s="34">
        <v>124</v>
      </c>
      <c r="M63" s="29">
        <f t="shared" si="12"/>
        <v>1</v>
      </c>
      <c r="U63" s="22"/>
      <c r="W63" s="62"/>
      <c r="Z63" s="51">
        <v>0</v>
      </c>
      <c r="AA63" s="63">
        <v>0</v>
      </c>
      <c r="AB63" s="66" t="s">
        <v>246</v>
      </c>
    </row>
    <row r="64" spans="1:28" x14ac:dyDescent="0.25">
      <c r="B64" s="32" t="s">
        <v>12</v>
      </c>
      <c r="C64" s="57">
        <f>VLOOKUP($B64,HD2011DI,2,FALSE)</f>
        <v>1.17239</v>
      </c>
      <c r="D64" s="33">
        <f>VLOOKUP($B64,HD2012ADI,2,FALSE)</f>
        <v>1.1926399999999999</v>
      </c>
      <c r="E64" s="33">
        <f>VLOOKUP($B64,HD2012BDI,2,FALSE)</f>
        <v>1.2463900000000001</v>
      </c>
      <c r="F64" s="33">
        <f t="shared" si="13"/>
        <v>1.2212400000000001</v>
      </c>
      <c r="G64" s="29">
        <f t="shared" si="10"/>
        <v>1.1520900000000001</v>
      </c>
      <c r="H64" s="29">
        <f t="shared" si="11"/>
        <v>1.09775</v>
      </c>
      <c r="I64" s="30">
        <v>495</v>
      </c>
      <c r="J64" s="30">
        <v>675</v>
      </c>
      <c r="K64" s="30">
        <v>603</v>
      </c>
      <c r="L64" s="34">
        <v>516</v>
      </c>
      <c r="M64" s="29">
        <f t="shared" si="12"/>
        <v>305</v>
      </c>
      <c r="U64" s="22"/>
      <c r="W64" s="62"/>
      <c r="X64" s="51"/>
      <c r="Z64" s="51">
        <v>0</v>
      </c>
      <c r="AA64" s="63">
        <v>0</v>
      </c>
      <c r="AB64" s="66" t="s">
        <v>247</v>
      </c>
    </row>
    <row r="65" spans="1:28" x14ac:dyDescent="0.25">
      <c r="A65" t="s">
        <v>227</v>
      </c>
      <c r="B65" s="32" t="s">
        <v>192</v>
      </c>
      <c r="C65" s="57" t="str">
        <f>VLOOKUP($B65,HD2011DI,2,FALSE)</f>
        <v>.</v>
      </c>
      <c r="D65" s="33" t="str">
        <f>VLOOKUP($B65,HD2012ADI,2,FALSE)</f>
        <v>.</v>
      </c>
      <c r="E65" s="33" t="str">
        <f>VLOOKUP($B65,HD2012BDI,2,FALSE)</f>
        <v>.</v>
      </c>
      <c r="F65" s="33" t="str">
        <f t="shared" si="13"/>
        <v>.</v>
      </c>
      <c r="G65" s="29">
        <f t="shared" si="10"/>
        <v>2.2383000000000002</v>
      </c>
      <c r="H65" s="29">
        <f t="shared" si="11"/>
        <v>1.52902</v>
      </c>
      <c r="I65" s="30"/>
      <c r="J65" s="30"/>
      <c r="K65" s="30"/>
      <c r="L65" s="34"/>
      <c r="M65" s="29">
        <f t="shared" si="12"/>
        <v>57</v>
      </c>
      <c r="U65" s="22"/>
      <c r="W65" s="62"/>
      <c r="X65" s="51" t="s">
        <v>307</v>
      </c>
      <c r="Z65" s="51">
        <v>0</v>
      </c>
      <c r="AA65" s="63">
        <v>0</v>
      </c>
      <c r="AB65" s="66" t="s">
        <v>244</v>
      </c>
    </row>
    <row r="66" spans="1:28" ht="15.75" thickBot="1" x14ac:dyDescent="0.3">
      <c r="B66" s="32" t="s">
        <v>283</v>
      </c>
      <c r="C66" s="58" t="str">
        <f>VLOOKUP($B66,HD2011DI,2,FALSE)</f>
        <v>.</v>
      </c>
      <c r="D66" s="33" t="str">
        <f>VLOOKUP($B66,HD2012ADI,2,FALSE)</f>
        <v>.</v>
      </c>
      <c r="E66" s="33">
        <f>VLOOKUP($B66,HD2012BDI,2,FALSE)</f>
        <v>1.41628</v>
      </c>
      <c r="F66" s="33">
        <f t="shared" si="13"/>
        <v>1.4690000000000001</v>
      </c>
      <c r="G66" s="29">
        <f t="shared" si="10"/>
        <v>1.1752499999999999</v>
      </c>
      <c r="H66" s="29">
        <f t="shared" si="11"/>
        <v>0.71340999999999999</v>
      </c>
      <c r="I66" s="33"/>
      <c r="J66" s="30"/>
      <c r="K66" s="30">
        <v>87</v>
      </c>
      <c r="L66" s="34">
        <v>65</v>
      </c>
      <c r="M66" s="29">
        <f t="shared" si="12"/>
        <v>23</v>
      </c>
      <c r="U66" s="22"/>
      <c r="W66" s="62"/>
      <c r="X66" s="51"/>
      <c r="Z66" s="51">
        <v>0</v>
      </c>
      <c r="AA66" s="63">
        <v>0</v>
      </c>
      <c r="AB66" s="66" t="s">
        <v>245</v>
      </c>
    </row>
    <row r="67" spans="1:28" ht="15.75" thickBot="1" x14ac:dyDescent="0.3">
      <c r="A67" t="s">
        <v>234</v>
      </c>
      <c r="B67" s="45" t="s">
        <v>241</v>
      </c>
      <c r="C67" s="49">
        <f t="shared" ref="C67:G67" si="17">AVERAGE(C51:C66)</f>
        <v>0.92054888888888875</v>
      </c>
      <c r="D67" s="49">
        <f t="shared" si="17"/>
        <v>1.0287299999999999</v>
      </c>
      <c r="E67" s="49">
        <f t="shared" si="17"/>
        <v>1.0594154545454546</v>
      </c>
      <c r="F67" s="49">
        <f t="shared" si="17"/>
        <v>1.0745930769230769</v>
      </c>
      <c r="G67" s="49">
        <f t="shared" si="17"/>
        <v>1.1144131249999998</v>
      </c>
      <c r="H67" s="49">
        <f>SUMPRODUCT(H51:H66,M51:M66)/M67</f>
        <v>1.0949669732360094</v>
      </c>
      <c r="M67" s="15">
        <f>SUM(M51:M66)</f>
        <v>4110</v>
      </c>
      <c r="U67" s="22"/>
      <c r="W67" s="62"/>
      <c r="X67" s="51"/>
      <c r="Z67" s="14">
        <f>G52</f>
        <v>1.16035</v>
      </c>
      <c r="AA67" s="63">
        <v>0</v>
      </c>
      <c r="AB67" s="66" t="s">
        <v>248</v>
      </c>
    </row>
    <row r="68" spans="1:28" x14ac:dyDescent="0.25">
      <c r="W68" s="62"/>
      <c r="X68" s="51"/>
      <c r="Z68" s="14">
        <f>H52</f>
        <v>1.10829</v>
      </c>
      <c r="AA68" s="63">
        <v>0</v>
      </c>
      <c r="AB68" s="66" t="str">
        <f>AB60</f>
        <v>Sep 2015</v>
      </c>
    </row>
    <row r="69" spans="1:28" x14ac:dyDescent="0.25">
      <c r="W69" s="62"/>
      <c r="X69" s="51"/>
      <c r="Y69" s="66"/>
      <c r="Z69" s="51"/>
      <c r="AA69" s="63"/>
    </row>
    <row r="70" spans="1:28" x14ac:dyDescent="0.25">
      <c r="W70" s="62"/>
      <c r="X70" s="51"/>
      <c r="Y70" s="51"/>
      <c r="Z70" s="51"/>
      <c r="AA70" s="63"/>
    </row>
    <row r="71" spans="1:28" x14ac:dyDescent="0.25">
      <c r="B71" s="53"/>
      <c r="C71" s="39"/>
      <c r="D71" s="39"/>
      <c r="E71" s="39"/>
      <c r="F71" s="39"/>
      <c r="G71" s="75"/>
      <c r="H71" s="75"/>
      <c r="I71" s="55"/>
      <c r="J71" s="55"/>
      <c r="S71" s="22"/>
      <c r="W71" s="62"/>
      <c r="Z71" s="14">
        <f>C53</f>
        <v>0.93018999999999996</v>
      </c>
      <c r="AA71" s="63">
        <v>0</v>
      </c>
      <c r="AB71" s="66" t="s">
        <v>246</v>
      </c>
    </row>
    <row r="72" spans="1:28" x14ac:dyDescent="0.25">
      <c r="W72" s="62"/>
      <c r="X72" s="51"/>
      <c r="Z72" s="14">
        <f>D53</f>
        <v>0.94115000000000004</v>
      </c>
      <c r="AA72" s="63">
        <v>0</v>
      </c>
      <c r="AB72" s="66" t="s">
        <v>247</v>
      </c>
    </row>
    <row r="73" spans="1:28" x14ac:dyDescent="0.25">
      <c r="W73" s="62"/>
      <c r="X73" s="51" t="s">
        <v>2</v>
      </c>
      <c r="Z73" s="14">
        <f>E53</f>
        <v>0.92435999999999996</v>
      </c>
      <c r="AA73" s="63">
        <v>0</v>
      </c>
      <c r="AB73" s="66" t="s">
        <v>244</v>
      </c>
    </row>
    <row r="74" spans="1:28" x14ac:dyDescent="0.25">
      <c r="W74" s="62"/>
      <c r="X74" s="51"/>
      <c r="Z74" s="14">
        <f>F53</f>
        <v>0.93010999999999999</v>
      </c>
      <c r="AA74" s="63">
        <v>0</v>
      </c>
      <c r="AB74" s="66" t="s">
        <v>245</v>
      </c>
    </row>
    <row r="75" spans="1:28" x14ac:dyDescent="0.25">
      <c r="W75" s="62"/>
      <c r="X75" s="51"/>
      <c r="Z75" s="14">
        <f>G53</f>
        <v>0.87931000000000004</v>
      </c>
      <c r="AA75" s="63">
        <v>0</v>
      </c>
      <c r="AB75" s="66" t="s">
        <v>248</v>
      </c>
    </row>
    <row r="76" spans="1:28" x14ac:dyDescent="0.25">
      <c r="W76" s="62"/>
      <c r="X76" s="51"/>
      <c r="Z76" s="14">
        <f>H53</f>
        <v>0.87892000000000003</v>
      </c>
      <c r="AA76" s="63">
        <v>0</v>
      </c>
      <c r="AB76" s="66" t="str">
        <f>AB68</f>
        <v>Sep 2015</v>
      </c>
    </row>
    <row r="77" spans="1:28" x14ac:dyDescent="0.25">
      <c r="W77" s="62"/>
      <c r="X77" s="51"/>
      <c r="Y77" s="66"/>
      <c r="Z77" s="51"/>
      <c r="AA77" s="63"/>
    </row>
    <row r="78" spans="1:28" x14ac:dyDescent="0.25">
      <c r="W78" s="62"/>
      <c r="X78" s="51"/>
      <c r="Y78" s="66"/>
      <c r="Z78" s="51"/>
      <c r="AA78" s="63"/>
    </row>
    <row r="79" spans="1:28" x14ac:dyDescent="0.25">
      <c r="W79" s="62"/>
      <c r="Z79" s="51"/>
      <c r="AA79" s="63">
        <v>0</v>
      </c>
      <c r="AB79" s="66" t="s">
        <v>246</v>
      </c>
    </row>
    <row r="80" spans="1:28" x14ac:dyDescent="0.25">
      <c r="W80" s="62"/>
      <c r="X80" s="51"/>
      <c r="Z80" s="51"/>
      <c r="AA80" s="63">
        <v>0</v>
      </c>
      <c r="AB80" s="66" t="s">
        <v>247</v>
      </c>
    </row>
    <row r="81" spans="23:28" x14ac:dyDescent="0.25">
      <c r="W81" s="62"/>
      <c r="X81" s="51" t="s">
        <v>190</v>
      </c>
      <c r="Z81" s="51"/>
      <c r="AA81" s="63">
        <v>0</v>
      </c>
      <c r="AB81" s="66" t="s">
        <v>244</v>
      </c>
    </row>
    <row r="82" spans="23:28" x14ac:dyDescent="0.25">
      <c r="W82" s="62"/>
      <c r="X82" s="51"/>
      <c r="Z82" s="14">
        <f>F54</f>
        <v>0.93413999999999997</v>
      </c>
      <c r="AA82" s="63">
        <v>0</v>
      </c>
      <c r="AB82" s="66" t="s">
        <v>245</v>
      </c>
    </row>
    <row r="83" spans="23:28" x14ac:dyDescent="0.25">
      <c r="W83" s="62"/>
      <c r="X83" s="51"/>
      <c r="Z83" s="14">
        <f>G54</f>
        <v>0.87460000000000004</v>
      </c>
      <c r="AA83" s="63">
        <v>0</v>
      </c>
      <c r="AB83" s="66" t="s">
        <v>248</v>
      </c>
    </row>
    <row r="84" spans="23:28" x14ac:dyDescent="0.25">
      <c r="W84" s="62"/>
      <c r="X84" s="51"/>
      <c r="Z84" s="14">
        <f>H54</f>
        <v>0.89785999999999999</v>
      </c>
      <c r="AA84" s="63">
        <v>0</v>
      </c>
      <c r="AB84" s="66" t="str">
        <f>AB76</f>
        <v>Sep 2015</v>
      </c>
    </row>
    <row r="85" spans="23:28" x14ac:dyDescent="0.25">
      <c r="W85" s="62"/>
      <c r="X85" s="51"/>
      <c r="Y85" s="66"/>
      <c r="Z85" s="51"/>
      <c r="AA85" s="63"/>
    </row>
    <row r="86" spans="23:28" x14ac:dyDescent="0.25">
      <c r="W86" s="62"/>
      <c r="X86" s="51"/>
      <c r="Y86" s="51"/>
      <c r="Z86" s="51"/>
      <c r="AA86" s="63"/>
    </row>
    <row r="87" spans="23:28" x14ac:dyDescent="0.25">
      <c r="W87" s="62"/>
      <c r="Z87" s="51">
        <f>C55</f>
        <v>0.93101</v>
      </c>
      <c r="AA87" s="63">
        <v>0</v>
      </c>
      <c r="AB87" s="66" t="s">
        <v>246</v>
      </c>
    </row>
    <row r="88" spans="23:28" x14ac:dyDescent="0.25">
      <c r="W88" s="62"/>
      <c r="X88" s="51"/>
      <c r="Z88" s="14">
        <f>D55</f>
        <v>0.93642999999999998</v>
      </c>
      <c r="AA88" s="63">
        <v>0</v>
      </c>
      <c r="AB88" s="66" t="s">
        <v>247</v>
      </c>
    </row>
    <row r="89" spans="23:28" x14ac:dyDescent="0.25">
      <c r="W89" s="62"/>
      <c r="X89" s="51" t="s">
        <v>235</v>
      </c>
      <c r="Z89" s="14">
        <f>E55</f>
        <v>0.93420999999999998</v>
      </c>
      <c r="AA89" s="63">
        <v>0</v>
      </c>
      <c r="AB89" s="66" t="s">
        <v>244</v>
      </c>
    </row>
    <row r="90" spans="23:28" x14ac:dyDescent="0.25">
      <c r="W90" s="62"/>
      <c r="X90" s="51"/>
      <c r="Z90" s="14">
        <f>F55</f>
        <v>0.96701000000000004</v>
      </c>
      <c r="AA90" s="63">
        <v>0</v>
      </c>
      <c r="AB90" s="66" t="s">
        <v>245</v>
      </c>
    </row>
    <row r="91" spans="23:28" x14ac:dyDescent="0.25">
      <c r="W91" s="62"/>
      <c r="X91" s="51"/>
      <c r="Z91" s="14">
        <f>G55</f>
        <v>1.1938599999999999</v>
      </c>
      <c r="AA91" s="117">
        <v>0</v>
      </c>
      <c r="AB91" s="66" t="s">
        <v>248</v>
      </c>
    </row>
    <row r="92" spans="23:28" x14ac:dyDescent="0.25">
      <c r="W92" s="62"/>
      <c r="X92" s="51"/>
      <c r="Z92" s="14">
        <v>1.21</v>
      </c>
      <c r="AA92" s="117">
        <v>0</v>
      </c>
      <c r="AB92" s="66" t="str">
        <f>AB84</f>
        <v>Sep 2015</v>
      </c>
    </row>
    <row r="93" spans="23:28" x14ac:dyDescent="0.25">
      <c r="W93" s="62"/>
      <c r="X93" s="51"/>
      <c r="Y93" s="66"/>
      <c r="Z93" s="51"/>
      <c r="AA93" s="63"/>
    </row>
    <row r="94" spans="23:28" x14ac:dyDescent="0.25">
      <c r="W94" s="62"/>
      <c r="X94" s="51"/>
      <c r="Y94" s="51"/>
      <c r="Z94" s="51"/>
      <c r="AA94" s="63"/>
    </row>
    <row r="95" spans="23:28" x14ac:dyDescent="0.25">
      <c r="W95" s="62"/>
      <c r="Z95" s="51">
        <f>C56</f>
        <v>0</v>
      </c>
      <c r="AA95" s="66" t="s">
        <v>246</v>
      </c>
    </row>
    <row r="96" spans="23:28" x14ac:dyDescent="0.25">
      <c r="W96" s="62"/>
      <c r="X96" s="51"/>
      <c r="Z96" s="14">
        <f>D56</f>
        <v>0.88717999999999997</v>
      </c>
      <c r="AA96" s="66" t="s">
        <v>247</v>
      </c>
    </row>
    <row r="97" spans="2:27" x14ac:dyDescent="0.25">
      <c r="W97" s="62"/>
      <c r="X97" s="51" t="s">
        <v>11</v>
      </c>
      <c r="Z97" s="14">
        <f>E56</f>
        <v>0.87311000000000005</v>
      </c>
      <c r="AA97" s="66" t="s">
        <v>244</v>
      </c>
    </row>
    <row r="98" spans="2:27" x14ac:dyDescent="0.25">
      <c r="W98" s="62"/>
      <c r="X98" s="51"/>
      <c r="Z98" s="14">
        <f>F56</f>
        <v>0.94540999999999997</v>
      </c>
      <c r="AA98" s="66" t="s">
        <v>245</v>
      </c>
    </row>
    <row r="99" spans="2:27" x14ac:dyDescent="0.25">
      <c r="W99" s="62"/>
      <c r="X99" s="51"/>
      <c r="Z99" s="14">
        <f>G56</f>
        <v>0.89341999999999999</v>
      </c>
      <c r="AA99" s="66" t="s">
        <v>248</v>
      </c>
    </row>
    <row r="100" spans="2:27" x14ac:dyDescent="0.25">
      <c r="W100" s="62"/>
      <c r="X100" s="51"/>
      <c r="Z100" s="14">
        <f>H56</f>
        <v>0.92127000000000003</v>
      </c>
      <c r="AA100" s="66" t="str">
        <f>AB92</f>
        <v>Sep 2015</v>
      </c>
    </row>
    <row r="101" spans="2:27" x14ac:dyDescent="0.25">
      <c r="W101" s="62"/>
      <c r="X101" s="51"/>
      <c r="Z101" s="51"/>
      <c r="AA101" s="66"/>
    </row>
    <row r="102" spans="2:27" x14ac:dyDescent="0.25">
      <c r="W102" s="62" t="s">
        <v>14</v>
      </c>
      <c r="X102" s="51"/>
      <c r="Z102" s="51"/>
      <c r="AA102" s="51"/>
    </row>
    <row r="103" spans="2:27" x14ac:dyDescent="0.25">
      <c r="W103" s="62"/>
      <c r="Z103" s="51">
        <f>C57</f>
        <v>0.44979000000000002</v>
      </c>
      <c r="AA103" s="66" t="s">
        <v>246</v>
      </c>
    </row>
    <row r="104" spans="2:27" x14ac:dyDescent="0.25">
      <c r="W104" s="62"/>
      <c r="X104" s="51"/>
      <c r="Z104" s="14">
        <f>D57</f>
        <v>1.2264600000000001</v>
      </c>
      <c r="AA104" s="66" t="s">
        <v>247</v>
      </c>
    </row>
    <row r="105" spans="2:27" x14ac:dyDescent="0.25">
      <c r="W105" s="62"/>
      <c r="X105" s="51" t="s">
        <v>305</v>
      </c>
      <c r="Z105" s="14">
        <f>E57</f>
        <v>1.1556200000000001</v>
      </c>
      <c r="AA105" s="66" t="s">
        <v>244</v>
      </c>
    </row>
    <row r="106" spans="2:27" x14ac:dyDescent="0.25">
      <c r="W106" s="62"/>
      <c r="X106" s="51"/>
      <c r="Z106" s="14">
        <f>F57</f>
        <v>1.2097500000000001</v>
      </c>
      <c r="AA106" s="66" t="s">
        <v>245</v>
      </c>
    </row>
    <row r="107" spans="2:27" x14ac:dyDescent="0.25">
      <c r="W107" s="62"/>
      <c r="X107" s="51"/>
      <c r="Z107" s="14">
        <f>G57</f>
        <v>1.1475599999999999</v>
      </c>
      <c r="AA107" s="66" t="s">
        <v>248</v>
      </c>
    </row>
    <row r="108" spans="2:27" x14ac:dyDescent="0.25">
      <c r="W108" s="62"/>
      <c r="X108" s="51"/>
      <c r="Z108" s="14">
        <f>H57</f>
        <v>1.12138</v>
      </c>
      <c r="AA108" s="66" t="str">
        <f>AA100</f>
        <v>Sep 2015</v>
      </c>
    </row>
    <row r="109" spans="2:27" x14ac:dyDescent="0.25">
      <c r="W109" s="62"/>
      <c r="X109" s="51"/>
      <c r="Z109" s="51"/>
      <c r="AA109" s="66"/>
    </row>
    <row r="110" spans="2:27" x14ac:dyDescent="0.25">
      <c r="C110" s="50"/>
      <c r="D110" t="str">
        <f t="shared" ref="D110:I110" si="18">C2</f>
        <v>Mar 2011</v>
      </c>
      <c r="E110" t="str">
        <f t="shared" si="18"/>
        <v>Apr 2012</v>
      </c>
      <c r="F110" t="str">
        <f t="shared" si="18"/>
        <v>Sep 2012</v>
      </c>
      <c r="G110" t="str">
        <f t="shared" si="18"/>
        <v>Sep 2013</v>
      </c>
      <c r="H110" t="str">
        <f t="shared" si="18"/>
        <v>Sep 2014</v>
      </c>
      <c r="I110" t="str">
        <f t="shared" si="18"/>
        <v>Sep 2015</v>
      </c>
      <c r="W110" s="62"/>
      <c r="X110" s="51"/>
      <c r="Z110" s="51"/>
      <c r="AA110" s="51"/>
    </row>
    <row r="111" spans="2:27" x14ac:dyDescent="0.25">
      <c r="C111" s="39" t="str">
        <f>B3</f>
        <v>AT&amp;T - DSL</v>
      </c>
      <c r="W111" s="62"/>
      <c r="Z111" s="51">
        <f>C58</f>
        <v>1.0190300000000001</v>
      </c>
      <c r="AA111" s="66" t="s">
        <v>246</v>
      </c>
    </row>
    <row r="112" spans="2:27" x14ac:dyDescent="0.25">
      <c r="B112" t="s">
        <v>15</v>
      </c>
      <c r="C112" s="39" t="str">
        <f>B5</f>
        <v>CenturyLink</v>
      </c>
      <c r="D112">
        <f t="shared" ref="D112:I112" si="19">(C5-$C5)/$C5</f>
        <v>0</v>
      </c>
      <c r="E112">
        <f t="shared" si="19"/>
        <v>0.13467179598609341</v>
      </c>
      <c r="F112">
        <f t="shared" si="19"/>
        <v>0.2374762958280657</v>
      </c>
      <c r="G112">
        <f t="shared" si="19"/>
        <v>0.4871725861251579</v>
      </c>
      <c r="H112">
        <f t="shared" si="19"/>
        <v>1.7698695282869785</v>
      </c>
      <c r="I112">
        <f t="shared" si="19"/>
        <v>1.4876812381479136</v>
      </c>
      <c r="W112" s="62"/>
      <c r="X112" s="51"/>
      <c r="Z112" s="14">
        <f>D58</f>
        <v>1.0270300000000001</v>
      </c>
      <c r="AA112" s="66" t="s">
        <v>247</v>
      </c>
    </row>
    <row r="113" spans="2:27" x14ac:dyDescent="0.25">
      <c r="C113" s="39" t="str">
        <f t="shared" ref="C113:C121" si="20">B7</f>
        <v>Verizon DSL</v>
      </c>
      <c r="D113">
        <f t="shared" ref="D113:I120" si="21">(C7-$C7)/$C7</f>
        <v>0</v>
      </c>
      <c r="E113">
        <f t="shared" si="21"/>
        <v>0.15592606836640044</v>
      </c>
      <c r="F113">
        <f t="shared" si="21"/>
        <v>0.19660204058548061</v>
      </c>
      <c r="G113">
        <f t="shared" si="21"/>
        <v>0.30749949098477475</v>
      </c>
      <c r="H113">
        <f t="shared" si="21"/>
        <v>0.40461054679546637</v>
      </c>
      <c r="I113">
        <f t="shared" si="21"/>
        <v>0.12257539081057836</v>
      </c>
      <c r="W113" s="62"/>
      <c r="X113" s="51" t="s">
        <v>3</v>
      </c>
      <c r="Z113" s="14">
        <f>E58</f>
        <v>1.0258799999999999</v>
      </c>
      <c r="AA113" s="66" t="s">
        <v>244</v>
      </c>
    </row>
    <row r="114" spans="2:27" x14ac:dyDescent="0.25">
      <c r="C114" s="39" t="str">
        <f t="shared" si="20"/>
        <v>Windstream</v>
      </c>
      <c r="D114">
        <f t="shared" si="21"/>
        <v>0</v>
      </c>
      <c r="E114">
        <f t="shared" si="21"/>
        <v>1.7466792631904295E-2</v>
      </c>
      <c r="F114">
        <f t="shared" si="21"/>
        <v>1.7016191176918771E-2</v>
      </c>
      <c r="G114">
        <f t="shared" si="21"/>
        <v>0.2930367925883679</v>
      </c>
      <c r="H114">
        <f t="shared" si="21"/>
        <v>0.64958226850622347</v>
      </c>
      <c r="I114">
        <f t="shared" si="21"/>
        <v>0.15183527578115122</v>
      </c>
      <c r="W114" s="62"/>
      <c r="X114" s="51"/>
      <c r="Z114" s="14">
        <f>F58</f>
        <v>1.02732</v>
      </c>
      <c r="AA114" s="66" t="s">
        <v>245</v>
      </c>
    </row>
    <row r="115" spans="2:27" x14ac:dyDescent="0.25">
      <c r="B115" t="s">
        <v>14</v>
      </c>
      <c r="C115" s="39" t="str">
        <f t="shared" si="20"/>
        <v>Optimum</v>
      </c>
      <c r="D115">
        <f t="shared" si="21"/>
        <v>0</v>
      </c>
      <c r="E115">
        <f t="shared" si="21"/>
        <v>2.6429482685948833</v>
      </c>
      <c r="F115">
        <f t="shared" si="21"/>
        <v>2.3491898020317499</v>
      </c>
      <c r="G115">
        <f t="shared" si="21"/>
        <v>1.0450686002925687</v>
      </c>
      <c r="H115">
        <f t="shared" si="21"/>
        <v>5.9501258855377017</v>
      </c>
      <c r="I115">
        <f t="shared" si="21"/>
        <v>4.0532922956247734</v>
      </c>
      <c r="W115" s="62"/>
      <c r="X115" s="51"/>
      <c r="Z115" s="14">
        <f>G58</f>
        <v>1.01928</v>
      </c>
      <c r="AA115" s="66" t="s">
        <v>248</v>
      </c>
    </row>
    <row r="116" spans="2:27" x14ac:dyDescent="0.25">
      <c r="C116" s="39" t="str">
        <f t="shared" si="20"/>
        <v>Charter</v>
      </c>
      <c r="D116">
        <f t="shared" si="21"/>
        <v>0</v>
      </c>
      <c r="E116">
        <f t="shared" si="21"/>
        <v>0.31319060996480341</v>
      </c>
      <c r="F116">
        <f t="shared" si="21"/>
        <v>0.41000290613193824</v>
      </c>
      <c r="G116">
        <f t="shared" si="21"/>
        <v>0.71818334463495748</v>
      </c>
      <c r="H116">
        <f t="shared" si="21"/>
        <v>1.9267299557622137</v>
      </c>
      <c r="I116">
        <f t="shared" si="21"/>
        <v>3.4713319771384286</v>
      </c>
      <c r="W116" s="62"/>
      <c r="X116" s="51"/>
      <c r="Z116" s="14">
        <f>H58</f>
        <v>1.08073</v>
      </c>
      <c r="AA116" s="66" t="str">
        <f>AA108</f>
        <v>Sep 2015</v>
      </c>
    </row>
    <row r="117" spans="2:27" x14ac:dyDescent="0.25">
      <c r="C117" s="39" t="str">
        <f t="shared" si="20"/>
        <v>Comcast</v>
      </c>
      <c r="D117">
        <f t="shared" si="21"/>
        <v>0</v>
      </c>
      <c r="E117">
        <f t="shared" si="21"/>
        <v>0.26788479189877357</v>
      </c>
      <c r="F117">
        <f t="shared" si="21"/>
        <v>0.43427461192177957</v>
      </c>
      <c r="G117">
        <f t="shared" si="21"/>
        <v>1.521300026374079</v>
      </c>
      <c r="H117">
        <f t="shared" si="21"/>
        <v>1.6010617828459925</v>
      </c>
      <c r="I117">
        <f t="shared" si="21"/>
        <v>3.2263285681380247</v>
      </c>
      <c r="W117" s="62"/>
      <c r="X117" s="51"/>
      <c r="Z117" s="51"/>
      <c r="AA117" s="66"/>
    </row>
    <row r="118" spans="2:27" x14ac:dyDescent="0.25">
      <c r="C118" s="39" t="str">
        <f t="shared" si="20"/>
        <v>Cox</v>
      </c>
      <c r="D118">
        <f t="shared" si="21"/>
        <v>0</v>
      </c>
      <c r="E118">
        <f t="shared" si="21"/>
        <v>0.21136295492874108</v>
      </c>
      <c r="F118">
        <f t="shared" si="21"/>
        <v>0.25625634782179413</v>
      </c>
      <c r="G118">
        <f t="shared" si="21"/>
        <v>0.82998473255841809</v>
      </c>
      <c r="H118">
        <f t="shared" si="21"/>
        <v>2.1670612389205783</v>
      </c>
      <c r="I118">
        <f t="shared" si="21"/>
        <v>2.3493107871770915</v>
      </c>
      <c r="W118" s="62"/>
      <c r="X118" s="51"/>
      <c r="Z118" s="51"/>
      <c r="AA118" s="51"/>
    </row>
    <row r="119" spans="2:27" x14ac:dyDescent="0.25">
      <c r="C119" s="39" t="str">
        <f t="shared" si="20"/>
        <v>Mediacom</v>
      </c>
      <c r="D119">
        <f t="shared" si="21"/>
        <v>0</v>
      </c>
      <c r="E119">
        <f t="shared" si="21"/>
        <v>0.48610774049722033</v>
      </c>
      <c r="F119">
        <f t="shared" si="21"/>
        <v>0.46249400344272928</v>
      </c>
      <c r="G119">
        <f t="shared" si="21"/>
        <v>1.1944276697613607</v>
      </c>
      <c r="H119">
        <f t="shared" si="21"/>
        <v>2.4108003875422108</v>
      </c>
      <c r="I119">
        <f t="shared" si="21"/>
        <v>2.3260960766054311</v>
      </c>
      <c r="W119" s="62"/>
      <c r="Z119" s="51">
        <f>C59</f>
        <v>1.04749</v>
      </c>
      <c r="AA119" s="66" t="s">
        <v>246</v>
      </c>
    </row>
    <row r="120" spans="2:27" x14ac:dyDescent="0.25">
      <c r="C120" s="39" t="str">
        <f t="shared" si="20"/>
        <v>TWC</v>
      </c>
      <c r="D120">
        <f t="shared" si="21"/>
        <v>0</v>
      </c>
      <c r="E120">
        <f t="shared" si="21"/>
        <v>0.33838812912650279</v>
      </c>
      <c r="F120">
        <f t="shared" si="21"/>
        <v>0.32514007284749114</v>
      </c>
      <c r="G120">
        <f t="shared" si="21"/>
        <v>0.65715837121466947</v>
      </c>
      <c r="H120">
        <f t="shared" si="21"/>
        <v>1.5357990639385699</v>
      </c>
      <c r="I120">
        <f t="shared" si="21"/>
        <v>2.7128934293100628</v>
      </c>
      <c r="W120" s="62"/>
      <c r="X120" s="51"/>
      <c r="Z120" s="14">
        <f>D59</f>
        <v>1.0409900000000001</v>
      </c>
      <c r="AA120" s="66" t="s">
        <v>247</v>
      </c>
    </row>
    <row r="121" spans="2:27" x14ac:dyDescent="0.25">
      <c r="B121" t="s">
        <v>16</v>
      </c>
      <c r="C121" s="39" t="str">
        <f t="shared" si="20"/>
        <v>Frontier Fiber</v>
      </c>
      <c r="D121">
        <f t="shared" ref="D121:I121" si="22">(C16-$C16)/$C16</f>
        <v>0</v>
      </c>
      <c r="E121">
        <f t="shared" si="22"/>
        <v>0.1437915485801268</v>
      </c>
      <c r="F121">
        <f t="shared" si="22"/>
        <v>0.39220890785769202</v>
      </c>
      <c r="G121">
        <f t="shared" si="22"/>
        <v>0.8382598954068432</v>
      </c>
      <c r="H121">
        <f t="shared" si="22"/>
        <v>0.9733812784421404</v>
      </c>
      <c r="I121">
        <f t="shared" si="22"/>
        <v>0.95454963007724281</v>
      </c>
      <c r="W121" s="62"/>
      <c r="X121" s="51" t="s">
        <v>4</v>
      </c>
      <c r="Z121" s="14">
        <f>E59</f>
        <v>1.0504500000000001</v>
      </c>
      <c r="AA121" s="66" t="s">
        <v>244</v>
      </c>
    </row>
    <row r="122" spans="2:27" x14ac:dyDescent="0.25">
      <c r="W122" s="62"/>
      <c r="X122" s="51"/>
      <c r="Z122" s="14">
        <f>F59</f>
        <v>1.11483</v>
      </c>
      <c r="AA122" s="66" t="s">
        <v>245</v>
      </c>
    </row>
    <row r="123" spans="2:27" x14ac:dyDescent="0.25">
      <c r="D123" s="39"/>
      <c r="W123" s="62"/>
      <c r="X123" s="51"/>
      <c r="Z123" s="14">
        <f>G59</f>
        <v>1.14575</v>
      </c>
      <c r="AA123" s="66" t="s">
        <v>248</v>
      </c>
    </row>
    <row r="124" spans="2:27" x14ac:dyDescent="0.25">
      <c r="D124" s="39"/>
      <c r="W124" s="62"/>
      <c r="X124" s="51"/>
      <c r="Z124" s="14">
        <f>H59</f>
        <v>1.1427</v>
      </c>
      <c r="AA124" s="66" t="str">
        <f>AA116</f>
        <v>Sep 2015</v>
      </c>
    </row>
    <row r="125" spans="2:27" x14ac:dyDescent="0.25">
      <c r="W125" s="62"/>
      <c r="X125" s="51"/>
      <c r="Z125" s="51"/>
      <c r="AA125" s="66"/>
    </row>
    <row r="126" spans="2:27" x14ac:dyDescent="0.25">
      <c r="W126" s="62"/>
      <c r="X126" s="51"/>
      <c r="Z126" s="51"/>
      <c r="AA126" s="51"/>
    </row>
    <row r="127" spans="2:27" x14ac:dyDescent="0.25">
      <c r="D127" s="22" t="str">
        <f>B49</f>
        <v>Carrier</v>
      </c>
      <c r="E127" s="22" t="str">
        <f>C49</f>
        <v>% of advertized speed</v>
      </c>
      <c r="F127" s="22"/>
      <c r="G127" s="22"/>
      <c r="H127" s="22"/>
      <c r="W127" s="62"/>
      <c r="Z127" s="51">
        <f>C60</f>
        <v>0.98495999999999995</v>
      </c>
      <c r="AA127" s="66" t="s">
        <v>246</v>
      </c>
    </row>
    <row r="128" spans="2:27" x14ac:dyDescent="0.25">
      <c r="D128" s="22"/>
      <c r="E128" s="22" t="str">
        <f>D50</f>
        <v>Apr 2012</v>
      </c>
      <c r="F128" s="22" t="str">
        <f>E50</f>
        <v>Sep 2012</v>
      </c>
      <c r="G128" s="22" t="str">
        <f>F50</f>
        <v>Sep 2013</v>
      </c>
      <c r="H128" s="22" t="str">
        <f>G50</f>
        <v>Sep 2014</v>
      </c>
      <c r="I128" s="22" t="str">
        <f>H50</f>
        <v>Sep 2015</v>
      </c>
      <c r="W128" s="62"/>
      <c r="X128" s="51"/>
      <c r="Z128" s="14">
        <f>D60</f>
        <v>1.01366</v>
      </c>
      <c r="AA128" s="66" t="s">
        <v>247</v>
      </c>
    </row>
    <row r="129" spans="3:27" x14ac:dyDescent="0.25">
      <c r="D129" s="22" t="str">
        <f>B51</f>
        <v>AT&amp;T - DSL</v>
      </c>
      <c r="E129" s="22"/>
      <c r="F129" s="22"/>
      <c r="G129" s="22"/>
      <c r="H129" s="22"/>
      <c r="I129" s="22"/>
      <c r="W129" s="62"/>
      <c r="X129" s="51" t="s">
        <v>5</v>
      </c>
      <c r="Z129" s="14">
        <f>E60</f>
        <v>1.04545</v>
      </c>
      <c r="AA129" s="66" t="s">
        <v>244</v>
      </c>
    </row>
    <row r="130" spans="3:27" x14ac:dyDescent="0.25">
      <c r="C130" t="s">
        <v>15</v>
      </c>
      <c r="D130" s="22" t="str">
        <f>B53</f>
        <v>CenturyLink</v>
      </c>
      <c r="E130" s="22">
        <f>(D53 - $C53)/$C53</f>
        <v>1.1782539051161677E-2</v>
      </c>
      <c r="F130" s="22">
        <f>(E53 - $C53)/$D53</f>
        <v>-6.194549221696862E-3</v>
      </c>
      <c r="G130" s="22">
        <f>(F53 - $D53)/$D53</f>
        <v>-1.1730329915528926E-2</v>
      </c>
      <c r="H130" s="22">
        <f>(G53 - $D53)/$D53</f>
        <v>-6.5706848005100141E-2</v>
      </c>
      <c r="I130" s="22">
        <f>(H53 - $D53)/$D53</f>
        <v>-6.6121234659724804E-2</v>
      </c>
      <c r="W130" s="62"/>
      <c r="X130" s="51"/>
      <c r="Z130" s="14">
        <f>F60</f>
        <v>1.0498700000000001</v>
      </c>
      <c r="AA130" s="66" t="s">
        <v>245</v>
      </c>
    </row>
    <row r="131" spans="3:27" x14ac:dyDescent="0.25">
      <c r="D131" s="22" t="str">
        <f t="shared" ref="D131:D138" si="23">B55</f>
        <v>Verizon DSL</v>
      </c>
      <c r="E131" s="22">
        <f t="shared" ref="E131:E138" si="24">(D55 - $C55)/$C55</f>
        <v>5.8216345689090128E-3</v>
      </c>
      <c r="F131" s="22">
        <f t="shared" ref="F131:I138" si="25">(E55 - $D55)/$D55</f>
        <v>-2.3707057655137061E-3</v>
      </c>
      <c r="G131" s="22">
        <f t="shared" si="25"/>
        <v>3.2655937977211377E-2</v>
      </c>
      <c r="H131" s="22">
        <f t="shared" si="25"/>
        <v>0.27490575910639337</v>
      </c>
      <c r="I131" s="22">
        <f t="shared" si="25"/>
        <v>0.29242975983255554</v>
      </c>
      <c r="W131" s="62"/>
      <c r="X131" s="51"/>
      <c r="Z131" s="14">
        <f>G60</f>
        <v>1.0038199999999999</v>
      </c>
      <c r="AA131" s="66" t="s">
        <v>248</v>
      </c>
    </row>
    <row r="132" spans="3:27" x14ac:dyDescent="0.25">
      <c r="D132" s="22" t="str">
        <f t="shared" si="23"/>
        <v>Windstream</v>
      </c>
      <c r="E132" s="22"/>
      <c r="F132" s="22">
        <f t="shared" si="25"/>
        <v>-1.5859239387722802E-2</v>
      </c>
      <c r="G132" s="22">
        <f t="shared" si="25"/>
        <v>6.5634933158998182E-2</v>
      </c>
      <c r="H132" s="22">
        <f t="shared" si="25"/>
        <v>7.0335219459410981E-3</v>
      </c>
      <c r="I132" s="22">
        <f t="shared" si="25"/>
        <v>3.8425122297617242E-2</v>
      </c>
      <c r="W132" s="62"/>
      <c r="X132" s="51"/>
      <c r="Z132" s="14">
        <f>H60</f>
        <v>1.00434</v>
      </c>
      <c r="AA132" s="66" t="str">
        <f>AA124</f>
        <v>Sep 2015</v>
      </c>
    </row>
    <row r="133" spans="3:27" x14ac:dyDescent="0.25">
      <c r="C133" t="s">
        <v>14</v>
      </c>
      <c r="D133" s="22" t="str">
        <f t="shared" si="23"/>
        <v>Optimum</v>
      </c>
      <c r="E133" s="22">
        <f t="shared" si="24"/>
        <v>1.7267391449343028</v>
      </c>
      <c r="F133" s="22">
        <f t="shared" si="25"/>
        <v>-5.7759731259070829E-2</v>
      </c>
      <c r="G133" s="22">
        <f t="shared" si="25"/>
        <v>-1.3624578053911257E-2</v>
      </c>
      <c r="H133" s="22">
        <f t="shared" si="25"/>
        <v>-6.4331490631573951E-2</v>
      </c>
      <c r="I133" s="22">
        <f t="shared" si="25"/>
        <v>-8.5677478270795665E-2</v>
      </c>
      <c r="W133" s="62"/>
      <c r="X133" s="51"/>
      <c r="Z133" s="51"/>
      <c r="AA133" s="66"/>
    </row>
    <row r="134" spans="3:27" x14ac:dyDescent="0.25">
      <c r="D134" s="22" t="str">
        <f t="shared" si="23"/>
        <v>Charter</v>
      </c>
      <c r="E134" s="22">
        <f t="shared" si="24"/>
        <v>7.8506030244448206E-3</v>
      </c>
      <c r="F134" s="22">
        <f t="shared" si="25"/>
        <v>-1.1197336007713564E-3</v>
      </c>
      <c r="G134" s="22">
        <f t="shared" si="25"/>
        <v>2.8236760367263022E-4</v>
      </c>
      <c r="H134" s="22">
        <f t="shared" si="25"/>
        <v>-7.5460307878057551E-3</v>
      </c>
      <c r="I134" s="22">
        <f t="shared" si="25"/>
        <v>5.2286690749052955E-2</v>
      </c>
      <c r="W134" s="62"/>
      <c r="X134" s="51"/>
      <c r="Z134" s="51"/>
      <c r="AA134" s="51"/>
    </row>
    <row r="135" spans="3:27" x14ac:dyDescent="0.25">
      <c r="D135" s="22" t="str">
        <f t="shared" si="23"/>
        <v>Comcast</v>
      </c>
      <c r="E135" s="22">
        <f t="shared" si="24"/>
        <v>-6.2053098358933736E-3</v>
      </c>
      <c r="F135" s="22">
        <f t="shared" si="25"/>
        <v>9.0875032421060941E-3</v>
      </c>
      <c r="G135" s="22">
        <f t="shared" si="25"/>
        <v>7.0932477737538205E-2</v>
      </c>
      <c r="H135" s="22">
        <f t="shared" si="25"/>
        <v>0.10063497247812174</v>
      </c>
      <c r="I135" s="22">
        <f t="shared" si="25"/>
        <v>9.7705069212960696E-2</v>
      </c>
      <c r="W135" s="62"/>
      <c r="Z135" s="51">
        <f>C61</f>
        <v>0.79337999999999997</v>
      </c>
      <c r="AA135" s="66" t="s">
        <v>246</v>
      </c>
    </row>
    <row r="136" spans="3:27" x14ac:dyDescent="0.25">
      <c r="D136" s="22" t="str">
        <f t="shared" si="23"/>
        <v>Cox</v>
      </c>
      <c r="E136" s="22">
        <f t="shared" si="24"/>
        <v>2.9138239116309354E-2</v>
      </c>
      <c r="F136" s="22">
        <f t="shared" si="25"/>
        <v>3.1361600536669088E-2</v>
      </c>
      <c r="G136" s="22">
        <f t="shared" si="25"/>
        <v>3.5722036974922634E-2</v>
      </c>
      <c r="H136" s="22">
        <f t="shared" si="25"/>
        <v>-9.7073969575598041E-3</v>
      </c>
      <c r="I136" s="22">
        <f t="shared" si="25"/>
        <v>-9.1944044354122633E-3</v>
      </c>
      <c r="W136" s="62"/>
      <c r="X136" s="51"/>
      <c r="Z136" s="14">
        <f>D61</f>
        <v>1.03965</v>
      </c>
      <c r="AA136" s="66" t="s">
        <v>247</v>
      </c>
    </row>
    <row r="137" spans="3:27" x14ac:dyDescent="0.25">
      <c r="D137" s="22" t="str">
        <f t="shared" si="23"/>
        <v>Mediacom</v>
      </c>
      <c r="E137" s="22">
        <f t="shared" si="24"/>
        <v>0.31040611056492473</v>
      </c>
      <c r="F137" s="22">
        <f t="shared" si="25"/>
        <v>-1.8948684653489204E-2</v>
      </c>
      <c r="G137" s="22">
        <f t="shared" si="25"/>
        <v>4.3726254027797874E-2</v>
      </c>
      <c r="H137" s="22">
        <f t="shared" si="25"/>
        <v>5.9693165969316606E-2</v>
      </c>
      <c r="I137" s="22">
        <f t="shared" si="25"/>
        <v>9.6724859327658327E-2</v>
      </c>
      <c r="W137" s="62"/>
      <c r="X137" s="51" t="s">
        <v>8</v>
      </c>
      <c r="Z137" s="14">
        <f>E62</f>
        <v>0.96187</v>
      </c>
      <c r="AA137" s="66" t="s">
        <v>244</v>
      </c>
    </row>
    <row r="138" spans="3:27" x14ac:dyDescent="0.25">
      <c r="D138" s="22" t="str">
        <f t="shared" si="23"/>
        <v>TWC</v>
      </c>
      <c r="E138" s="22">
        <f t="shared" si="24"/>
        <v>2.6560050172467903E-2</v>
      </c>
      <c r="F138" s="22">
        <f t="shared" si="25"/>
        <v>-2.0608689454338143E-2</v>
      </c>
      <c r="G138" s="22">
        <f t="shared" si="25"/>
        <v>2.4447363329973083E-2</v>
      </c>
      <c r="H138" s="22">
        <f t="shared" si="25"/>
        <v>4.7316492042642891E-2</v>
      </c>
      <c r="I138" s="22">
        <f t="shared" si="25"/>
        <v>0.15010538534380047</v>
      </c>
      <c r="W138" s="62"/>
      <c r="X138" s="51"/>
      <c r="Z138" s="14">
        <f>F61</f>
        <v>1.08511</v>
      </c>
      <c r="AA138" s="66" t="s">
        <v>245</v>
      </c>
    </row>
    <row r="139" spans="3:27" x14ac:dyDescent="0.25">
      <c r="C139" t="s">
        <v>16</v>
      </c>
      <c r="D139" s="22" t="str">
        <f>B64</f>
        <v>Verizon Fiber</v>
      </c>
      <c r="E139" s="22">
        <f>(D64 - $C64)/$C64</f>
        <v>1.7272409351836743E-2</v>
      </c>
      <c r="F139" s="22">
        <f>(E64 - $D64)/$D64</f>
        <v>4.5068084250067239E-2</v>
      </c>
      <c r="G139" s="22">
        <f>(F64 - $D64)/$D64</f>
        <v>2.3980413200966076E-2</v>
      </c>
      <c r="H139" s="22">
        <f>(G64 - $D64)/$D64</f>
        <v>-3.4000201234236541E-2</v>
      </c>
      <c r="I139" s="22">
        <f>(H64 - $D64)/$D64</f>
        <v>-7.9562986316071851E-2</v>
      </c>
      <c r="W139" s="62"/>
      <c r="X139" s="51"/>
      <c r="Z139" s="14">
        <f>G61</f>
        <v>1.10171</v>
      </c>
      <c r="AA139" s="66" t="s">
        <v>248</v>
      </c>
    </row>
    <row r="140" spans="3:27" x14ac:dyDescent="0.25">
      <c r="D140" s="22"/>
      <c r="E140" s="22"/>
      <c r="F140" s="22"/>
      <c r="G140" s="22"/>
      <c r="H140" s="22"/>
      <c r="W140" s="62"/>
      <c r="X140" s="51"/>
      <c r="Z140" s="14">
        <f>H61</f>
        <v>1.1402099999999999</v>
      </c>
      <c r="AA140" s="66" t="str">
        <f>AA132</f>
        <v>Sep 2015</v>
      </c>
    </row>
    <row r="141" spans="3:27" x14ac:dyDescent="0.25">
      <c r="W141" s="62"/>
      <c r="X141" s="51"/>
      <c r="Z141" s="51"/>
      <c r="AA141" s="66"/>
    </row>
    <row r="142" spans="3:27" x14ac:dyDescent="0.25">
      <c r="D142" s="22"/>
      <c r="E142" s="22"/>
      <c r="F142" s="22"/>
      <c r="G142" s="22"/>
      <c r="H142" s="22"/>
      <c r="W142" s="62"/>
      <c r="X142" s="51"/>
      <c r="Z142" s="51"/>
      <c r="AA142" s="51"/>
    </row>
    <row r="143" spans="3:27" x14ac:dyDescent="0.25">
      <c r="W143" s="62"/>
      <c r="Z143" s="51">
        <f>C62</f>
        <v>0.95669999999999999</v>
      </c>
      <c r="AA143" s="66" t="s">
        <v>246</v>
      </c>
    </row>
    <row r="144" spans="3:27" x14ac:dyDescent="0.25">
      <c r="W144" s="62"/>
      <c r="X144" s="51"/>
      <c r="Z144" s="14">
        <f>D62</f>
        <v>0.98211000000000004</v>
      </c>
      <c r="AA144" s="66" t="s">
        <v>247</v>
      </c>
    </row>
    <row r="145" spans="23:27" x14ac:dyDescent="0.25">
      <c r="W145" s="62"/>
      <c r="X145" s="51" t="s">
        <v>167</v>
      </c>
      <c r="Z145" s="14">
        <f>E62</f>
        <v>0.96187</v>
      </c>
      <c r="AA145" s="66" t="s">
        <v>244</v>
      </c>
    </row>
    <row r="146" spans="23:27" x14ac:dyDescent="0.25">
      <c r="W146" s="62"/>
      <c r="X146" s="51"/>
      <c r="Z146" s="14">
        <f>F62</f>
        <v>1.0061199999999999</v>
      </c>
      <c r="AA146" s="66" t="s">
        <v>245</v>
      </c>
    </row>
    <row r="147" spans="23:27" x14ac:dyDescent="0.25">
      <c r="W147" s="62"/>
      <c r="X147" s="51"/>
      <c r="Z147" s="14">
        <f>G62</f>
        <v>1.02858</v>
      </c>
      <c r="AA147" s="66" t="s">
        <v>248</v>
      </c>
    </row>
    <row r="148" spans="23:27" x14ac:dyDescent="0.25">
      <c r="W148" s="62"/>
      <c r="X148" s="51"/>
      <c r="Z148" s="14">
        <f>H62</f>
        <v>1.1295299999999999</v>
      </c>
      <c r="AA148" s="66" t="str">
        <f>AA140</f>
        <v>Sep 2015</v>
      </c>
    </row>
    <row r="149" spans="23:27" x14ac:dyDescent="0.25">
      <c r="W149" s="62"/>
      <c r="X149" s="51"/>
      <c r="Z149" s="51"/>
      <c r="AA149" s="66"/>
    </row>
    <row r="150" spans="23:27" x14ac:dyDescent="0.25">
      <c r="W150" s="62" t="s">
        <v>16</v>
      </c>
      <c r="X150" s="51"/>
      <c r="Z150" s="51"/>
      <c r="AA150" s="51"/>
    </row>
    <row r="151" spans="23:27" x14ac:dyDescent="0.25">
      <c r="W151" s="62"/>
      <c r="Z151" s="51">
        <f>C63</f>
        <v>0</v>
      </c>
      <c r="AA151" s="66" t="s">
        <v>246</v>
      </c>
    </row>
    <row r="152" spans="23:27" x14ac:dyDescent="0.25">
      <c r="W152" s="62"/>
      <c r="X152" s="51"/>
      <c r="Z152" s="14">
        <f>D63</f>
        <v>0</v>
      </c>
      <c r="AA152" s="66" t="s">
        <v>247</v>
      </c>
    </row>
    <row r="153" spans="23:27" x14ac:dyDescent="0.25">
      <c r="X153" t="str">
        <f>B63</f>
        <v>Frontier Fiber</v>
      </c>
      <c r="Z153" s="15">
        <f>E63</f>
        <v>0</v>
      </c>
      <c r="AA153" s="66" t="s">
        <v>244</v>
      </c>
    </row>
    <row r="154" spans="23:27" x14ac:dyDescent="0.25">
      <c r="Z154" s="15">
        <f>F63</f>
        <v>1.0098</v>
      </c>
      <c r="AA154" s="66" t="s">
        <v>245</v>
      </c>
    </row>
    <row r="155" spans="23:27" x14ac:dyDescent="0.25">
      <c r="Z155" s="15">
        <f>G63</f>
        <v>0.99724999999999997</v>
      </c>
      <c r="AA155" s="66" t="s">
        <v>248</v>
      </c>
    </row>
    <row r="156" spans="23:27" x14ac:dyDescent="0.25">
      <c r="Z156" s="15">
        <f>H63</f>
        <v>0.87795999999999996</v>
      </c>
      <c r="AA156" s="66" t="str">
        <f>AA148</f>
        <v>Sep 2015</v>
      </c>
    </row>
    <row r="159" spans="23:27" x14ac:dyDescent="0.25">
      <c r="Z159">
        <f>C64</f>
        <v>1.17239</v>
      </c>
      <c r="AA159" s="66" t="s">
        <v>246</v>
      </c>
    </row>
    <row r="160" spans="23:27" x14ac:dyDescent="0.25">
      <c r="X160" s="51"/>
      <c r="Z160" s="15">
        <f>D64</f>
        <v>1.1926399999999999</v>
      </c>
      <c r="AA160" s="66" t="s">
        <v>247</v>
      </c>
    </row>
    <row r="161" spans="23:27" x14ac:dyDescent="0.25">
      <c r="X161" t="str">
        <f>B64</f>
        <v>Verizon Fiber</v>
      </c>
      <c r="Z161" s="15">
        <f>E64</f>
        <v>1.2463900000000001</v>
      </c>
      <c r="AA161" s="66" t="s">
        <v>244</v>
      </c>
    </row>
    <row r="162" spans="23:27" x14ac:dyDescent="0.25">
      <c r="Z162" s="15">
        <f>F64</f>
        <v>1.2212400000000001</v>
      </c>
      <c r="AA162" s="66" t="s">
        <v>245</v>
      </c>
    </row>
    <row r="163" spans="23:27" x14ac:dyDescent="0.25">
      <c r="Z163" s="15">
        <f>G64</f>
        <v>1.1520900000000001</v>
      </c>
      <c r="AA163" s="66" t="s">
        <v>248</v>
      </c>
    </row>
    <row r="164" spans="23:27" x14ac:dyDescent="0.25">
      <c r="Z164" s="15">
        <f>H64</f>
        <v>1.09775</v>
      </c>
      <c r="AA164" s="66" t="str">
        <f>AA156</f>
        <v>Sep 2015</v>
      </c>
    </row>
    <row r="166" spans="23:27" x14ac:dyDescent="0.25">
      <c r="W166" t="s">
        <v>306</v>
      </c>
    </row>
    <row r="167" spans="23:27" x14ac:dyDescent="0.25">
      <c r="Z167">
        <v>0</v>
      </c>
      <c r="AA167" s="66" t="s">
        <v>246</v>
      </c>
    </row>
    <row r="168" spans="23:27" x14ac:dyDescent="0.25">
      <c r="X168" s="51"/>
      <c r="Z168" s="15">
        <v>0</v>
      </c>
      <c r="AA168" s="66" t="s">
        <v>247</v>
      </c>
    </row>
    <row r="169" spans="23:27" x14ac:dyDescent="0.25">
      <c r="X169" t="str">
        <f>B65</f>
        <v>Hughes</v>
      </c>
      <c r="Z169" s="15">
        <v>0</v>
      </c>
      <c r="AA169" s="66" t="s">
        <v>244</v>
      </c>
    </row>
    <row r="170" spans="23:27" x14ac:dyDescent="0.25">
      <c r="Z170" s="15">
        <v>0</v>
      </c>
      <c r="AA170" s="66" t="s">
        <v>245</v>
      </c>
    </row>
    <row r="171" spans="23:27" x14ac:dyDescent="0.25">
      <c r="Z171" s="15">
        <f>G65</f>
        <v>2.2383000000000002</v>
      </c>
      <c r="AA171" s="66" t="s">
        <v>248</v>
      </c>
    </row>
    <row r="172" spans="23:27" x14ac:dyDescent="0.25">
      <c r="Z172" s="15">
        <f>H65</f>
        <v>1.52902</v>
      </c>
      <c r="AA172" s="66" t="str">
        <f>AA164</f>
        <v>Sep 2015</v>
      </c>
    </row>
    <row r="175" spans="23:27" x14ac:dyDescent="0.25">
      <c r="Z175" t="str">
        <f>C66</f>
        <v>.</v>
      </c>
      <c r="AA175" s="66" t="s">
        <v>246</v>
      </c>
    </row>
    <row r="176" spans="23:27" x14ac:dyDescent="0.25">
      <c r="X176" s="51"/>
      <c r="Z176" s="15" t="str">
        <f>D66</f>
        <v>.</v>
      </c>
      <c r="AA176" s="66" t="s">
        <v>247</v>
      </c>
    </row>
    <row r="177" spans="23:27" x14ac:dyDescent="0.25">
      <c r="X177" t="str">
        <f>B66</f>
        <v>Viasat/Exede</v>
      </c>
      <c r="Z177" s="15">
        <f>E66</f>
        <v>1.41628</v>
      </c>
      <c r="AA177" s="66" t="s">
        <v>244</v>
      </c>
    </row>
    <row r="178" spans="23:27" x14ac:dyDescent="0.25">
      <c r="Z178" s="15">
        <f>F66</f>
        <v>1.4690000000000001</v>
      </c>
      <c r="AA178" s="66" t="s">
        <v>245</v>
      </c>
    </row>
    <row r="179" spans="23:27" x14ac:dyDescent="0.25">
      <c r="Z179" s="15">
        <f>G66</f>
        <v>1.1752499999999999</v>
      </c>
      <c r="AA179" s="66" t="s">
        <v>248</v>
      </c>
    </row>
    <row r="180" spans="23:27" x14ac:dyDescent="0.25">
      <c r="Z180" s="15">
        <f>H66</f>
        <v>0.71340999999999999</v>
      </c>
      <c r="AA180" s="66" t="str">
        <f>AA172</f>
        <v>Sep 2015</v>
      </c>
    </row>
    <row r="183" spans="23:27" x14ac:dyDescent="0.25">
      <c r="Z183" s="15">
        <f>C67</f>
        <v>0.92054888888888875</v>
      </c>
      <c r="AA183" s="66" t="s">
        <v>246</v>
      </c>
    </row>
    <row r="184" spans="23:27" ht="45" x14ac:dyDescent="0.25">
      <c r="W184" t="s">
        <v>234</v>
      </c>
      <c r="X184" s="118" t="s">
        <v>308</v>
      </c>
      <c r="Z184" s="15">
        <f>D67</f>
        <v>1.0287299999999999</v>
      </c>
      <c r="AA184" s="66" t="s">
        <v>247</v>
      </c>
    </row>
    <row r="185" spans="23:27" x14ac:dyDescent="0.25">
      <c r="Z185" s="15">
        <f>E67</f>
        <v>1.0594154545454546</v>
      </c>
      <c r="AA185" s="66" t="s">
        <v>244</v>
      </c>
    </row>
    <row r="186" spans="23:27" x14ac:dyDescent="0.25">
      <c r="Z186" s="15">
        <f>F67</f>
        <v>1.0745930769230769</v>
      </c>
      <c r="AA186" s="66" t="s">
        <v>245</v>
      </c>
    </row>
    <row r="187" spans="23:27" x14ac:dyDescent="0.25">
      <c r="Z187" s="15">
        <f>G67</f>
        <v>1.1144131249999998</v>
      </c>
      <c r="AA187" s="66" t="s">
        <v>248</v>
      </c>
    </row>
    <row r="188" spans="23:27" x14ac:dyDescent="0.25">
      <c r="Z188" s="15">
        <f>H67</f>
        <v>1.0949669732360094</v>
      </c>
      <c r="AA188" s="66" t="str">
        <f>AA180</f>
        <v>Sep 2015</v>
      </c>
    </row>
    <row r="216" spans="2:9" x14ac:dyDescent="0.25">
      <c r="I216" s="62"/>
    </row>
    <row r="217" spans="2:9" x14ac:dyDescent="0.25">
      <c r="B217" s="51"/>
    </row>
    <row r="238" spans="2:9" x14ac:dyDescent="0.25">
      <c r="I238" s="62"/>
    </row>
    <row r="239" spans="2:9" x14ac:dyDescent="0.25">
      <c r="B239" s="51"/>
    </row>
  </sheetData>
  <mergeCells count="8">
    <mergeCell ref="C49:G49"/>
    <mergeCell ref="J1:O1"/>
    <mergeCell ref="C1:H1"/>
    <mergeCell ref="A3:A8"/>
    <mergeCell ref="A9:A14"/>
    <mergeCell ref="A15:A16"/>
    <mergeCell ref="A17:A18"/>
    <mergeCell ref="I49:M49"/>
  </mergeCells>
  <pageMargins left="0.7" right="0.7" top="0.75" bottom="0.75" header="0.3" footer="0.3"/>
  <pageSetup scale="57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C23"/>
  <sheetViews>
    <sheetView topLeftCell="A10" workbookViewId="0">
      <selection activeCell="K19" sqref="K19"/>
    </sheetView>
  </sheetViews>
  <sheetFormatPr defaultRowHeight="15" x14ac:dyDescent="0.25"/>
  <sheetData>
    <row r="1" spans="1:3" x14ac:dyDescent="0.25">
      <c r="A1" t="s">
        <v>156</v>
      </c>
    </row>
    <row r="2" spans="1:3" x14ac:dyDescent="0.25">
      <c r="A2" t="s">
        <v>228</v>
      </c>
    </row>
    <row r="3" spans="1:3" x14ac:dyDescent="0.25">
      <c r="A3" t="s">
        <v>13</v>
      </c>
    </row>
    <row r="4" spans="1:3" x14ac:dyDescent="0.25">
      <c r="A4" t="s">
        <v>229</v>
      </c>
    </row>
    <row r="5" spans="1:3" x14ac:dyDescent="0.25">
      <c r="C5" t="s">
        <v>157</v>
      </c>
    </row>
    <row r="6" spans="1:3" x14ac:dyDescent="0.25">
      <c r="B6" t="s">
        <v>230</v>
      </c>
      <c r="C6" t="s">
        <v>231</v>
      </c>
    </row>
    <row r="7" spans="1:3" x14ac:dyDescent="0.25">
      <c r="A7" t="s">
        <v>13</v>
      </c>
      <c r="B7">
        <v>1.0302</v>
      </c>
      <c r="C7">
        <v>1.0304</v>
      </c>
    </row>
    <row r="8" spans="1:3" x14ac:dyDescent="0.25">
      <c r="A8" t="s">
        <v>229</v>
      </c>
    </row>
    <row r="9" spans="1:3" x14ac:dyDescent="0.25">
      <c r="C9" t="s">
        <v>158</v>
      </c>
    </row>
    <row r="10" spans="1:3" x14ac:dyDescent="0.25">
      <c r="B10" t="s">
        <v>230</v>
      </c>
      <c r="C10" t="s">
        <v>231</v>
      </c>
    </row>
    <row r="11" spans="1:3" x14ac:dyDescent="0.25">
      <c r="A11" t="s">
        <v>13</v>
      </c>
      <c r="B11">
        <v>2922</v>
      </c>
      <c r="C11">
        <v>2920</v>
      </c>
    </row>
    <row r="13" spans="1:3" x14ac:dyDescent="0.25">
      <c r="A13" t="s">
        <v>156</v>
      </c>
    </row>
    <row r="14" spans="1:3" x14ac:dyDescent="0.25">
      <c r="A14" t="s">
        <v>228</v>
      </c>
    </row>
    <row r="15" spans="1:3" x14ac:dyDescent="0.25">
      <c r="A15" t="s">
        <v>13</v>
      </c>
    </row>
    <row r="16" spans="1:3" x14ac:dyDescent="0.25">
      <c r="A16" t="s">
        <v>232</v>
      </c>
    </row>
    <row r="17" spans="1:3" x14ac:dyDescent="0.25">
      <c r="C17" t="s">
        <v>157</v>
      </c>
    </row>
    <row r="18" spans="1:3" x14ac:dyDescent="0.25">
      <c r="B18" t="s">
        <v>230</v>
      </c>
      <c r="C18" t="s">
        <v>231</v>
      </c>
    </row>
    <row r="19" spans="1:3" x14ac:dyDescent="0.25">
      <c r="A19" t="s">
        <v>13</v>
      </c>
      <c r="B19">
        <v>1.0996999999999999</v>
      </c>
      <c r="C19">
        <v>1.1008</v>
      </c>
    </row>
    <row r="20" spans="1:3" x14ac:dyDescent="0.25">
      <c r="A20" t="s">
        <v>232</v>
      </c>
    </row>
    <row r="21" spans="1:3" x14ac:dyDescent="0.25">
      <c r="C21" t="s">
        <v>158</v>
      </c>
    </row>
    <row r="22" spans="1:3" x14ac:dyDescent="0.25">
      <c r="B22" t="s">
        <v>230</v>
      </c>
      <c r="C22" t="s">
        <v>231</v>
      </c>
    </row>
    <row r="23" spans="1:3" x14ac:dyDescent="0.25">
      <c r="A23" t="s">
        <v>13</v>
      </c>
      <c r="B23">
        <v>2923</v>
      </c>
      <c r="C23">
        <v>2863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Q91"/>
  <sheetViews>
    <sheetView workbookViewId="0">
      <selection activeCell="D13" sqref="D13"/>
    </sheetView>
  </sheetViews>
  <sheetFormatPr defaultRowHeight="15" x14ac:dyDescent="0.25"/>
  <cols>
    <col min="2" max="2" width="18.42578125" customWidth="1"/>
  </cols>
  <sheetData>
    <row r="1" spans="1:7" x14ac:dyDescent="0.25">
      <c r="A1" t="s">
        <v>156</v>
      </c>
    </row>
    <row r="2" spans="1:7" x14ac:dyDescent="0.25">
      <c r="A2" t="s">
        <v>275</v>
      </c>
    </row>
    <row r="3" spans="1:7" x14ac:dyDescent="0.25">
      <c r="A3" t="s">
        <v>286</v>
      </c>
    </row>
    <row r="4" spans="1:7" x14ac:dyDescent="0.25">
      <c r="C4" t="s">
        <v>253</v>
      </c>
      <c r="E4" t="s">
        <v>276</v>
      </c>
    </row>
    <row r="5" spans="1:7" x14ac:dyDescent="0.25">
      <c r="C5" t="s">
        <v>157</v>
      </c>
      <c r="D5" t="s">
        <v>249</v>
      </c>
      <c r="E5" t="s">
        <v>157</v>
      </c>
      <c r="F5" t="s">
        <v>249</v>
      </c>
      <c r="G5" t="s">
        <v>158</v>
      </c>
    </row>
    <row r="6" spans="1:7" x14ac:dyDescent="0.25">
      <c r="A6" t="s">
        <v>189</v>
      </c>
      <c r="B6" t="s">
        <v>0</v>
      </c>
      <c r="C6">
        <v>0.84655999999999998</v>
      </c>
      <c r="D6">
        <v>0.82647000000000004</v>
      </c>
      <c r="E6">
        <v>5.7000900000000003</v>
      </c>
      <c r="F6">
        <v>4.91113</v>
      </c>
      <c r="G6">
        <v>1083</v>
      </c>
    </row>
    <row r="7" spans="1:7" x14ac:dyDescent="0.25">
      <c r="B7" t="s">
        <v>305</v>
      </c>
      <c r="C7">
        <v>0.44979000000000002</v>
      </c>
      <c r="D7">
        <v>0.39068999999999998</v>
      </c>
      <c r="E7">
        <v>8.8731399999999994</v>
      </c>
      <c r="F7">
        <v>5.86029</v>
      </c>
      <c r="G7">
        <v>156</v>
      </c>
    </row>
    <row r="8" spans="1:7" x14ac:dyDescent="0.25">
      <c r="B8" t="s">
        <v>2</v>
      </c>
      <c r="C8">
        <v>0.93018999999999996</v>
      </c>
      <c r="D8">
        <v>0.95789000000000002</v>
      </c>
      <c r="E8">
        <v>4.0499200000000002</v>
      </c>
      <c r="F8">
        <v>2.8736600000000001</v>
      </c>
      <c r="G8">
        <v>303</v>
      </c>
    </row>
    <row r="9" spans="1:7" x14ac:dyDescent="0.25">
      <c r="B9" t="s">
        <v>3</v>
      </c>
      <c r="C9">
        <v>1.0190300000000001</v>
      </c>
      <c r="D9">
        <v>1.0495300000000001</v>
      </c>
      <c r="E9">
        <v>15.484500000000001</v>
      </c>
      <c r="F9">
        <v>12.594379999999999</v>
      </c>
      <c r="G9">
        <v>617</v>
      </c>
    </row>
    <row r="10" spans="1:7" x14ac:dyDescent="0.25">
      <c r="B10" t="s">
        <v>277</v>
      </c>
      <c r="C10" t="s">
        <v>159</v>
      </c>
      <c r="D10" t="s">
        <v>159</v>
      </c>
      <c r="E10" t="s">
        <v>159</v>
      </c>
      <c r="F10" t="s">
        <v>159</v>
      </c>
      <c r="G10">
        <v>0</v>
      </c>
    </row>
    <row r="11" spans="1:7" x14ac:dyDescent="0.25">
      <c r="B11" t="s">
        <v>4</v>
      </c>
      <c r="C11">
        <v>1.04749</v>
      </c>
      <c r="D11">
        <v>1.0417700000000001</v>
      </c>
      <c r="E11">
        <v>14.37017</v>
      </c>
      <c r="F11">
        <v>12.501289999999999</v>
      </c>
      <c r="G11">
        <v>1095</v>
      </c>
    </row>
    <row r="12" spans="1:7" x14ac:dyDescent="0.25">
      <c r="B12" t="s">
        <v>5</v>
      </c>
      <c r="C12">
        <v>0.98495999999999995</v>
      </c>
      <c r="D12">
        <v>1.0523400000000001</v>
      </c>
      <c r="E12">
        <v>13.77441</v>
      </c>
      <c r="F12">
        <v>12.628030000000001</v>
      </c>
      <c r="G12">
        <v>553</v>
      </c>
    </row>
    <row r="13" spans="1:7" x14ac:dyDescent="0.25">
      <c r="B13" t="s">
        <v>6</v>
      </c>
      <c r="C13">
        <v>0.77900000000000003</v>
      </c>
      <c r="D13">
        <v>0.68820000000000003</v>
      </c>
      <c r="E13">
        <v>5.0131300000000003</v>
      </c>
      <c r="F13">
        <v>2.0646100000000001</v>
      </c>
      <c r="G13">
        <v>68</v>
      </c>
    </row>
    <row r="14" spans="1:7" x14ac:dyDescent="0.25">
      <c r="B14" t="s">
        <v>192</v>
      </c>
      <c r="C14" t="s">
        <v>159</v>
      </c>
      <c r="D14" t="s">
        <v>159</v>
      </c>
      <c r="E14" t="s">
        <v>159</v>
      </c>
      <c r="F14" t="s">
        <v>159</v>
      </c>
      <c r="G14">
        <v>0</v>
      </c>
    </row>
    <row r="15" spans="1:7" x14ac:dyDescent="0.25">
      <c r="B15" t="s">
        <v>7</v>
      </c>
      <c r="C15">
        <v>0.93579000000000001</v>
      </c>
      <c r="D15">
        <v>0.94747000000000003</v>
      </c>
      <c r="E15">
        <v>13.30172</v>
      </c>
      <c r="F15">
        <v>9.4747000000000003</v>
      </c>
      <c r="G15">
        <v>49</v>
      </c>
    </row>
    <row r="16" spans="1:7" x14ac:dyDescent="0.25">
      <c r="B16" t="s">
        <v>8</v>
      </c>
      <c r="C16">
        <v>0.79337999999999997</v>
      </c>
      <c r="D16">
        <v>0.79066000000000003</v>
      </c>
      <c r="E16">
        <v>10.6311</v>
      </c>
      <c r="F16">
        <v>9.4878800000000005</v>
      </c>
      <c r="G16">
        <v>110</v>
      </c>
    </row>
    <row r="17" spans="1:7" x14ac:dyDescent="0.25">
      <c r="B17" t="s">
        <v>9</v>
      </c>
      <c r="C17">
        <v>0.80717000000000005</v>
      </c>
      <c r="D17">
        <v>0.84121999999999997</v>
      </c>
      <c r="E17">
        <v>5.6260300000000001</v>
      </c>
      <c r="F17">
        <v>5.2907099999999998</v>
      </c>
      <c r="G17">
        <v>345</v>
      </c>
    </row>
    <row r="18" spans="1:7" x14ac:dyDescent="0.25">
      <c r="B18" t="s">
        <v>167</v>
      </c>
      <c r="C18">
        <v>0.95669999999999999</v>
      </c>
      <c r="D18">
        <v>0.95904999999999996</v>
      </c>
      <c r="E18">
        <v>10.4053</v>
      </c>
      <c r="F18">
        <v>9.5904900000000008</v>
      </c>
      <c r="G18">
        <v>1189</v>
      </c>
    </row>
    <row r="19" spans="1:7" x14ac:dyDescent="0.25">
      <c r="B19" t="s">
        <v>235</v>
      </c>
      <c r="C19">
        <v>0.93101</v>
      </c>
      <c r="D19">
        <v>0.90005999999999997</v>
      </c>
      <c r="E19">
        <v>2.2101500000000001</v>
      </c>
      <c r="F19">
        <v>2.7001900000000001</v>
      </c>
      <c r="G19">
        <v>359</v>
      </c>
    </row>
    <row r="20" spans="1:7" x14ac:dyDescent="0.25">
      <c r="B20" t="s">
        <v>12</v>
      </c>
      <c r="C20">
        <v>1.17239</v>
      </c>
      <c r="D20">
        <v>1.2033499999999999</v>
      </c>
      <c r="E20">
        <v>27.867979999999999</v>
      </c>
      <c r="F20">
        <v>30.083680000000001</v>
      </c>
      <c r="G20">
        <v>497</v>
      </c>
    </row>
    <row r="21" spans="1:7" x14ac:dyDescent="0.25">
      <c r="B21" t="s">
        <v>187</v>
      </c>
      <c r="C21" t="s">
        <v>159</v>
      </c>
      <c r="D21" t="s">
        <v>159</v>
      </c>
      <c r="E21" t="s">
        <v>159</v>
      </c>
      <c r="F21" t="s">
        <v>159</v>
      </c>
      <c r="G21">
        <v>0</v>
      </c>
    </row>
    <row r="22" spans="1:7" x14ac:dyDescent="0.25">
      <c r="B22" t="s">
        <v>293</v>
      </c>
      <c r="C22">
        <v>0.89898</v>
      </c>
      <c r="D22">
        <v>0.88055000000000005</v>
      </c>
      <c r="E22">
        <v>4.5938600000000003</v>
      </c>
      <c r="F22">
        <v>2.6416599999999999</v>
      </c>
      <c r="G22">
        <v>250</v>
      </c>
    </row>
    <row r="31" spans="1:7" x14ac:dyDescent="0.25">
      <c r="A31" t="s">
        <v>156</v>
      </c>
    </row>
    <row r="32" spans="1:7" x14ac:dyDescent="0.25">
      <c r="A32" t="s">
        <v>275</v>
      </c>
    </row>
    <row r="33" spans="1:7" x14ac:dyDescent="0.25">
      <c r="A33" t="s">
        <v>289</v>
      </c>
    </row>
    <row r="34" spans="1:7" x14ac:dyDescent="0.25">
      <c r="C34" t="s">
        <v>253</v>
      </c>
      <c r="E34" t="s">
        <v>282</v>
      </c>
    </row>
    <row r="35" spans="1:7" x14ac:dyDescent="0.25">
      <c r="C35" t="s">
        <v>157</v>
      </c>
      <c r="D35" t="s">
        <v>249</v>
      </c>
      <c r="E35" t="s">
        <v>157</v>
      </c>
      <c r="F35" t="s">
        <v>249</v>
      </c>
      <c r="G35" t="s">
        <v>158</v>
      </c>
    </row>
    <row r="36" spans="1:7" x14ac:dyDescent="0.25">
      <c r="A36" t="s">
        <v>189</v>
      </c>
      <c r="B36" t="s">
        <v>0</v>
      </c>
      <c r="C36">
        <v>0.90603</v>
      </c>
      <c r="D36">
        <v>0.86584000000000005</v>
      </c>
      <c r="E36">
        <v>0.79164000000000001</v>
      </c>
      <c r="F36">
        <v>0.66496999999999995</v>
      </c>
      <c r="G36">
        <v>1083</v>
      </c>
    </row>
    <row r="37" spans="1:7" x14ac:dyDescent="0.25">
      <c r="B37" t="s">
        <v>305</v>
      </c>
      <c r="C37">
        <v>1.06534</v>
      </c>
      <c r="D37">
        <v>1.06616</v>
      </c>
      <c r="E37">
        <v>2.8048000000000002</v>
      </c>
      <c r="F37">
        <v>2.13232</v>
      </c>
      <c r="G37">
        <v>156</v>
      </c>
    </row>
    <row r="38" spans="1:7" x14ac:dyDescent="0.25">
      <c r="B38" t="s">
        <v>2</v>
      </c>
      <c r="C38">
        <v>1.00874</v>
      </c>
      <c r="D38">
        <v>1.00322</v>
      </c>
      <c r="E38">
        <v>0.59236</v>
      </c>
      <c r="F38">
        <v>0.65683000000000002</v>
      </c>
      <c r="G38">
        <v>299</v>
      </c>
    </row>
    <row r="39" spans="1:7" x14ac:dyDescent="0.25">
      <c r="B39" t="s">
        <v>3</v>
      </c>
      <c r="C39">
        <v>1.0835600000000001</v>
      </c>
      <c r="D39">
        <v>1.0866100000000001</v>
      </c>
      <c r="E39">
        <v>1.6251500000000001</v>
      </c>
      <c r="F39">
        <v>1.0866100000000001</v>
      </c>
      <c r="G39">
        <v>616</v>
      </c>
    </row>
    <row r="40" spans="1:7" x14ac:dyDescent="0.25">
      <c r="B40" t="s">
        <v>277</v>
      </c>
      <c r="C40" t="s">
        <v>159</v>
      </c>
      <c r="D40" t="s">
        <v>159</v>
      </c>
      <c r="E40" t="s">
        <v>159</v>
      </c>
      <c r="F40" t="s">
        <v>159</v>
      </c>
      <c r="G40">
        <v>0</v>
      </c>
    </row>
    <row r="41" spans="1:7" x14ac:dyDescent="0.25">
      <c r="B41" t="s">
        <v>4</v>
      </c>
      <c r="C41">
        <v>1.07927</v>
      </c>
      <c r="D41">
        <v>1.08375</v>
      </c>
      <c r="E41">
        <v>2.69428</v>
      </c>
      <c r="F41">
        <v>2.1675</v>
      </c>
      <c r="G41">
        <v>1098</v>
      </c>
    </row>
    <row r="42" spans="1:7" x14ac:dyDescent="0.25">
      <c r="B42" t="s">
        <v>5</v>
      </c>
      <c r="C42">
        <v>1.2326299999999999</v>
      </c>
      <c r="D42">
        <v>1.1301399999999999</v>
      </c>
      <c r="E42">
        <v>2.35059</v>
      </c>
      <c r="F42">
        <v>2.2602899999999999</v>
      </c>
      <c r="G42">
        <v>557</v>
      </c>
    </row>
    <row r="43" spans="1:7" x14ac:dyDescent="0.25">
      <c r="B43" t="s">
        <v>6</v>
      </c>
      <c r="C43">
        <v>1.0841499999999999</v>
      </c>
      <c r="D43">
        <v>1.0063500000000001</v>
      </c>
      <c r="E43">
        <v>4.40402</v>
      </c>
      <c r="F43">
        <v>0.38644000000000001</v>
      </c>
      <c r="G43">
        <v>75</v>
      </c>
    </row>
    <row r="44" spans="1:7" x14ac:dyDescent="0.25">
      <c r="B44" t="s">
        <v>192</v>
      </c>
      <c r="C44" t="s">
        <v>159</v>
      </c>
      <c r="D44" t="s">
        <v>159</v>
      </c>
      <c r="E44" t="s">
        <v>159</v>
      </c>
      <c r="F44" t="s">
        <v>159</v>
      </c>
      <c r="G44">
        <v>0</v>
      </c>
    </row>
    <row r="45" spans="1:7" x14ac:dyDescent="0.25">
      <c r="B45" t="s">
        <v>7</v>
      </c>
      <c r="C45">
        <v>0.97624999999999995</v>
      </c>
      <c r="D45">
        <v>0.98163</v>
      </c>
      <c r="E45">
        <v>1.17807</v>
      </c>
      <c r="F45">
        <v>0.98163</v>
      </c>
      <c r="G45">
        <v>48</v>
      </c>
    </row>
    <row r="46" spans="1:7" x14ac:dyDescent="0.25">
      <c r="B46" t="s">
        <v>8</v>
      </c>
      <c r="C46">
        <v>0.97138999999999998</v>
      </c>
      <c r="D46">
        <v>0.97016999999999998</v>
      </c>
      <c r="E46">
        <v>1.1124499999999999</v>
      </c>
      <c r="F46">
        <v>0.97016999999999998</v>
      </c>
      <c r="G46">
        <v>111</v>
      </c>
    </row>
    <row r="47" spans="1:7" x14ac:dyDescent="0.25">
      <c r="B47" t="s">
        <v>9</v>
      </c>
      <c r="C47">
        <v>0.86248999999999998</v>
      </c>
      <c r="D47">
        <v>0.85790999999999995</v>
      </c>
      <c r="E47">
        <v>1.1222799999999999</v>
      </c>
      <c r="F47">
        <v>0.76868000000000003</v>
      </c>
      <c r="G47">
        <v>344</v>
      </c>
    </row>
    <row r="48" spans="1:7" x14ac:dyDescent="0.25">
      <c r="B48" t="s">
        <v>167</v>
      </c>
      <c r="C48">
        <v>0.97797000000000001</v>
      </c>
      <c r="D48">
        <v>0.97584000000000004</v>
      </c>
      <c r="E48">
        <v>0.97472999999999999</v>
      </c>
      <c r="F48">
        <v>0.99085999999999996</v>
      </c>
      <c r="G48">
        <v>1193</v>
      </c>
    </row>
    <row r="49" spans="1:7" x14ac:dyDescent="0.25">
      <c r="B49" t="s">
        <v>235</v>
      </c>
      <c r="C49">
        <v>1.0146999999999999</v>
      </c>
      <c r="D49">
        <v>1.02532</v>
      </c>
      <c r="E49">
        <v>0.59477999999999998</v>
      </c>
      <c r="F49">
        <v>0.78744000000000003</v>
      </c>
      <c r="G49">
        <v>361</v>
      </c>
    </row>
    <row r="50" spans="1:7" x14ac:dyDescent="0.25">
      <c r="B50" t="s">
        <v>12</v>
      </c>
      <c r="C50">
        <v>1.1318900000000001</v>
      </c>
      <c r="D50">
        <v>1.07778</v>
      </c>
      <c r="E50">
        <v>20.749479999999998</v>
      </c>
      <c r="F50">
        <v>27.112670000000001</v>
      </c>
      <c r="G50">
        <v>497</v>
      </c>
    </row>
    <row r="51" spans="1:7" x14ac:dyDescent="0.25">
      <c r="B51" t="s">
        <v>187</v>
      </c>
      <c r="C51" t="s">
        <v>159</v>
      </c>
      <c r="D51" t="s">
        <v>159</v>
      </c>
      <c r="E51" t="s">
        <v>159</v>
      </c>
      <c r="F51" t="s">
        <v>159</v>
      </c>
      <c r="G51">
        <v>0</v>
      </c>
    </row>
    <row r="52" spans="1:7" x14ac:dyDescent="0.25">
      <c r="B52" t="s">
        <v>293</v>
      </c>
      <c r="C52">
        <v>0.88795999999999997</v>
      </c>
      <c r="D52">
        <v>0.89276</v>
      </c>
      <c r="E52">
        <v>0.62966999999999995</v>
      </c>
      <c r="F52">
        <v>0.68564000000000003</v>
      </c>
      <c r="G52">
        <v>247</v>
      </c>
    </row>
    <row r="61" spans="1:7" x14ac:dyDescent="0.25">
      <c r="A61" t="s">
        <v>156</v>
      </c>
    </row>
    <row r="62" spans="1:7" x14ac:dyDescent="0.25">
      <c r="A62" t="s">
        <v>275</v>
      </c>
    </row>
    <row r="63" spans="1:7" x14ac:dyDescent="0.25">
      <c r="A63" t="s">
        <v>284</v>
      </c>
    </row>
    <row r="64" spans="1:7" x14ac:dyDescent="0.25">
      <c r="C64" t="s">
        <v>263</v>
      </c>
    </row>
    <row r="65" spans="1:17" x14ac:dyDescent="0.25">
      <c r="C65" t="s">
        <v>287</v>
      </c>
      <c r="H65" t="s">
        <v>250</v>
      </c>
      <c r="M65" t="s">
        <v>269</v>
      </c>
    </row>
    <row r="66" spans="1:17" x14ac:dyDescent="0.25">
      <c r="C66" t="s">
        <v>253</v>
      </c>
      <c r="E66" t="s">
        <v>276</v>
      </c>
      <c r="H66" t="s">
        <v>253</v>
      </c>
      <c r="J66" t="s">
        <v>276</v>
      </c>
      <c r="M66" t="s">
        <v>253</v>
      </c>
      <c r="O66" t="s">
        <v>276</v>
      </c>
    </row>
    <row r="67" spans="1:17" x14ac:dyDescent="0.25">
      <c r="C67" t="s">
        <v>157</v>
      </c>
      <c r="D67" t="s">
        <v>249</v>
      </c>
      <c r="E67" t="s">
        <v>157</v>
      </c>
      <c r="F67" t="s">
        <v>249</v>
      </c>
      <c r="G67" t="s">
        <v>158</v>
      </c>
      <c r="H67" t="s">
        <v>157</v>
      </c>
      <c r="I67" t="s">
        <v>249</v>
      </c>
      <c r="J67" t="s">
        <v>157</v>
      </c>
      <c r="K67" t="s">
        <v>249</v>
      </c>
      <c r="L67" t="s">
        <v>158</v>
      </c>
      <c r="M67" t="s">
        <v>157</v>
      </c>
      <c r="N67" t="s">
        <v>249</v>
      </c>
      <c r="O67" t="s">
        <v>157</v>
      </c>
      <c r="P67" t="s">
        <v>249</v>
      </c>
      <c r="Q67" t="s">
        <v>158</v>
      </c>
    </row>
    <row r="68" spans="1:17" x14ac:dyDescent="0.25">
      <c r="A68" t="s">
        <v>262</v>
      </c>
      <c r="B68" t="s">
        <v>285</v>
      </c>
      <c r="C68">
        <v>1.01847</v>
      </c>
      <c r="D68">
        <v>1.0535099999999999</v>
      </c>
      <c r="E68">
        <v>13.653879999999999</v>
      </c>
      <c r="F68">
        <v>12.840949999999999</v>
      </c>
      <c r="G68">
        <v>3794</v>
      </c>
      <c r="H68">
        <v>1.0062199999999999</v>
      </c>
      <c r="I68">
        <v>1.0446800000000001</v>
      </c>
      <c r="J68">
        <v>13.45247</v>
      </c>
      <c r="K68">
        <v>12.64166</v>
      </c>
      <c r="L68">
        <v>3791</v>
      </c>
      <c r="M68">
        <v>0.97153</v>
      </c>
      <c r="N68">
        <v>0.98936000000000002</v>
      </c>
      <c r="O68">
        <v>12.86978</v>
      </c>
      <c r="P68">
        <v>12.501289999999999</v>
      </c>
      <c r="Q68">
        <v>3794</v>
      </c>
    </row>
    <row r="69" spans="1:17" x14ac:dyDescent="0.25">
      <c r="B69" t="s">
        <v>15</v>
      </c>
      <c r="C69">
        <v>0.89983999999999997</v>
      </c>
      <c r="D69">
        <v>0.86262000000000005</v>
      </c>
      <c r="E69">
        <v>4.9481599999999997</v>
      </c>
      <c r="F69">
        <v>2.9198200000000001</v>
      </c>
      <c r="G69">
        <v>2408</v>
      </c>
      <c r="H69">
        <v>0.89298</v>
      </c>
      <c r="I69">
        <v>0.86007</v>
      </c>
      <c r="J69">
        <v>4.9097600000000003</v>
      </c>
      <c r="K69">
        <v>2.8839199999999998</v>
      </c>
      <c r="L69">
        <v>2403</v>
      </c>
      <c r="M69">
        <v>0.86665999999999999</v>
      </c>
      <c r="N69">
        <v>0.84740000000000004</v>
      </c>
      <c r="O69">
        <v>4.76309</v>
      </c>
      <c r="P69">
        <v>2.7001900000000001</v>
      </c>
      <c r="Q69">
        <v>2407</v>
      </c>
    </row>
    <row r="70" spans="1:17" x14ac:dyDescent="0.25">
      <c r="B70" t="s">
        <v>16</v>
      </c>
      <c r="C70">
        <v>1.17662</v>
      </c>
      <c r="D70">
        <v>1.21035</v>
      </c>
      <c r="E70">
        <v>27.955860000000001</v>
      </c>
      <c r="F70">
        <v>30.258759999999999</v>
      </c>
      <c r="G70">
        <v>514</v>
      </c>
      <c r="H70">
        <v>1.1749700000000001</v>
      </c>
      <c r="I70">
        <v>1.208</v>
      </c>
      <c r="J70">
        <v>27.91328</v>
      </c>
      <c r="K70">
        <v>30.19999</v>
      </c>
      <c r="L70">
        <v>514</v>
      </c>
      <c r="M70">
        <v>1.1672199999999999</v>
      </c>
      <c r="N70">
        <v>1.2033499999999999</v>
      </c>
      <c r="O70">
        <v>27.716899999999999</v>
      </c>
      <c r="P70">
        <v>30.083680000000001</v>
      </c>
      <c r="Q70">
        <v>514</v>
      </c>
    </row>
    <row r="71" spans="1:17" x14ac:dyDescent="0.25">
      <c r="B71" t="s">
        <v>227</v>
      </c>
      <c r="C71" t="s">
        <v>159</v>
      </c>
      <c r="D71" t="s">
        <v>159</v>
      </c>
      <c r="E71" t="s">
        <v>159</v>
      </c>
      <c r="F71" t="s">
        <v>159</v>
      </c>
      <c r="G71">
        <v>0</v>
      </c>
      <c r="H71" t="s">
        <v>159</v>
      </c>
      <c r="I71" t="s">
        <v>159</v>
      </c>
      <c r="J71" t="s">
        <v>159</v>
      </c>
      <c r="K71" t="s">
        <v>159</v>
      </c>
      <c r="L71">
        <v>0</v>
      </c>
      <c r="M71" t="s">
        <v>159</v>
      </c>
      <c r="N71" t="s">
        <v>159</v>
      </c>
      <c r="O71" t="s">
        <v>159</v>
      </c>
      <c r="P71" t="s">
        <v>159</v>
      </c>
      <c r="Q71">
        <v>0</v>
      </c>
    </row>
    <row r="81" spans="1:17" x14ac:dyDescent="0.25">
      <c r="A81" t="s">
        <v>156</v>
      </c>
    </row>
    <row r="82" spans="1:17" x14ac:dyDescent="0.25">
      <c r="A82" t="s">
        <v>275</v>
      </c>
    </row>
    <row r="83" spans="1:17" x14ac:dyDescent="0.25">
      <c r="A83" t="s">
        <v>288</v>
      </c>
    </row>
    <row r="84" spans="1:17" x14ac:dyDescent="0.25">
      <c r="C84" t="s">
        <v>263</v>
      </c>
    </row>
    <row r="85" spans="1:17" x14ac:dyDescent="0.25">
      <c r="C85" t="s">
        <v>287</v>
      </c>
      <c r="H85" t="s">
        <v>250</v>
      </c>
      <c r="M85" t="s">
        <v>269</v>
      </c>
    </row>
    <row r="86" spans="1:17" x14ac:dyDescent="0.25">
      <c r="C86" t="s">
        <v>253</v>
      </c>
      <c r="E86" t="s">
        <v>282</v>
      </c>
      <c r="H86" t="s">
        <v>253</v>
      </c>
      <c r="J86" t="s">
        <v>282</v>
      </c>
      <c r="M86" t="s">
        <v>253</v>
      </c>
      <c r="O86" t="s">
        <v>282</v>
      </c>
    </row>
    <row r="87" spans="1:17" x14ac:dyDescent="0.25">
      <c r="C87" t="s">
        <v>157</v>
      </c>
      <c r="D87" t="s">
        <v>249</v>
      </c>
      <c r="E87" t="s">
        <v>157</v>
      </c>
      <c r="F87" t="s">
        <v>249</v>
      </c>
      <c r="G87" t="s">
        <v>158</v>
      </c>
      <c r="H87" t="s">
        <v>157</v>
      </c>
      <c r="I87" t="s">
        <v>249</v>
      </c>
      <c r="J87" t="s">
        <v>157</v>
      </c>
      <c r="K87" t="s">
        <v>249</v>
      </c>
      <c r="L87" t="s">
        <v>158</v>
      </c>
      <c r="M87" t="s">
        <v>157</v>
      </c>
      <c r="N87" t="s">
        <v>249</v>
      </c>
      <c r="O87" t="s">
        <v>157</v>
      </c>
      <c r="P87" t="s">
        <v>249</v>
      </c>
      <c r="Q87" t="s">
        <v>158</v>
      </c>
    </row>
    <row r="88" spans="1:17" x14ac:dyDescent="0.25">
      <c r="A88" t="s">
        <v>262</v>
      </c>
      <c r="B88" t="s">
        <v>285</v>
      </c>
      <c r="C88">
        <v>1.0686199999999999</v>
      </c>
      <c r="D88">
        <v>1.0823700000000001</v>
      </c>
      <c r="E88">
        <v>1.88219</v>
      </c>
      <c r="F88">
        <v>1.8455999999999999</v>
      </c>
      <c r="G88">
        <v>3798</v>
      </c>
      <c r="H88">
        <v>1.06673</v>
      </c>
      <c r="I88">
        <v>1.08104</v>
      </c>
      <c r="J88">
        <v>1.8783700000000001</v>
      </c>
      <c r="K88">
        <v>1.8311200000000001</v>
      </c>
      <c r="L88">
        <v>3795</v>
      </c>
      <c r="M88">
        <v>1.0653600000000001</v>
      </c>
      <c r="N88">
        <v>1.0803700000000001</v>
      </c>
      <c r="O88">
        <v>1.8721000000000001</v>
      </c>
      <c r="P88">
        <v>1.84748</v>
      </c>
      <c r="Q88">
        <v>3798</v>
      </c>
    </row>
    <row r="89" spans="1:17" x14ac:dyDescent="0.25">
      <c r="B89" t="s">
        <v>15</v>
      </c>
      <c r="C89">
        <v>0.93798999999999999</v>
      </c>
      <c r="D89">
        <v>0.89197000000000004</v>
      </c>
      <c r="E89">
        <v>0.76182000000000005</v>
      </c>
      <c r="F89">
        <v>0.66712000000000005</v>
      </c>
      <c r="G89">
        <v>2418</v>
      </c>
      <c r="H89">
        <v>0.93342000000000003</v>
      </c>
      <c r="I89">
        <v>0.89305999999999996</v>
      </c>
      <c r="J89">
        <v>0.75941000000000003</v>
      </c>
      <c r="K89">
        <v>0.66627000000000003</v>
      </c>
      <c r="L89">
        <v>2413</v>
      </c>
      <c r="M89">
        <v>0.93315999999999999</v>
      </c>
      <c r="N89">
        <v>0.89276</v>
      </c>
      <c r="O89">
        <v>0.75924000000000003</v>
      </c>
      <c r="P89">
        <v>0.66496999999999995</v>
      </c>
      <c r="Q89">
        <v>2417</v>
      </c>
    </row>
    <row r="90" spans="1:17" x14ac:dyDescent="0.25">
      <c r="B90" t="s">
        <v>16</v>
      </c>
      <c r="C90">
        <v>1.13334</v>
      </c>
      <c r="D90">
        <v>1.0844499999999999</v>
      </c>
      <c r="E90">
        <v>20.771329999999999</v>
      </c>
      <c r="F90">
        <v>27.111170000000001</v>
      </c>
      <c r="G90">
        <v>515</v>
      </c>
      <c r="H90">
        <v>1.12975</v>
      </c>
      <c r="I90">
        <v>1.0844199999999999</v>
      </c>
      <c r="J90">
        <v>20.726949999999999</v>
      </c>
      <c r="K90">
        <v>27.110569999999999</v>
      </c>
      <c r="L90">
        <v>515</v>
      </c>
      <c r="M90">
        <v>1.13323</v>
      </c>
      <c r="N90">
        <v>1.0845100000000001</v>
      </c>
      <c r="O90">
        <v>20.771629999999998</v>
      </c>
      <c r="P90">
        <v>27.112670000000001</v>
      </c>
      <c r="Q90">
        <v>515</v>
      </c>
    </row>
    <row r="91" spans="1:17" x14ac:dyDescent="0.25">
      <c r="B91" t="s">
        <v>227</v>
      </c>
      <c r="C91" t="s">
        <v>159</v>
      </c>
      <c r="D91" t="s">
        <v>159</v>
      </c>
      <c r="E91" t="s">
        <v>159</v>
      </c>
      <c r="F91" t="s">
        <v>159</v>
      </c>
      <c r="G91">
        <v>0</v>
      </c>
      <c r="H91" t="s">
        <v>159</v>
      </c>
      <c r="I91" t="s">
        <v>159</v>
      </c>
      <c r="J91" t="s">
        <v>159</v>
      </c>
      <c r="K91" t="s">
        <v>159</v>
      </c>
      <c r="L91">
        <v>0</v>
      </c>
      <c r="M91" t="s">
        <v>159</v>
      </c>
      <c r="N91" t="s">
        <v>159</v>
      </c>
      <c r="O91" t="s">
        <v>159</v>
      </c>
      <c r="P91" t="s">
        <v>159</v>
      </c>
      <c r="Q9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53</vt:i4>
      </vt:variant>
    </vt:vector>
  </HeadingPairs>
  <TitlesOfParts>
    <vt:vector size="69" baseType="lpstr">
      <vt:lpstr>Chart 18 Data</vt:lpstr>
      <vt:lpstr>Chart 19 Data</vt:lpstr>
      <vt:lpstr>Chart 20</vt:lpstr>
      <vt:lpstr>Chart 7-2</vt:lpstr>
      <vt:lpstr>Chart 8-2</vt:lpstr>
      <vt:lpstr>Chart 28</vt:lpstr>
      <vt:lpstr>Chart 46</vt:lpstr>
      <vt:lpstr>Chart 50</vt:lpstr>
      <vt:lpstr> HD2011</vt:lpstr>
      <vt:lpstr>HD2012A</vt:lpstr>
      <vt:lpstr>HD2012B</vt:lpstr>
      <vt:lpstr>HD2013</vt:lpstr>
      <vt:lpstr>HD2014</vt:lpstr>
      <vt:lpstr>HD2015</vt:lpstr>
      <vt:lpstr>Chart 18</vt:lpstr>
      <vt:lpstr>Chart 19</vt:lpstr>
      <vt:lpstr>'Chart 18 Data'!_201209_18</vt:lpstr>
      <vt:lpstr>'Chart 20'!_201209_19_1</vt:lpstr>
      <vt:lpstr>' HD2011'!Chart_46_3_2011</vt:lpstr>
      <vt:lpstr>'HD2013'!Chart_46_3_2013</vt:lpstr>
      <vt:lpstr>'HD2014'!Chart_46_3_2014</vt:lpstr>
      <vt:lpstr>'HD2015'!Chart_46_3_2015</vt:lpstr>
      <vt:lpstr>HD2012B!Chart_46_3_F2012</vt:lpstr>
      <vt:lpstr>HD2012A!Chart_46_3_S2012</vt:lpstr>
      <vt:lpstr>' HD2011'!Chart_47_3_2011</vt:lpstr>
      <vt:lpstr>'HD2013'!Chart_47_3_2013</vt:lpstr>
      <vt:lpstr>'HD2014'!Chart_47_3_2014</vt:lpstr>
      <vt:lpstr>'HD2015'!Chart_47_3_2015</vt:lpstr>
      <vt:lpstr>HD2012B!Chart_47_3_F2012</vt:lpstr>
      <vt:lpstr>HD2012A!Chart_47_3_S2012</vt:lpstr>
      <vt:lpstr>' HD2011'!Chart_48_3_2011</vt:lpstr>
      <vt:lpstr>'HD2013'!Chart_48_3_2013</vt:lpstr>
      <vt:lpstr>'HD2014'!Chart_48_3_2014</vt:lpstr>
      <vt:lpstr>'HD2015'!Chart_48_3_2015</vt:lpstr>
      <vt:lpstr>HD2012B!Chart_48_3_F2012</vt:lpstr>
      <vt:lpstr>HD2012A!Chart_48_3_S2012</vt:lpstr>
      <vt:lpstr>' HD2011'!Chart_49_3_2011</vt:lpstr>
      <vt:lpstr>'HD2013'!Chart_49_3_2013</vt:lpstr>
      <vt:lpstr>'HD2014'!Chart_49_3_2014</vt:lpstr>
      <vt:lpstr>'HD2015'!Chart_49_3_2015</vt:lpstr>
      <vt:lpstr>HD2012B!Chart_49_3_F2012</vt:lpstr>
      <vt:lpstr>HD2012A!Chart_49_3_S2012</vt:lpstr>
      <vt:lpstr>'Chart 18 Data'!chart18</vt:lpstr>
      <vt:lpstr>'Chart 20'!chart19</vt:lpstr>
      <vt:lpstr>HD2011DI</vt:lpstr>
      <vt:lpstr>HD2011DT</vt:lpstr>
      <vt:lpstr>HD2011UI</vt:lpstr>
      <vt:lpstr>HD2011UT</vt:lpstr>
      <vt:lpstr>HD2012ADI</vt:lpstr>
      <vt:lpstr>HD2012ADT</vt:lpstr>
      <vt:lpstr>HD2012AUI</vt:lpstr>
      <vt:lpstr>HD2012AUT</vt:lpstr>
      <vt:lpstr>HD2012BDI</vt:lpstr>
      <vt:lpstr>HD2012BDT</vt:lpstr>
      <vt:lpstr>HD2012BUI</vt:lpstr>
      <vt:lpstr>HD2012BUT</vt:lpstr>
      <vt:lpstr>HD2013DI</vt:lpstr>
      <vt:lpstr>HD2013DT</vt:lpstr>
      <vt:lpstr>HD2013UI</vt:lpstr>
      <vt:lpstr>HD2013UT</vt:lpstr>
      <vt:lpstr>HD2014DI</vt:lpstr>
      <vt:lpstr>HD2014DT</vt:lpstr>
      <vt:lpstr>HD2014UI</vt:lpstr>
      <vt:lpstr>HD2014UT</vt:lpstr>
      <vt:lpstr>HD2015DI</vt:lpstr>
      <vt:lpstr>HD2015DT</vt:lpstr>
      <vt:lpstr>HD2015UI</vt:lpstr>
      <vt:lpstr>HD2015UT</vt:lpstr>
      <vt:lpstr>'Chart 50'!LEGACY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Rajender Razdan</cp:lastModifiedBy>
  <cp:lastPrinted>2016-05-24T23:55:51Z</cp:lastPrinted>
  <dcterms:created xsi:type="dcterms:W3CDTF">2012-07-05T13:02:14Z</dcterms:created>
  <dcterms:modified xsi:type="dcterms:W3CDTF">2016-11-09T14:23:50Z</dcterms:modified>
</cp:coreProperties>
</file>