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8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8" sheetId="64" r:id="rId8"/>
    <sheet name="Chart 46" sheetId="95" r:id="rId9"/>
    <sheet name="Chart 50" sheetId="99" state="hidden" r:id="rId10"/>
    <sheet name=" HD2011" sheetId="116" r:id="rId11"/>
    <sheet name="HD2012A" sheetId="117" r:id="rId12"/>
    <sheet name="HD2012B" sheetId="118" r:id="rId13"/>
    <sheet name="HD2013" sheetId="119" r:id="rId14"/>
    <sheet name="HD2014" sheetId="120" r:id="rId15"/>
    <sheet name="HD2015" sheetId="121" r:id="rId16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46_3_2011" localSheetId="10">' HD2011'!$A$1:$G$23</definedName>
    <definedName name="Chart_46_3_2013" localSheetId="13">'HD2013'!$A$1:$G$26</definedName>
    <definedName name="Chart_46_3_2014" localSheetId="14">'HD2014'!$A$1:$G$28</definedName>
    <definedName name="Chart_46_3_2015" localSheetId="15">'HD2015'!$A$1:$G$23</definedName>
    <definedName name="Chart_46_3_F2012" localSheetId="12">HD2012B!$A$1:$G$25</definedName>
    <definedName name="Chart_46_3_S2012" localSheetId="11">HD2012A!$A$1:$G$25</definedName>
    <definedName name="Chart_47_3_2011" localSheetId="10">' HD2011'!$A$31:$G$53</definedName>
    <definedName name="Chart_47_3_2013" localSheetId="13">'HD2013'!$A$31:$G$56</definedName>
    <definedName name="Chart_47_3_2014" localSheetId="14">'HD2014'!$A$31:$G$58</definedName>
    <definedName name="Chart_47_3_2015" localSheetId="15">'HD2015'!$A$30:$G$51</definedName>
    <definedName name="Chart_47_3_F2012" localSheetId="12">HD2012B!$A$31:$G$55</definedName>
    <definedName name="Chart_47_3_S2012" localSheetId="11">HD2012A!$A$31:$G$55</definedName>
    <definedName name="Chart_48_3_2011" localSheetId="10">' HD2011'!$A$61:$Q$72</definedName>
    <definedName name="Chart_48_3_2013" localSheetId="13">'HD2013'!$A$61:$Q$72</definedName>
    <definedName name="Chart_48_3_2014" localSheetId="14">'HD2014'!$A$61:$Q$72</definedName>
    <definedName name="Chart_48_3_2015" localSheetId="15">'HD2015'!$A$61:$Q$72</definedName>
    <definedName name="Chart_48_3_F2012" localSheetId="12">HD2012B!$A$61:$Q$72</definedName>
    <definedName name="Chart_48_3_S2012" localSheetId="11">HD2012A!$A$61:$Q$72</definedName>
    <definedName name="Chart_49_3_2011" localSheetId="10">' HD2011'!$A$81:$Q$92</definedName>
    <definedName name="Chart_49_3_2013" localSheetId="13">'HD2013'!$A$81:$Q$92</definedName>
    <definedName name="Chart_49_3_2014" localSheetId="14">'HD2014'!$A$81:$Q$92</definedName>
    <definedName name="Chart_49_3_2015" localSheetId="15">'HD2015'!$A$81:$Q$92</definedName>
    <definedName name="Chart_49_3_F2012" localSheetId="12">HD2012B!$A$81:$Q$92</definedName>
    <definedName name="Chart_49_3_S2012" localSheetId="11">HD2012A!$A$82:$Q$93</definedName>
    <definedName name="chart18" localSheetId="0">'Chart 18 Data'!$A$24</definedName>
    <definedName name="chart19" localSheetId="4">'Chart 20'!$C$1</definedName>
    <definedName name="DLLookup5">#REF!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9">'Chart 50'!$A$1:$C$24</definedName>
    <definedName name="_xlnm.Print_Area" localSheetId="8">'Chart 46'!#REF!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H66" i="95" l="1"/>
  <c r="H65" i="95"/>
  <c r="H64" i="95"/>
  <c r="H63" i="95"/>
  <c r="H62" i="95"/>
  <c r="H61" i="95"/>
  <c r="H60" i="95"/>
  <c r="H59" i="95"/>
  <c r="H58" i="95"/>
  <c r="H57" i="95"/>
  <c r="H56" i="95"/>
  <c r="H55" i="95"/>
  <c r="H54" i="95"/>
  <c r="H53" i="95"/>
  <c r="H52" i="95"/>
  <c r="H51" i="95"/>
  <c r="C8" i="95" l="1"/>
  <c r="G66" i="95" l="1"/>
  <c r="F66" i="95"/>
  <c r="E66" i="95"/>
  <c r="D66" i="95"/>
  <c r="C66" i="95"/>
  <c r="G65" i="95"/>
  <c r="F65" i="95"/>
  <c r="E65" i="95"/>
  <c r="D65" i="95"/>
  <c r="C65" i="95"/>
  <c r="G64" i="95"/>
  <c r="F64" i="95"/>
  <c r="E64" i="95"/>
  <c r="D64" i="95"/>
  <c r="C64" i="95"/>
  <c r="G63" i="95"/>
  <c r="F63" i="95"/>
  <c r="G62" i="95"/>
  <c r="F62" i="95"/>
  <c r="E62" i="95"/>
  <c r="D62" i="95"/>
  <c r="C62" i="95"/>
  <c r="G61" i="95"/>
  <c r="F61" i="95"/>
  <c r="E61" i="95"/>
  <c r="D61" i="95"/>
  <c r="C61" i="95"/>
  <c r="G60" i="95"/>
  <c r="F60" i="95"/>
  <c r="E60" i="95"/>
  <c r="D60" i="95"/>
  <c r="C60" i="95"/>
  <c r="G59" i="95"/>
  <c r="F59" i="95"/>
  <c r="E59" i="95"/>
  <c r="D59" i="95"/>
  <c r="C59" i="95"/>
  <c r="G58" i="95"/>
  <c r="F58" i="95"/>
  <c r="E58" i="95"/>
  <c r="D58" i="95"/>
  <c r="C58" i="95"/>
  <c r="G57" i="95"/>
  <c r="F57" i="95"/>
  <c r="E57" i="95"/>
  <c r="D57" i="95"/>
  <c r="C57" i="95"/>
  <c r="G56" i="95"/>
  <c r="F56" i="95"/>
  <c r="E56" i="95"/>
  <c r="D56" i="95"/>
  <c r="G55" i="95"/>
  <c r="Z91" i="95" s="1"/>
  <c r="F55" i="95"/>
  <c r="E55" i="95"/>
  <c r="D55" i="95"/>
  <c r="C55" i="95"/>
  <c r="G54" i="95"/>
  <c r="F54" i="95"/>
  <c r="G53" i="95"/>
  <c r="F53" i="95"/>
  <c r="E53" i="95"/>
  <c r="D53" i="95"/>
  <c r="C53" i="95"/>
  <c r="G52" i="95"/>
  <c r="G51" i="95"/>
  <c r="H18" i="95"/>
  <c r="G18" i="95"/>
  <c r="F18" i="95"/>
  <c r="E18" i="95"/>
  <c r="D18" i="95"/>
  <c r="C18" i="95"/>
  <c r="H17" i="95"/>
  <c r="G17" i="95"/>
  <c r="F17" i="95"/>
  <c r="E17" i="95"/>
  <c r="D17" i="95"/>
  <c r="C17" i="95"/>
  <c r="H16" i="95"/>
  <c r="G16" i="95"/>
  <c r="F16" i="95"/>
  <c r="E16" i="95"/>
  <c r="D16" i="95"/>
  <c r="C16" i="95"/>
  <c r="H15" i="95"/>
  <c r="G15" i="95"/>
  <c r="F15" i="95"/>
  <c r="H14" i="95"/>
  <c r="G14" i="95"/>
  <c r="F14" i="95"/>
  <c r="E14" i="95"/>
  <c r="D14" i="95"/>
  <c r="C14" i="95"/>
  <c r="H13" i="95"/>
  <c r="G13" i="95"/>
  <c r="F13" i="95"/>
  <c r="E13" i="95"/>
  <c r="D13" i="95"/>
  <c r="C13" i="95"/>
  <c r="H12" i="95"/>
  <c r="G12" i="95"/>
  <c r="F12" i="95"/>
  <c r="E12" i="95"/>
  <c r="D12" i="95"/>
  <c r="C12" i="95"/>
  <c r="H11" i="95"/>
  <c r="G11" i="95"/>
  <c r="F11" i="95"/>
  <c r="E11" i="95"/>
  <c r="D11" i="95"/>
  <c r="C11" i="95"/>
  <c r="H10" i="95"/>
  <c r="G10" i="95"/>
  <c r="F10" i="95"/>
  <c r="E10" i="95"/>
  <c r="D10" i="95"/>
  <c r="C10" i="95"/>
  <c r="H9" i="95"/>
  <c r="G9" i="95"/>
  <c r="F9" i="95"/>
  <c r="E9" i="95"/>
  <c r="D9" i="95"/>
  <c r="C9" i="95"/>
  <c r="H8" i="95"/>
  <c r="G8" i="95"/>
  <c r="F8" i="95"/>
  <c r="E8" i="95"/>
  <c r="D8" i="95"/>
  <c r="H7" i="95"/>
  <c r="G7" i="95"/>
  <c r="F7" i="95"/>
  <c r="E7" i="95"/>
  <c r="D7" i="95"/>
  <c r="C7" i="95"/>
  <c r="H6" i="95"/>
  <c r="G6" i="95"/>
  <c r="F6" i="95"/>
  <c r="H5" i="95"/>
  <c r="G5" i="95"/>
  <c r="F5" i="95"/>
  <c r="E5" i="95"/>
  <c r="D5" i="95"/>
  <c r="C5" i="95"/>
  <c r="H4" i="95"/>
  <c r="G4" i="95"/>
  <c r="G3" i="95"/>
  <c r="H3" i="95"/>
  <c r="H172" i="64" l="1"/>
  <c r="H171" i="64"/>
  <c r="H170" i="64"/>
  <c r="G172" i="64"/>
  <c r="G171" i="64"/>
  <c r="G170" i="64"/>
  <c r="F172" i="64"/>
  <c r="F171" i="64"/>
  <c r="F170" i="64"/>
  <c r="E172" i="64"/>
  <c r="E171" i="64"/>
  <c r="E170" i="64"/>
  <c r="Z177" i="95" l="1"/>
  <c r="Z176" i="95"/>
  <c r="Z175" i="95"/>
  <c r="X177" i="95"/>
  <c r="X169" i="95"/>
  <c r="X161" i="95"/>
  <c r="X153" i="95"/>
  <c r="Z153" i="95"/>
  <c r="Z152" i="95"/>
  <c r="Z151" i="95"/>
  <c r="O18" i="95"/>
  <c r="O17" i="95"/>
  <c r="O16" i="95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M66" i="95"/>
  <c r="M65" i="95"/>
  <c r="M64" i="95"/>
  <c r="M63" i="95"/>
  <c r="M62" i="95"/>
  <c r="M61" i="95"/>
  <c r="M60" i="95"/>
  <c r="M59" i="95"/>
  <c r="M58" i="95"/>
  <c r="M57" i="95"/>
  <c r="M56" i="95"/>
  <c r="M55" i="95"/>
  <c r="M53" i="95"/>
  <c r="M52" i="95"/>
  <c r="M51" i="95"/>
  <c r="Z180" i="95"/>
  <c r="Z179" i="95"/>
  <c r="Z178" i="95"/>
  <c r="Z172" i="95"/>
  <c r="Z171" i="95"/>
  <c r="Z164" i="95"/>
  <c r="Z163" i="95"/>
  <c r="Z162" i="95"/>
  <c r="Z161" i="95"/>
  <c r="Z160" i="95"/>
  <c r="Z159" i="95"/>
  <c r="Z156" i="95"/>
  <c r="Z155" i="95"/>
  <c r="Z154" i="95"/>
  <c r="Z148" i="95"/>
  <c r="Z147" i="95"/>
  <c r="Z146" i="95"/>
  <c r="Z137" i="95"/>
  <c r="Z144" i="95"/>
  <c r="Z143" i="95"/>
  <c r="Z140" i="95"/>
  <c r="Z139" i="95"/>
  <c r="Z138" i="95"/>
  <c r="Z136" i="95"/>
  <c r="Z135" i="95"/>
  <c r="Z132" i="95"/>
  <c r="Z131" i="95"/>
  <c r="Z130" i="95"/>
  <c r="Z129" i="95"/>
  <c r="Z128" i="95"/>
  <c r="Z127" i="95"/>
  <c r="Z124" i="95"/>
  <c r="Z123" i="95"/>
  <c r="Z122" i="95"/>
  <c r="Z121" i="95"/>
  <c r="Z120" i="95"/>
  <c r="Z119" i="95"/>
  <c r="Z116" i="95"/>
  <c r="Z115" i="95"/>
  <c r="Z114" i="95"/>
  <c r="Z113" i="95"/>
  <c r="Z112" i="95"/>
  <c r="Z111" i="95"/>
  <c r="Z108" i="95"/>
  <c r="Z107" i="95"/>
  <c r="Z106" i="95"/>
  <c r="Z105" i="95"/>
  <c r="Z104" i="95"/>
  <c r="Z103" i="95"/>
  <c r="Z99" i="95"/>
  <c r="Z98" i="95"/>
  <c r="Z97" i="95"/>
  <c r="Z96" i="95"/>
  <c r="Z95" i="95"/>
  <c r="Z90" i="95"/>
  <c r="Z89" i="95"/>
  <c r="Z88" i="95"/>
  <c r="Z87" i="95"/>
  <c r="Z74" i="95"/>
  <c r="Z73" i="95"/>
  <c r="Z72" i="95"/>
  <c r="Z71" i="95"/>
  <c r="Z76" i="95"/>
  <c r="Z75" i="95"/>
  <c r="Z68" i="95"/>
  <c r="Z67" i="95"/>
  <c r="Z60" i="95"/>
  <c r="Z59" i="95"/>
  <c r="Z145" i="95" l="1"/>
  <c r="I110" i="95" l="1"/>
  <c r="AB68" i="95"/>
  <c r="AB76" i="95" s="1"/>
  <c r="AB84" i="95" s="1"/>
  <c r="AB92" i="95" s="1"/>
  <c r="AA100" i="95" s="1"/>
  <c r="AA108" i="95" s="1"/>
  <c r="AA116" i="95" s="1"/>
  <c r="AA124" i="95" s="1"/>
  <c r="AA132" i="95" s="1"/>
  <c r="AA140" i="95" s="1"/>
  <c r="AA148" i="95" s="1"/>
  <c r="AA156" i="95" s="1"/>
  <c r="AA164" i="95" s="1"/>
  <c r="AA172" i="95" s="1"/>
  <c r="AA180" i="95" s="1"/>
  <c r="AA188" i="95" s="1"/>
  <c r="B54" i="95"/>
  <c r="I136" i="95"/>
  <c r="I135" i="95"/>
  <c r="I133" i="95"/>
  <c r="Z100" i="95"/>
  <c r="I131" i="95"/>
  <c r="I130" i="95"/>
  <c r="H50" i="95"/>
  <c r="I128" i="95" s="1"/>
  <c r="O2" i="95"/>
  <c r="N2" i="95"/>
  <c r="M2" i="95"/>
  <c r="L2" i="95"/>
  <c r="K2" i="95"/>
  <c r="J2" i="95"/>
  <c r="I121" i="95"/>
  <c r="I120" i="95"/>
  <c r="I119" i="95"/>
  <c r="I118" i="95"/>
  <c r="I117" i="95"/>
  <c r="I116" i="95"/>
  <c r="I115" i="95"/>
  <c r="I114" i="95"/>
  <c r="I113" i="95"/>
  <c r="Z83" i="95" l="1"/>
  <c r="Z84" i="95"/>
  <c r="M54" i="95"/>
  <c r="Z82" i="95"/>
  <c r="I134" i="95"/>
  <c r="I138" i="95"/>
  <c r="I137" i="95"/>
  <c r="I139" i="95"/>
  <c r="I132" i="95"/>
  <c r="H19" i="95"/>
  <c r="M67" i="95" l="1"/>
  <c r="H67" i="95" s="1"/>
  <c r="Z188" i="95" s="1"/>
  <c r="N45" i="64"/>
  <c r="N31" i="64"/>
  <c r="N24" i="64"/>
  <c r="N17" i="64"/>
  <c r="N10" i="64"/>
  <c r="K45" i="64"/>
  <c r="K31" i="64"/>
  <c r="K24" i="64"/>
  <c r="H72" i="64"/>
  <c r="H92" i="64"/>
  <c r="B18" i="48" l="1"/>
  <c r="B17" i="48"/>
  <c r="E47" i="48" l="1"/>
  <c r="E48" i="48"/>
  <c r="N18" i="95" l="1"/>
  <c r="M18" i="95"/>
  <c r="L18" i="95"/>
  <c r="K18" i="95"/>
  <c r="J18" i="95"/>
  <c r="N17" i="95"/>
  <c r="M17" i="95"/>
  <c r="L17" i="95"/>
  <c r="K17" i="95"/>
  <c r="J17" i="95"/>
  <c r="N16" i="95"/>
  <c r="M16" i="95"/>
  <c r="L16" i="95"/>
  <c r="K16" i="95"/>
  <c r="J16" i="95"/>
  <c r="N15" i="95"/>
  <c r="M15" i="95"/>
  <c r="L15" i="95"/>
  <c r="K15" i="95"/>
  <c r="J15" i="95"/>
  <c r="N14" i="95"/>
  <c r="M14" i="95"/>
  <c r="L14" i="95"/>
  <c r="K14" i="95"/>
  <c r="J14" i="95"/>
  <c r="N13" i="95"/>
  <c r="M13" i="95"/>
  <c r="L13" i="95"/>
  <c r="K13" i="95"/>
  <c r="J13" i="95"/>
  <c r="N12" i="95"/>
  <c r="M12" i="95"/>
  <c r="L12" i="95"/>
  <c r="K12" i="95"/>
  <c r="J12" i="95"/>
  <c r="N11" i="95"/>
  <c r="M11" i="95"/>
  <c r="L11" i="95"/>
  <c r="K11" i="95"/>
  <c r="J11" i="95"/>
  <c r="N10" i="95"/>
  <c r="M10" i="95"/>
  <c r="L10" i="95"/>
  <c r="K10" i="95"/>
  <c r="J10" i="95"/>
  <c r="N9" i="95"/>
  <c r="M9" i="95"/>
  <c r="L9" i="95"/>
  <c r="K9" i="95"/>
  <c r="J9" i="95"/>
  <c r="N8" i="95"/>
  <c r="M8" i="95"/>
  <c r="L8" i="95"/>
  <c r="K8" i="95"/>
  <c r="J8" i="95"/>
  <c r="N7" i="95"/>
  <c r="M7" i="95"/>
  <c r="L7" i="95"/>
  <c r="K7" i="95"/>
  <c r="J7" i="95"/>
  <c r="N6" i="95"/>
  <c r="M6" i="95"/>
  <c r="L6" i="95"/>
  <c r="K6" i="95"/>
  <c r="J6" i="95"/>
  <c r="N5" i="95"/>
  <c r="M5" i="95"/>
  <c r="L5" i="95"/>
  <c r="K5" i="95"/>
  <c r="J5" i="95"/>
  <c r="N4" i="95"/>
  <c r="N3" i="95"/>
  <c r="L57" i="64"/>
  <c r="M4" i="95" s="1"/>
  <c r="L56" i="64"/>
  <c r="M3" i="95" s="1"/>
  <c r="K57" i="64"/>
  <c r="L4" i="95" s="1"/>
  <c r="K56" i="64"/>
  <c r="K76" i="64" s="1"/>
  <c r="J57" i="64"/>
  <c r="J77" i="64" s="1"/>
  <c r="J56" i="64"/>
  <c r="K3" i="95" s="1"/>
  <c r="I56" i="64"/>
  <c r="I76" i="64" s="1"/>
  <c r="I57" i="64"/>
  <c r="I77" i="64" s="1"/>
  <c r="G92" i="64"/>
  <c r="L77" i="64"/>
  <c r="M75" i="64"/>
  <c r="L75" i="64"/>
  <c r="K75" i="64"/>
  <c r="J75" i="64"/>
  <c r="I75" i="64"/>
  <c r="L3" i="95" l="1"/>
  <c r="J3" i="95"/>
  <c r="L76" i="64"/>
  <c r="K77" i="64"/>
  <c r="E92" i="64"/>
  <c r="J4" i="95"/>
  <c r="K4" i="95"/>
  <c r="C92" i="64"/>
  <c r="F92" i="64" l="1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 s="1"/>
  <c r="D92" i="64" l="1"/>
  <c r="D72" i="64"/>
  <c r="I18" i="95"/>
  <c r="I17" i="95"/>
  <c r="I16" i="95"/>
  <c r="I15" i="95"/>
  <c r="I14" i="95"/>
  <c r="I13" i="95"/>
  <c r="I12" i="95"/>
  <c r="I11" i="95"/>
  <c r="I10" i="95"/>
  <c r="I9" i="95"/>
  <c r="I8" i="95"/>
  <c r="I7" i="95"/>
  <c r="I6" i="95"/>
  <c r="I5" i="95"/>
  <c r="I4" i="95"/>
  <c r="I3" i="95"/>
  <c r="C121" i="95" l="1"/>
  <c r="E137" i="95" l="1"/>
  <c r="E136" i="95"/>
  <c r="E135" i="95"/>
  <c r="E134" i="95"/>
  <c r="E133" i="95"/>
  <c r="E131" i="95"/>
  <c r="E130" i="95"/>
  <c r="E138" i="95"/>
  <c r="E139" i="95"/>
  <c r="F130" i="95"/>
  <c r="C67" i="95"/>
  <c r="Z183" i="95" s="1"/>
  <c r="D67" i="95" l="1"/>
  <c r="Z184" i="95" s="1"/>
  <c r="E67" i="95"/>
  <c r="Z185" i="95" s="1"/>
  <c r="F67" i="95"/>
  <c r="Z186" i="95" s="1"/>
  <c r="G67" i="95"/>
  <c r="Z187" i="95" s="1"/>
  <c r="D19" i="95" l="1"/>
  <c r="E19" i="95"/>
  <c r="F19" i="95"/>
  <c r="G19" i="95"/>
  <c r="I19" i="95" s="1"/>
  <c r="H121" i="95" l="1"/>
  <c r="G121" i="95"/>
  <c r="F121" i="95"/>
  <c r="E121" i="95"/>
  <c r="D121" i="95"/>
  <c r="H120" i="95"/>
  <c r="G120" i="95"/>
  <c r="F120" i="95"/>
  <c r="E120" i="95"/>
  <c r="D120" i="95"/>
  <c r="C120" i="95"/>
  <c r="H119" i="95"/>
  <c r="G119" i="95"/>
  <c r="F119" i="95"/>
  <c r="E119" i="95"/>
  <c r="D119" i="95"/>
  <c r="C119" i="95"/>
  <c r="H118" i="95"/>
  <c r="G118" i="95"/>
  <c r="F118" i="95"/>
  <c r="E118" i="95"/>
  <c r="D118" i="95"/>
  <c r="C118" i="95"/>
  <c r="H117" i="95"/>
  <c r="G117" i="95"/>
  <c r="F117" i="95"/>
  <c r="E117" i="95"/>
  <c r="D117" i="95"/>
  <c r="C117" i="95"/>
  <c r="H116" i="95"/>
  <c r="G116" i="95"/>
  <c r="F116" i="95"/>
  <c r="E116" i="95"/>
  <c r="D116" i="95"/>
  <c r="C116" i="95"/>
  <c r="H115" i="95"/>
  <c r="G115" i="95"/>
  <c r="F115" i="95"/>
  <c r="E115" i="95"/>
  <c r="D115" i="95"/>
  <c r="C115" i="95"/>
  <c r="H114" i="95"/>
  <c r="G114" i="95"/>
  <c r="F114" i="95"/>
  <c r="E114" i="95"/>
  <c r="D114" i="95"/>
  <c r="C114" i="95"/>
  <c r="H113" i="95"/>
  <c r="G113" i="95"/>
  <c r="F113" i="95"/>
  <c r="E113" i="95"/>
  <c r="D113" i="95"/>
  <c r="C113" i="95"/>
  <c r="C112" i="95"/>
  <c r="H139" i="95"/>
  <c r="G139" i="95"/>
  <c r="F139" i="95"/>
  <c r="D139" i="95"/>
  <c r="H138" i="95"/>
  <c r="G138" i="95"/>
  <c r="F138" i="95"/>
  <c r="D138" i="95"/>
  <c r="H137" i="95"/>
  <c r="G137" i="95"/>
  <c r="F137" i="95"/>
  <c r="D137" i="95"/>
  <c r="H136" i="95"/>
  <c r="G136" i="95"/>
  <c r="F136" i="95"/>
  <c r="D136" i="95"/>
  <c r="H135" i="95"/>
  <c r="G135" i="95"/>
  <c r="F135" i="95"/>
  <c r="D135" i="95"/>
  <c r="H134" i="95"/>
  <c r="G134" i="95"/>
  <c r="F134" i="95"/>
  <c r="D134" i="95"/>
  <c r="H133" i="95"/>
  <c r="G133" i="95"/>
  <c r="F133" i="95"/>
  <c r="D133" i="95"/>
  <c r="H132" i="95"/>
  <c r="G132" i="95"/>
  <c r="F132" i="95"/>
  <c r="D132" i="95"/>
  <c r="H131" i="95"/>
  <c r="G131" i="95"/>
  <c r="F131" i="95"/>
  <c r="D131" i="95"/>
  <c r="H130" i="95"/>
  <c r="G130" i="95"/>
  <c r="D130" i="95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D129" i="95"/>
  <c r="H128" i="95"/>
  <c r="G128" i="95"/>
  <c r="F128" i="95"/>
  <c r="E128" i="95"/>
  <c r="E127" i="95"/>
  <c r="D127" i="95"/>
  <c r="C111" i="95"/>
  <c r="H110" i="95"/>
  <c r="G110" i="95"/>
  <c r="F110" i="95"/>
  <c r="E110" i="95"/>
  <c r="D110" i="95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  <c r="C19" i="95" l="1"/>
  <c r="G112" i="95"/>
  <c r="H112" i="95"/>
  <c r="E112" i="95"/>
  <c r="I112" i="95"/>
  <c r="F112" i="95"/>
  <c r="D112" i="95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4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5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6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7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8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9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0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1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2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3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4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5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6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7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8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19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0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1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2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3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4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5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6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7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<sst xmlns="http://schemas.openxmlformats.org/spreadsheetml/2006/main" count="1578" uniqueCount="309">
  <si>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</si>
  <si>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</si>
  <si>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</si>
  <si>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</si>
  <si>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</si>
  <si>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</si>
  <si>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</si>
  <si>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</si>
  <si>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</si>
  <si>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</si>
  <si>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</si>
  <si>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</si>
  <si>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</si>
  <si>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</si>
  <si>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</si>
  <si>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</si>
  <si>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</si>
  <si>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</si>
  <si>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</si>
  <si>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</si>
  <si>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</si>
  <si>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</si>
  <si>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</si>
  <si>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</si>
  <si>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</si>
  <si>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</si>
  <si>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</si>
  <si>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</si>
  <si>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</si>
  <si>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</si>
  <si>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</si>
  <si>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</si>
  <si>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</si>
  <si>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</si>
  <si>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</si>
  <si>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</si>
  <si>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</si>
  <si>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</si>
  <si>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</si>
  <si>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</si>
  <si>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</si>
  <si>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</si>
  <si>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</si>
  <si>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</si>
  <si>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</si>
  <si>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</si>
  <si>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</si>
  <si>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</si>
  <si>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</si>
  <si>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</si>
  <si>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</si>
  <si>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</si>
  <si>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</si>
  <si>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</si>
  <si>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</si>
  <si>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</si>
  <si>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</si>
  <si>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</si>
  <si>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</si>
  <si>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</si>
  <si>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</si>
  <si>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</si>
  <si>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</si>
  <si>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</si>
  <si>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</si>
  <si>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</si>
  <si>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</si>
  <si>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</si>
  <si>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</si>
  <si>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</si>
  <si>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</si>
  <si>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</si>
  <si>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</si>
  <si>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</si>
  <si>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</si>
  <si>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</si>
  <si>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</si>
  <si>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</si>
  <si>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</si>
  <si>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</si>
  <si>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</si>
  <si>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</si>
  <si>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</si>
  <si>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</si>
  <si>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</si>
  <si>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</si>
  <si>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</si>
  <si>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</si>
  <si>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</si>
  <si>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</si>
  <si>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</si>
  <si>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</si>
  <si>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</si>
  <si>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</si>
  <si>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</si>
  <si>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</si>
  <si>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</si>
  <si>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</si>
  <si>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</si>
  <si>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</si>
  <si>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</si>
  <si>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</si>
  <si>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</si>
  <si>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</si>
  <si>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</si>
  <si>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</si>
  <si>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</si>
  <si>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</si>
  <si>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</si>
  <si>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</si>
  <si>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</si>
  <si>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</si>
  <si>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</si>
  <si>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</si>
  <si>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</si>
  <si>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</si>
  <si>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</si>
  <si>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</si>
  <si>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</si>
  <si>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</si>
  <si>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</si>
  <si>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</si>
  <si>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</si>
  <si>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</si>
  <si>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</si>
  <si>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</si>
  <si>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</si>
  <si>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</si>
  <si>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</si>
  <si>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</si>
  <si>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</si>
  <si>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</si>
  <si>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</si>
  <si>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</si>
  <si>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</si>
  <si>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</si>
  <si>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</si>
  <si>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</si>
  <si>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</si>
  <si>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</si>
  <si>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</si>
  <si>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</si>
  <si>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</si>
  <si>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</si>
  <si>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</si>
  <si>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</si>
  <si>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</si>
  <si>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</si>
  <si>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</si>
  <si>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</si>
  <si>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</si>
  <si>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</si>
  <si>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</si>
  <si>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</si>
  <si>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</si>
  <si>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</si>
  <si>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</si>
  <si>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</si>
  <si>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</si>
  <si>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</si>
  <si>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</si>
  <si>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</si>
  <si>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</si>
  <si>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</si>
  <si>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</si>
  <si>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</si>
  <si>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</si>
  <si>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</si>
  <si>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</si>
  <si>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</si>
  <si>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</si>
  <si>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</si>
  <si>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</si>
  <si>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</si>
  <si>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</si>
  <si>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</si>
  <si>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</si>
  <si>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</si>
  <si>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</si>
  <si>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</si>
  <si>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</si>
  <si>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</si>
  <si>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</si>
  <si>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</si>
  <si>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</si>
  <si>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</si>
  <si>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</si>
  <si>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</si>
  <si>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</si>
  <si>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</si>
  <si>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</si>
  <si>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</si>
  <si>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</si>
  <si>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</si>
  <si>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</si>
  <si>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</si>
  <si>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</si>
  <si>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</si>
  <si>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</si>
  <si>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</si>
  <si>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</si>
  <si>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</si>
  <si>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</si>
  <si>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</si>
  <si>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</si>
  <si>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</si>
  <si>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</si>
  <si>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</si>
  <si>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</si>
  <si>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</si>
  <si>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</si>
  <si>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</si>
  <si>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</si>
  <si>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</si>
  <si>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</si>
  <si>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</si>
  <si>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</si>
  <si>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</si>
  <si>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Unweighted Valid N</t>
  </si>
  <si>
    <t>AT&amp;T - U-Verse</t>
  </si>
  <si>
    <t>AT&amp;T - DSL</t>
  </si>
  <si>
    <t>Verizon DSL (Max of range)</t>
  </si>
  <si>
    <t>Carrier</t>
  </si>
  <si>
    <t>% of advertized speed</t>
  </si>
  <si>
    <t>Valid # of Panelists</t>
  </si>
  <si>
    <t>2012 Apr</t>
  </si>
  <si>
    <t>%change (2014-2015)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</si>
  <si>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</si>
  <si>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</si>
  <si>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</si>
  <si>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</si>
  <si>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</si>
  <si>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</si>
  <si>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</si>
  <si>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Overall</t>
  </si>
  <si>
    <t>Verizon DSL</t>
  </si>
  <si>
    <t>Data</t>
  </si>
  <si>
    <t>Stack</t>
  </si>
  <si>
    <t>AT&amp;T U-Verse</t>
  </si>
  <si>
    <t>&lt;</t>
  </si>
  <si>
    <t>Avg. all ISPs</t>
  </si>
  <si>
    <t>Avg. of all ISPs</t>
  </si>
  <si>
    <t>Mar 2011</t>
  </si>
  <si>
    <t>Apr 2012</t>
  </si>
  <si>
    <t>Sep 2012</t>
  </si>
  <si>
    <t>Sep 2013</t>
  </si>
  <si>
    <t>Mar-2011</t>
  </si>
  <si>
    <t>Apr-2012</t>
  </si>
  <si>
    <t>Oct 2014</t>
  </si>
  <si>
    <t>Median</t>
  </si>
  <si>
    <t>24hr Sat-Sun</t>
  </si>
  <si>
    <t>Sep 2014</t>
  </si>
  <si>
    <t>1900-2300 Mon-Fri</t>
  </si>
  <si>
    <t>% Advertised</t>
  </si>
  <si>
    <t>ViaSat</t>
  </si>
  <si>
    <t>Weighted Total</t>
  </si>
  <si>
    <t>Weighted total</t>
  </si>
  <si>
    <t>Average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</si>
  <si>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</si>
  <si>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</si>
  <si>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</si>
  <si>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Unweighted N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</si>
  <si>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</si>
  <si>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</si>
  <si>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</si>
  <si>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</si>
  <si>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</si>
  <si>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</si>
  <si>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</si>
  <si>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</si>
  <si>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</si>
  <si>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</si>
  <si>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</si>
  <si>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</si>
  <si>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</si>
  <si>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</si>
  <si>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</si>
  <si>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</si>
  <si>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</si>
  <si>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</si>
  <si>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</si>
  <si>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Weighted Median</t>
  </si>
  <si>
    <t>uploadSustained_Trimmed_Mean</t>
  </si>
  <si>
    <t>Viasat/Exede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</si>
  <si>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</si>
  <si>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</si>
  <si>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</si>
  <si>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</si>
  <si>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</si>
  <si>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</si>
  <si>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R</t>
  </si>
  <si>
    <t>G</t>
  </si>
  <si>
    <t>B</t>
  </si>
  <si>
    <t>WindStream</t>
  </si>
  <si>
    <t>AT&amp;T - IPBB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</si>
  <si>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</si>
  <si>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</si>
  <si>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</si>
  <si>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</si>
  <si>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</si>
  <si>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</si>
  <si>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</si>
  <si>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</si>
  <si>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</si>
  <si>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</si>
  <si>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</si>
  <si>
    <t xml:space="preserve">Satellite   </t>
  </si>
  <si>
    <t>AT&amp;T -IPBB</t>
  </si>
  <si>
    <t>Weighted Average
of all ISPs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</si>
</sst>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5" fillId="0" borderId="21" xfId="0" applyFont="1" applyBorder="1"/>
    <xf numFmtId="2" fontId="16" fillId="0" borderId="3" xfId="0" applyNumberFormat="1" applyFont="1" applyBorder="1" applyAlignment="1">
      <alignment horizontal="center"/>
    </xf>
    <xf numFmtId="2" fontId="16" fillId="0" borderId="23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5" fillId="0" borderId="25" xfId="0" applyFont="1" applyBorder="1"/>
    <xf numFmtId="2" fontId="16" fillId="0" borderId="1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5" fillId="0" borderId="27" xfId="0" applyFont="1" applyBorder="1"/>
    <xf numFmtId="2" fontId="16" fillId="0" borderId="8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23" xfId="0" applyFont="1" applyBorder="1"/>
    <xf numFmtId="0" fontId="16" fillId="0" borderId="1" xfId="0" applyFont="1" applyBorder="1"/>
    <xf numFmtId="0" fontId="16" fillId="0" borderId="8" xfId="0" applyFont="1" applyBorder="1"/>
    <xf numFmtId="0" fontId="15" fillId="0" borderId="11" xfId="0" applyFont="1" applyFill="1" applyBorder="1"/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1" fontId="16" fillId="0" borderId="23" xfId="0" applyNumberFormat="1" applyFont="1" applyBorder="1" applyAlignment="1">
      <alignment horizontal="center"/>
    </xf>
    <xf numFmtId="2" fontId="0" fillId="0" borderId="12" xfId="0" applyNumberFormat="1" applyBorder="1"/>
    <xf numFmtId="0" fontId="14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6" xfId="0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23" xfId="0" applyFont="1" applyBorder="1"/>
    <xf numFmtId="0" fontId="15" fillId="0" borderId="1" xfId="0" applyFont="1" applyBorder="1"/>
    <xf numFmtId="0" fontId="15" fillId="0" borderId="8" xfId="0" applyFont="1" applyBorder="1"/>
    <xf numFmtId="0" fontId="0" fillId="0" borderId="1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49" fontId="14" fillId="0" borderId="15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49" fontId="0" fillId="0" borderId="0" xfId="0" applyNumberFormat="1" applyBorder="1"/>
    <xf numFmtId="1" fontId="0" fillId="0" borderId="0" xfId="0" applyNumberFormat="1"/>
    <xf numFmtId="49" fontId="14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Fill="1" applyBorder="1"/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  <xf numFmtId="1" fontId="0" fillId="0" borderId="1" xfId="0" applyNumberFormat="1" applyBorder="1"/>
    <xf numFmtId="1" fontId="16" fillId="0" borderId="0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 vertical="center"/>
    </xf>
    <xf numFmtId="0" fontId="15" fillId="0" borderId="34" xfId="0" applyFont="1" applyBorder="1"/>
    <xf numFmtId="1" fontId="0" fillId="0" borderId="3" xfId="0" applyNumberFormat="1" applyBorder="1"/>
    <xf numFmtId="1" fontId="0" fillId="0" borderId="8" xfId="0" applyNumberFormat="1" applyBorder="1"/>
    <xf numFmtId="0" fontId="17" fillId="0" borderId="11" xfId="0" applyFont="1" applyFill="1" applyBorder="1"/>
    <xf numFmtId="0" fontId="14" fillId="0" borderId="19" xfId="0" applyFont="1" applyFill="1" applyBorder="1"/>
    <xf numFmtId="2" fontId="14" fillId="0" borderId="19" xfId="0" applyNumberFormat="1" applyFont="1" applyFill="1" applyBorder="1" applyAlignment="1">
      <alignment horizontal="center"/>
    </xf>
    <xf numFmtId="0" fontId="6" fillId="0" borderId="20" xfId="0" applyFont="1" applyBorder="1"/>
    <xf numFmtId="49" fontId="14" fillId="0" borderId="35" xfId="0" applyNumberFormat="1" applyFont="1" applyFill="1" applyBorder="1" applyAlignment="1">
      <alignment horizontal="center" vertical="center"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14" fillId="0" borderId="20" xfId="0" applyFont="1" applyFill="1" applyBorder="1"/>
    <xf numFmtId="0" fontId="14" fillId="0" borderId="40" xfId="0" applyFont="1" applyBorder="1" applyAlignment="1">
      <alignment horizontal="center" vertical="center" wrapText="1"/>
    </xf>
    <xf numFmtId="2" fontId="16" fillId="0" borderId="32" xfId="0" applyNumberFormat="1" applyFont="1" applyBorder="1" applyAlignment="1">
      <alignment horizontal="center"/>
    </xf>
    <xf numFmtId="2" fontId="16" fillId="0" borderId="31" xfId="0" applyNumberFormat="1" applyFont="1" applyBorder="1" applyAlignment="1">
      <alignment horizontal="center"/>
    </xf>
    <xf numFmtId="2" fontId="14" fillId="0" borderId="3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/>
    </xf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17" fillId="0" borderId="29" xfId="0" applyFont="1" applyFill="1" applyBorder="1"/>
    <xf numFmtId="0" fontId="6" fillId="0" borderId="39" xfId="0" applyFont="1" applyBorder="1"/>
    <xf numFmtId="2" fontId="0" fillId="0" borderId="24" xfId="0" applyNumberFormat="1" applyBorder="1"/>
    <xf numFmtId="2" fontId="16" fillId="0" borderId="43" xfId="0" applyNumberFormat="1" applyFont="1" applyBorder="1" applyAlignment="1">
      <alignment horizontal="center"/>
    </xf>
    <xf numFmtId="2" fontId="16" fillId="0" borderId="44" xfId="0" applyNumberFormat="1" applyFont="1" applyBorder="1" applyAlignment="1">
      <alignment horizontal="center"/>
    </xf>
    <xf numFmtId="2" fontId="16" fillId="0" borderId="45" xfId="0" applyNumberFormat="1" applyFont="1" applyBorder="1" applyAlignment="1">
      <alignment horizontal="center"/>
    </xf>
    <xf numFmtId="0" fontId="16" fillId="0" borderId="16" xfId="0" applyFont="1" applyBorder="1"/>
    <xf numFmtId="2" fontId="16" fillId="0" borderId="16" xfId="0" applyNumberFormat="1" applyFont="1" applyBorder="1" applyAlignment="1">
      <alignment horizontal="center"/>
    </xf>
    <xf numFmtId="2" fontId="0" fillId="0" borderId="17" xfId="0" applyNumberFormat="1" applyBorder="1"/>
    <xf numFmtId="2" fontId="16" fillId="0" borderId="2" xfId="0" applyNumberFormat="1" applyFon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2" fontId="16" fillId="0" borderId="15" xfId="0" applyNumberFormat="1" applyFont="1" applyBorder="1"/>
    <xf numFmtId="2" fontId="16" fillId="0" borderId="30" xfId="0" applyNumberFormat="1" applyFont="1" applyBorder="1"/>
    <xf numFmtId="2" fontId="14" fillId="0" borderId="29" xfId="0" applyNumberFormat="1" applyFont="1" applyFill="1" applyBorder="1"/>
    <xf numFmtId="2" fontId="16" fillId="0" borderId="1" xfId="0" applyNumberFormat="1" applyFont="1" applyBorder="1"/>
    <xf numFmtId="2" fontId="16" fillId="0" borderId="8" xfId="0" applyNumberFormat="1" applyFont="1" applyBorder="1"/>
    <xf numFmtId="2" fontId="16" fillId="0" borderId="3" xfId="0" applyNumberFormat="1" applyFont="1" applyBorder="1"/>
    <xf numFmtId="0" fontId="0" fillId="0" borderId="37" xfId="0" applyFill="1" applyBorder="1"/>
    <xf numFmtId="0" fontId="0" fillId="0" borderId="0" xfId="0" applyAlignment="1">
      <alignment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6" fillId="0" borderId="40" xfId="0" applyFont="1" applyBorder="1" applyAlignment="1">
      <alignment vertical="top"/>
    </xf>
    <xf numFmtId="0" fontId="6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6" fillId="0" borderId="40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14" fillId="0" borderId="14" xfId="0" applyFont="1" applyBorder="1" applyAlignment="1">
      <alignment horizontal="center"/>
    </xf>
    <xf numFmtId="0" fontId="14" fillId="0" borderId="38" xfId="0" applyFont="1" applyBorder="1" applyAlignment="1">
      <alignment horizontal="center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9776"/>
        <c:axId val="592550168"/>
      </c:barChart>
      <c:catAx>
        <c:axId val="59254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550168"/>
        <c:crosses val="autoZero"/>
        <c:auto val="1"/>
        <c:lblAlgn val="ctr"/>
        <c:lblOffset val="100"/>
        <c:noMultiLvlLbl val="0"/>
      </c:catAx>
      <c:valAx>
        <c:axId val="592550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549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8144"/>
        <c:axId val="700271280"/>
      </c:barChart>
      <c:catAx>
        <c:axId val="700268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1280"/>
        <c:crosses val="autoZero"/>
        <c:auto val="1"/>
        <c:lblAlgn val="ctr"/>
        <c:lblOffset val="100"/>
        <c:noMultiLvlLbl val="0"/>
      </c:catAx>
      <c:valAx>
        <c:axId val="70027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8344"/>
        <c:axId val="700263048"/>
      </c:barChart>
      <c:catAx>
        <c:axId val="700258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3048"/>
        <c:crosses val="autoZero"/>
        <c:auto val="1"/>
        <c:lblAlgn val="ctr"/>
        <c:lblOffset val="100"/>
        <c:noMultiLvlLbl val="0"/>
      </c:catAx>
      <c:valAx>
        <c:axId val="70026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0304"/>
        <c:axId val="700270496"/>
      </c:barChart>
      <c:catAx>
        <c:axId val="700260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0496"/>
        <c:crosses val="autoZero"/>
        <c:auto val="1"/>
        <c:lblAlgn val="ctr"/>
        <c:lblOffset val="100"/>
        <c:noMultiLvlLbl val="0"/>
      </c:catAx>
      <c:valAx>
        <c:axId val="70027049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7360"/>
        <c:axId val="700260696"/>
      </c:barChart>
      <c:catAx>
        <c:axId val="7002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0696"/>
        <c:crosses val="autoZero"/>
        <c:auto val="1"/>
        <c:lblAlgn val="ctr"/>
        <c:lblOffset val="100"/>
        <c:noMultiLvlLbl val="0"/>
      </c:catAx>
      <c:valAx>
        <c:axId val="70026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7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1480"/>
        <c:axId val="700263832"/>
      </c:barChart>
      <c:catAx>
        <c:axId val="7002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3832"/>
        <c:crosses val="autoZero"/>
        <c:auto val="1"/>
        <c:lblAlgn val="ctr"/>
        <c:lblOffset val="100"/>
        <c:noMultiLvlLbl val="0"/>
      </c:catAx>
      <c:valAx>
        <c:axId val="70026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1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6184"/>
        <c:axId val="700258736"/>
      </c:barChart>
      <c:catAx>
        <c:axId val="70026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58736"/>
        <c:crosses val="autoZero"/>
        <c:auto val="1"/>
        <c:lblAlgn val="ctr"/>
        <c:lblOffset val="100"/>
        <c:noMultiLvlLbl val="0"/>
      </c:catAx>
      <c:valAx>
        <c:axId val="70025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66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9720"/>
        <c:axId val="700271672"/>
      </c:barChart>
      <c:catAx>
        <c:axId val="7002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71672"/>
        <c:crosses val="autoZero"/>
        <c:auto val="1"/>
        <c:lblAlgn val="ctr"/>
        <c:lblOffset val="100"/>
        <c:noMultiLvlLbl val="0"/>
      </c:catAx>
      <c:valAx>
        <c:axId val="70027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49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3248"/>
        <c:axId val="700254424"/>
      </c:barChart>
      <c:catAx>
        <c:axId val="7002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54424"/>
        <c:crosses val="autoZero"/>
        <c:auto val="1"/>
        <c:lblAlgn val="ctr"/>
        <c:lblOffset val="100"/>
        <c:noMultiLvlLbl val="0"/>
      </c:catAx>
      <c:valAx>
        <c:axId val="70025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53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3448"/>
        <c:axId val="700247368"/>
      </c:barChart>
      <c:catAx>
        <c:axId val="70024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7368"/>
        <c:crosses val="autoZero"/>
        <c:auto val="1"/>
        <c:lblAlgn val="ctr"/>
        <c:lblOffset val="100"/>
        <c:noMultiLvlLbl val="0"/>
      </c:catAx>
      <c:valAx>
        <c:axId val="70024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243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0251288"/>
        <c:axId val="700248152"/>
      </c:barChart>
      <c:catAx>
        <c:axId val="70025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8152"/>
        <c:crosses val="autoZero"/>
        <c:auto val="1"/>
        <c:lblAlgn val="ctr"/>
        <c:lblOffset val="100"/>
        <c:noMultiLvlLbl val="0"/>
      </c:catAx>
      <c:valAx>
        <c:axId val="70024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51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7024"/>
        <c:axId val="592569376"/>
      </c:scatterChart>
      <c:valAx>
        <c:axId val="59256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92569376"/>
        <c:crosses val="autoZero"/>
        <c:crossBetween val="midCat"/>
      </c:valAx>
      <c:valAx>
        <c:axId val="5925693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256702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0251680"/>
        <c:axId val="700246976"/>
      </c:barChart>
      <c:catAx>
        <c:axId val="7002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6976"/>
        <c:crosses val="autoZero"/>
        <c:auto val="1"/>
        <c:lblAlgn val="ctr"/>
        <c:lblOffset val="100"/>
        <c:noMultiLvlLbl val="0"/>
      </c:catAx>
      <c:valAx>
        <c:axId val="7002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51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3.3746981627296585E-2"/>
          <c:w val="0.91812003091450312"/>
          <c:h val="0.7099486866640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3056"/>
        <c:axId val="700244232"/>
      </c:barChart>
      <c:catAx>
        <c:axId val="70024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244232"/>
        <c:crosses val="autoZero"/>
        <c:auto val="1"/>
        <c:lblAlgn val="ctr"/>
        <c:lblOffset val="100"/>
        <c:noMultiLvlLbl val="0"/>
      </c:catAx>
      <c:valAx>
        <c:axId val="70024423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Maximum</a:t>
                </a:r>
                <a:r>
                  <a:rPr lang="en-US" sz="1200" baseline="0"/>
                  <a:t> Advertised Download Speed (Mbps)</a:t>
                </a:r>
              </a:p>
            </c:rich>
          </c:tx>
          <c:layout>
            <c:manualLayout>
              <c:xMode val="edge"/>
              <c:yMode val="edge"/>
              <c:x val="9.9666076272660609E-3"/>
              <c:y val="0.23586963424161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243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92403694148451"/>
          <c:y val="0.94210981437866226"/>
          <c:w val="0.57215197365035253"/>
          <c:h val="5.67307086614173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3.5321747286409605E-2"/>
          <c:w val="0.91812003091450312"/>
          <c:h val="0.73051274984422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47584"/>
        <c:axId val="309047976"/>
      </c:barChart>
      <c:catAx>
        <c:axId val="3090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47976"/>
        <c:crosses val="autoZero"/>
        <c:auto val="1"/>
        <c:lblAlgn val="ctr"/>
        <c:lblOffset val="100"/>
        <c:noMultiLvlLbl val="0"/>
      </c:catAx>
      <c:valAx>
        <c:axId val="30904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Advertised Upload Speed (Mbps)</a:t>
                </a:r>
              </a:p>
            </c:rich>
          </c:tx>
          <c:layout>
            <c:manualLayout>
              <c:xMode val="edge"/>
              <c:yMode val="edge"/>
              <c:x val="1.4173025143950226E-2"/>
              <c:y val="0.21407134422400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9047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80381625369007E-2"/>
          <c:y val="2.8258778464543301E-2"/>
          <c:w val="0.94595069196886639"/>
          <c:h val="0.862911523926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46'!$C$2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46'!$C$3:$C$19</c:f>
              <c:numCache>
                <c:formatCode>0.00</c:formatCode>
                <c:ptCount val="17"/>
                <c:pt idx="2">
                  <c:v>4.0499200000000002</c:v>
                </c:pt>
                <c:pt idx="4">
                  <c:v>2.2101500000000001</c:v>
                </c:pt>
                <c:pt idx="5">
                  <c:v>4.5938600000000003</c:v>
                </c:pt>
                <c:pt idx="6">
                  <c:v>8.8731399999999994</c:v>
                </c:pt>
                <c:pt idx="7">
                  <c:v>15.484500000000001</c:v>
                </c:pt>
                <c:pt idx="8">
                  <c:v>14.37017</c:v>
                </c:pt>
                <c:pt idx="9">
                  <c:v>13.77441</c:v>
                </c:pt>
                <c:pt idx="10">
                  <c:v>10.6311</c:v>
                </c:pt>
                <c:pt idx="11">
                  <c:v>10.4053</c:v>
                </c:pt>
                <c:pt idx="13">
                  <c:v>27.867979999999999</c:v>
                </c:pt>
                <c:pt idx="14">
                  <c:v>0</c:v>
                </c:pt>
                <c:pt idx="15">
                  <c:v>0</c:v>
                </c:pt>
                <c:pt idx="16">
                  <c:v>10.395034175514267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95-4EFB-BAF5-265AE8F79548}"/>
            </c:ext>
          </c:extLst>
        </c:ser>
        <c:ser>
          <c:idx val="1"/>
          <c:order val="1"/>
          <c:tx>
            <c:strRef>
              <c:f>'Chart 46'!$D$2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46'!$D$3:$D$19</c:f>
              <c:numCache>
                <c:formatCode>General</c:formatCode>
                <c:ptCount val="17"/>
                <c:pt idx="2" formatCode="0.00">
                  <c:v>4.5953299999999997</c:v>
                </c:pt>
                <c:pt idx="4">
                  <c:v>2.55477</c:v>
                </c:pt>
                <c:pt idx="5">
                  <c:v>4.6741000000000001</c:v>
                </c:pt>
                <c:pt idx="6">
                  <c:v>32.324390000000001</c:v>
                </c:pt>
                <c:pt idx="7">
                  <c:v>20.334099999999999</c:v>
                </c:pt>
                <c:pt idx="8">
                  <c:v>18.219719999999999</c:v>
                </c:pt>
                <c:pt idx="9">
                  <c:v>16.68581</c:v>
                </c:pt>
                <c:pt idx="10">
                  <c:v>15.798959999999999</c:v>
                </c:pt>
                <c:pt idx="11">
                  <c:v>13.92633</c:v>
                </c:pt>
                <c:pt idx="13">
                  <c:v>31.875160000000001</c:v>
                </c:pt>
                <c:pt idx="14">
                  <c:v>0</c:v>
                </c:pt>
                <c:pt idx="15">
                  <c:v>0</c:v>
                </c:pt>
                <c:pt idx="16">
                  <c:v>14.093557384901569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95-4EFB-BAF5-265AE8F79548}"/>
            </c:ext>
          </c:extLst>
        </c:ser>
        <c:ser>
          <c:idx val="2"/>
          <c:order val="2"/>
          <c:tx>
            <c:strRef>
              <c:f>'Chart 46'!$E$2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46'!$E$3:$E$19</c:f>
              <c:numCache>
                <c:formatCode>General</c:formatCode>
                <c:ptCount val="17"/>
                <c:pt idx="2" formatCode="0.00">
                  <c:v>5.0116800000000001</c:v>
                </c:pt>
                <c:pt idx="4" formatCode="0.00">
                  <c:v>2.6446700000000001</c:v>
                </c:pt>
                <c:pt idx="5" formatCode="0.00">
                  <c:v>4.6720300000000003</c:v>
                </c:pt>
                <c:pt idx="6" formatCode="0.00">
                  <c:v>29.717829999999999</c:v>
                </c:pt>
                <c:pt idx="7" formatCode="0.00">
                  <c:v>21.833189999999998</c:v>
                </c:pt>
                <c:pt idx="8" formatCode="0.00">
                  <c:v>20.610769999999999</c:v>
                </c:pt>
                <c:pt idx="9" formatCode="0.00">
                  <c:v>17.304189999999998</c:v>
                </c:pt>
                <c:pt idx="10" formatCode="0.00">
                  <c:v>15.54792</c:v>
                </c:pt>
                <c:pt idx="11" formatCode="0.00">
                  <c:v>13.78848</c:v>
                </c:pt>
                <c:pt idx="13">
                  <c:v>38.798050000000003</c:v>
                </c:pt>
                <c:pt idx="14">
                  <c:v>0</c:v>
                </c:pt>
                <c:pt idx="15">
                  <c:v>16.99531</c:v>
                </c:pt>
                <c:pt idx="16">
                  <c:v>15.686921997627923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95-4EFB-BAF5-265AE8F79548}"/>
            </c:ext>
          </c:extLst>
        </c:ser>
        <c:ser>
          <c:idx val="3"/>
          <c:order val="3"/>
          <c:tx>
            <c:strRef>
              <c:f>'Chart 46'!$F$2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46'!$F$3:$F$19</c:f>
              <c:numCache>
                <c:formatCode>0.00</c:formatCode>
                <c:ptCount val="17"/>
                <c:pt idx="2">
                  <c:v>6.0229299999999997</c:v>
                </c:pt>
                <c:pt idx="3">
                  <c:v>3.33786</c:v>
                </c:pt>
                <c:pt idx="4">
                  <c:v>2.8897699999999999</c:v>
                </c:pt>
                <c:pt idx="5">
                  <c:v>5.9400300000000001</c:v>
                </c:pt>
                <c:pt idx="6">
                  <c:v>18.146180000000001</c:v>
                </c:pt>
                <c:pt idx="7">
                  <c:v>26.60521</c:v>
                </c:pt>
                <c:pt idx="8">
                  <c:v>36.23151</c:v>
                </c:pt>
                <c:pt idx="9">
                  <c:v>25.206959999999999</c:v>
                </c:pt>
                <c:pt idx="10">
                  <c:v>23.329180000000001</c:v>
                </c:pt>
                <c:pt idx="11">
                  <c:v>17.243230000000001</c:v>
                </c:pt>
                <c:pt idx="12">
                  <c:v>23.676349999999999</c:v>
                </c:pt>
                <c:pt idx="13">
                  <c:v>51.228589999999997</c:v>
                </c:pt>
                <c:pt idx="14">
                  <c:v>0</c:v>
                </c:pt>
                <c:pt idx="15">
                  <c:v>17.628</c:v>
                </c:pt>
                <c:pt idx="16" formatCode="General">
                  <c:v>22.594341340290569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95-4EFB-BAF5-265AE8F79548}"/>
            </c:ext>
          </c:extLst>
        </c:ser>
        <c:ser>
          <c:idx val="4"/>
          <c:order val="4"/>
          <c:tx>
            <c:strRef>
              <c:f>'Chart 46'!$G$2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4166B2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46'!$G$3:$G$19</c:f>
              <c:numCache>
                <c:formatCode>0.00</c:formatCode>
                <c:ptCount val="17"/>
                <c:pt idx="0">
                  <c:v>3.3699300000000001</c:v>
                </c:pt>
                <c:pt idx="1">
                  <c:v>18.24878</c:v>
                </c:pt>
                <c:pt idx="2">
                  <c:v>11.217750000000001</c:v>
                </c:pt>
                <c:pt idx="3">
                  <c:v>3.7720199999999999</c:v>
                </c:pt>
                <c:pt idx="4">
                  <c:v>3.1044</c:v>
                </c:pt>
                <c:pt idx="5">
                  <c:v>7.5779500000000004</c:v>
                </c:pt>
                <c:pt idx="6">
                  <c:v>61.669440000000002</c:v>
                </c:pt>
                <c:pt idx="7">
                  <c:v>45.318950000000001</c:v>
                </c:pt>
                <c:pt idx="8">
                  <c:v>37.377699999999997</c:v>
                </c:pt>
                <c:pt idx="9">
                  <c:v>43.624400000000001</c:v>
                </c:pt>
                <c:pt idx="10">
                  <c:v>36.260559999999998</c:v>
                </c:pt>
                <c:pt idx="11">
                  <c:v>26.385750000000002</c:v>
                </c:pt>
                <c:pt idx="12">
                  <c:v>24.672550000000001</c:v>
                </c:pt>
                <c:pt idx="13">
                  <c:v>54.994149999999998</c:v>
                </c:pt>
                <c:pt idx="14">
                  <c:v>18.097249999999999</c:v>
                </c:pt>
                <c:pt idx="15">
                  <c:v>14.103020000000001</c:v>
                </c:pt>
                <c:pt idx="16" formatCode="General">
                  <c:v>32.113872443955167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95-4EFB-BAF5-265AE8F79548}"/>
            </c:ext>
          </c:extLst>
        </c:ser>
        <c:ser>
          <c:idx val="5"/>
          <c:order val="5"/>
          <c:tx>
            <c:strRef>
              <c:f>'Chart 46'!$H$2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multiLvlStrRef>
              <c:f>'Chart 46'!$A$3:$B$19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Avg.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46'!$H$3:$H$19</c:f>
              <c:numCache>
                <c:formatCode>0.00</c:formatCode>
                <c:ptCount val="17"/>
                <c:pt idx="0">
                  <c:v>3.8131300000000001</c:v>
                </c:pt>
                <c:pt idx="1">
                  <c:v>15.378080000000001</c:v>
                </c:pt>
                <c:pt idx="2">
                  <c:v>10.074909999999999</c:v>
                </c:pt>
                <c:pt idx="3">
                  <c:v>3.5377100000000001</c:v>
                </c:pt>
                <c:pt idx="4">
                  <c:v>2.4810599999999998</c:v>
                </c:pt>
                <c:pt idx="5">
                  <c:v>5.2913699999999997</c:v>
                </c:pt>
                <c:pt idx="6">
                  <c:v>44.838569999999997</c:v>
                </c:pt>
                <c:pt idx="7">
                  <c:v>69.236339999999998</c:v>
                </c:pt>
                <c:pt idx="8">
                  <c:v>60.733060000000002</c:v>
                </c:pt>
                <c:pt idx="9">
                  <c:v>46.134779999999999</c:v>
                </c:pt>
                <c:pt idx="10">
                  <c:v>35.360059999999997</c:v>
                </c:pt>
                <c:pt idx="11">
                  <c:v>38.633769999999998</c:v>
                </c:pt>
                <c:pt idx="12">
                  <c:v>21.949090000000002</c:v>
                </c:pt>
                <c:pt idx="13">
                  <c:v>54.469349999999999</c:v>
                </c:pt>
                <c:pt idx="14">
                  <c:v>12.18778</c:v>
                </c:pt>
                <c:pt idx="15">
                  <c:v>8.5609699999999993</c:v>
                </c:pt>
                <c:pt idx="16" formatCode="General">
                  <c:v>41.230297929440383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195-4EFB-BAF5-265AE8F7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359904"/>
        <c:axId val="609360296"/>
      </c:barChart>
      <c:catAx>
        <c:axId val="60935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60296"/>
        <c:crosses val="autoZero"/>
        <c:auto val="1"/>
        <c:lblAlgn val="ctr"/>
        <c:lblOffset val="100"/>
        <c:noMultiLvlLbl val="0"/>
      </c:catAx>
      <c:valAx>
        <c:axId val="60936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Download Speed (Mbps)</a:t>
                </a:r>
              </a:p>
            </c:rich>
          </c:tx>
          <c:layout>
            <c:manualLayout>
              <c:xMode val="edge"/>
              <c:yMode val="edge"/>
              <c:x val="5.5819782550100335E-3"/>
              <c:y val="0.284745613936720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09359904"/>
        <c:crosses val="autoZero"/>
        <c:crossBetween val="between"/>
        <c:majorUnit val="5"/>
      </c:valAx>
    </c:plotArea>
    <c:legend>
      <c:legendPos val="t"/>
      <c:layout>
        <c:manualLayout>
          <c:xMode val="edge"/>
          <c:yMode val="edge"/>
          <c:x val="0.32245575682976396"/>
          <c:y val="3.4376233764576547E-2"/>
          <c:w val="0.3550884137473147"/>
          <c:h val="4.7379459871644013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v>Base</c:v>
          </c:tx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D7-44FC-9A47-B25C871AF7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D7-44FC-9A47-B25C871AF7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D7-44FC-9A47-B25C871AF7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D7-44FC-9A47-B25C871AF790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D7-44FC-9A47-B25C871AF790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D7-44FC-9A47-B25C871AF79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D7-44FC-9A47-B25C871AF790}"/>
              </c:ext>
            </c:extLst>
          </c:dPt>
          <c:dPt>
            <c:idx val="1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D7-44FC-9A47-B25C871AF79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D7-44FC-9A47-B25C871AF79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D7-44FC-9A47-B25C871AF79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D7-44FC-9A47-B25C871AF790}"/>
              </c:ext>
            </c:extLst>
          </c:dPt>
          <c:dPt>
            <c:idx val="17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BD7-44FC-9A47-B25C871AF790}"/>
              </c:ext>
            </c:extLst>
          </c:dPt>
          <c:dPt>
            <c:idx val="18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BD7-44FC-9A47-B25C871AF790}"/>
              </c:ext>
            </c:extLst>
          </c:dPt>
          <c:dPt>
            <c:idx val="19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BD7-44FC-9A47-B25C871AF790}"/>
              </c:ext>
            </c:extLst>
          </c:dPt>
          <c:dPt>
            <c:idx val="2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BD7-44FC-9A47-B25C871AF790}"/>
              </c:ext>
            </c:extLst>
          </c:dPt>
          <c:dPt>
            <c:idx val="2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BD7-44FC-9A47-B25C871AF79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BD7-44FC-9A47-B25C871AF79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BD7-44FC-9A47-B25C871AF79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BD7-44FC-9A47-B25C871AF79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BD7-44FC-9A47-B25C871AF79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BD7-44FC-9A47-B25C871AF790}"/>
              </c:ext>
            </c:extLst>
          </c:dPt>
          <c:dPt>
            <c:idx val="2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6-8281-477C-A726-60913ED20060}"/>
              </c:ext>
            </c:extLst>
          </c:dPt>
          <c:dPt>
            <c:idx val="2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BD7-44FC-9A47-B25C871AF79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BD7-44FC-9A47-B25C871AF79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BD7-44FC-9A47-B25C871AF79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BD7-44FC-9A47-B25C871AF790}"/>
              </c:ext>
            </c:extLst>
          </c:dPt>
          <c:dPt>
            <c:idx val="33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BD7-44FC-9A47-B25C871AF790}"/>
              </c:ext>
            </c:extLst>
          </c:dPt>
          <c:dPt>
            <c:idx val="34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BD7-44FC-9A47-B25C871AF790}"/>
              </c:ext>
            </c:extLst>
          </c:dPt>
          <c:dPt>
            <c:idx val="35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BD7-44FC-9A47-B25C871AF790}"/>
              </c:ext>
            </c:extLst>
          </c:dPt>
          <c:dPt>
            <c:idx val="36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BD7-44FC-9A47-B25C871AF790}"/>
              </c:ext>
            </c:extLst>
          </c:dPt>
          <c:dPt>
            <c:idx val="3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BD7-44FC-9A47-B25C871AF790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BD7-44FC-9A47-B25C871AF79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BD7-44FC-9A47-B25C871AF790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2BD7-44FC-9A47-B25C871AF790}"/>
              </c:ext>
            </c:extLst>
          </c:dPt>
          <c:dPt>
            <c:idx val="41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2BD7-44FC-9A47-B25C871AF790}"/>
              </c:ext>
            </c:extLst>
          </c:dPt>
          <c:dPt>
            <c:idx val="4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2BD7-44FC-9A47-B25C871AF790}"/>
              </c:ext>
            </c:extLst>
          </c:dPt>
          <c:dPt>
            <c:idx val="4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2BD7-44FC-9A47-B25C871AF790}"/>
              </c:ext>
            </c:extLst>
          </c:dPt>
          <c:dPt>
            <c:idx val="4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2BD7-44FC-9A47-B25C871AF790}"/>
              </c:ext>
            </c:extLst>
          </c:dPt>
          <c:dPt>
            <c:idx val="4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2BD7-44FC-9A47-B25C871AF790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2BD7-44FC-9A47-B25C871AF790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2BD7-44FC-9A47-B25C871AF790}"/>
              </c:ext>
            </c:extLst>
          </c:dPt>
          <c:dPt>
            <c:idx val="4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2BD7-44FC-9A47-B25C871AF790}"/>
              </c:ext>
            </c:extLst>
          </c:dPt>
          <c:dPt>
            <c:idx val="5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2BD7-44FC-9A47-B25C871AF790}"/>
              </c:ext>
            </c:extLst>
          </c:dPt>
          <c:dPt>
            <c:idx val="5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2BD7-44FC-9A47-B25C871AF790}"/>
              </c:ext>
            </c:extLst>
          </c:dPt>
          <c:dPt>
            <c:idx val="5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2BD7-44FC-9A47-B25C871AF790}"/>
              </c:ext>
            </c:extLst>
          </c:dPt>
          <c:dPt>
            <c:idx val="5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2BD7-44FC-9A47-B25C871AF790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2BD7-44FC-9A47-B25C871AF790}"/>
              </c:ext>
            </c:extLst>
          </c:dPt>
          <c:dPt>
            <c:idx val="57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2BD7-44FC-9A47-B25C871AF790}"/>
              </c:ext>
            </c:extLst>
          </c:dPt>
          <c:dPt>
            <c:idx val="58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2BD7-44FC-9A47-B25C871AF790}"/>
              </c:ext>
            </c:extLst>
          </c:dPt>
          <c:dPt>
            <c:idx val="59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2BD7-44FC-9A47-B25C871AF790}"/>
              </c:ext>
            </c:extLst>
          </c:dPt>
          <c:dPt>
            <c:idx val="6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2BD7-44FC-9A47-B25C871AF790}"/>
              </c:ext>
            </c:extLst>
          </c:dPt>
          <c:dPt>
            <c:idx val="6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2BD7-44FC-9A47-B25C871AF790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2BD7-44FC-9A47-B25C871AF790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2BD7-44FC-9A47-B25C871AF790}"/>
              </c:ext>
            </c:extLst>
          </c:dPt>
          <c:dPt>
            <c:idx val="6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2BD7-44FC-9A47-B25C871AF790}"/>
              </c:ext>
            </c:extLst>
          </c:dPt>
          <c:dPt>
            <c:idx val="6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2BD7-44FC-9A47-B25C871AF790}"/>
              </c:ext>
            </c:extLst>
          </c:dPt>
          <c:dPt>
            <c:idx val="6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2BD7-44FC-9A47-B25C871AF790}"/>
              </c:ext>
            </c:extLst>
          </c:dPt>
          <c:dPt>
            <c:idx val="6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2BD7-44FC-9A47-B25C871AF790}"/>
              </c:ext>
            </c:extLst>
          </c:dPt>
          <c:dPt>
            <c:idx val="6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2BD7-44FC-9A47-B25C871AF790}"/>
              </c:ext>
            </c:extLst>
          </c:dPt>
          <c:dPt>
            <c:idx val="7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2BD7-44FC-9A47-B25C871AF790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2BD7-44FC-9A47-B25C871AF790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2BD7-44FC-9A47-B25C871AF790}"/>
              </c:ext>
            </c:extLst>
          </c:dPt>
          <c:dPt>
            <c:idx val="73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2BD7-44FC-9A47-B25C871AF790}"/>
              </c:ext>
            </c:extLst>
          </c:dPt>
          <c:dPt>
            <c:idx val="74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2BD7-44FC-9A47-B25C871AF790}"/>
              </c:ext>
            </c:extLst>
          </c:dPt>
          <c:dPt>
            <c:idx val="75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2BD7-44FC-9A47-B25C871AF790}"/>
              </c:ext>
            </c:extLst>
          </c:dPt>
          <c:dPt>
            <c:idx val="76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2BD7-44FC-9A47-B25C871AF790}"/>
              </c:ext>
            </c:extLst>
          </c:dPt>
          <c:dPt>
            <c:idx val="7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2BD7-44FC-9A47-B25C871AF790}"/>
              </c:ext>
            </c:extLst>
          </c:dPt>
          <c:dPt>
            <c:idx val="7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2BD7-44FC-9A47-B25C871AF790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2BD7-44FC-9A47-B25C871AF790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2BD7-44FC-9A47-B25C871AF790}"/>
              </c:ext>
            </c:extLst>
          </c:dPt>
          <c:dPt>
            <c:idx val="8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2BD7-44FC-9A47-B25C871AF790}"/>
              </c:ext>
            </c:extLst>
          </c:dPt>
          <c:dPt>
            <c:idx val="8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2BD7-44FC-9A47-B25C871AF790}"/>
              </c:ext>
            </c:extLst>
          </c:dPt>
          <c:dPt>
            <c:idx val="8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2BD7-44FC-9A47-B25C871AF790}"/>
              </c:ext>
            </c:extLst>
          </c:dPt>
          <c:dPt>
            <c:idx val="8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2BD7-44FC-9A47-B25C871AF790}"/>
              </c:ext>
            </c:extLst>
          </c:dPt>
          <c:dPt>
            <c:idx val="8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2BD7-44FC-9A47-B25C871AF790}"/>
              </c:ext>
            </c:extLst>
          </c:dPt>
          <c:dPt>
            <c:idx val="8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2BD7-44FC-9A47-B25C871AF790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2BD7-44FC-9A47-B25C871AF790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2BD7-44FC-9A47-B25C871AF790}"/>
              </c:ext>
            </c:extLst>
          </c:dPt>
          <c:dPt>
            <c:idx val="8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2BD7-44FC-9A47-B25C871AF790}"/>
              </c:ext>
            </c:extLst>
          </c:dPt>
          <c:dPt>
            <c:idx val="9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2BD7-44FC-9A47-B25C871AF790}"/>
              </c:ext>
            </c:extLst>
          </c:dPt>
          <c:dPt>
            <c:idx val="9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2BD7-44FC-9A47-B25C871AF790}"/>
              </c:ext>
            </c:extLst>
          </c:dPt>
          <c:dPt>
            <c:idx val="9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2BD7-44FC-9A47-B25C871AF790}"/>
              </c:ext>
            </c:extLst>
          </c:dPt>
          <c:dPt>
            <c:idx val="9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2BD7-44FC-9A47-B25C871AF790}"/>
              </c:ext>
            </c:extLst>
          </c:dPt>
          <c:dPt>
            <c:idx val="9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2BD7-44FC-9A47-B25C871AF790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2BD7-44FC-9A47-B25C871AF790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2BD7-44FC-9A47-B25C871AF790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2BD7-44FC-9A47-B25C871AF790}"/>
              </c:ext>
            </c:extLst>
          </c:dPt>
          <c:dPt>
            <c:idx val="100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2BD7-44FC-9A47-B25C871AF790}"/>
              </c:ext>
            </c:extLst>
          </c:dPt>
          <c:dPt>
            <c:idx val="101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2BD7-44FC-9A47-B25C871AF790}"/>
              </c:ext>
            </c:extLst>
          </c:dPt>
          <c:dPt>
            <c:idx val="102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2BD7-44FC-9A47-B25C871AF790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2BD7-44FC-9A47-B25C871AF790}"/>
              </c:ext>
            </c:extLst>
          </c:dPt>
          <c:dPt>
            <c:idx val="10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2BD7-44FC-9A47-B25C871AF790}"/>
              </c:ext>
            </c:extLst>
          </c:dPt>
          <c:dPt>
            <c:idx val="10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2BD7-44FC-9A47-B25C871AF790}"/>
              </c:ext>
            </c:extLst>
          </c:dPt>
          <c:dPt>
            <c:idx val="10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2BD7-44FC-9A47-B25C871AF790}"/>
              </c:ext>
            </c:extLst>
          </c:dPt>
          <c:dPt>
            <c:idx val="10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2BD7-44FC-9A47-B25C871AF790}"/>
              </c:ext>
            </c:extLst>
          </c:dPt>
          <c:dPt>
            <c:idx val="10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2BD7-44FC-9A47-B25C871AF790}"/>
              </c:ext>
            </c:extLst>
          </c:dPt>
          <c:dPt>
            <c:idx val="11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2BD7-44FC-9A47-B25C871AF790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2BD7-44FC-9A47-B25C871AF790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2BD7-44FC-9A47-B25C871AF790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2BD7-44FC-9A47-B25C871AF790}"/>
              </c:ext>
            </c:extLst>
          </c:dPt>
          <c:dPt>
            <c:idx val="115"/>
            <c:invertIfNegative val="0"/>
            <c:bubble3D val="0"/>
            <c:spPr>
              <a:solidFill>
                <a:schemeClr val="accent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2BD7-44FC-9A47-B25C871AF790}"/>
              </c:ext>
            </c:extLst>
          </c:dPt>
          <c:dPt>
            <c:idx val="116"/>
            <c:invertIfNegative val="0"/>
            <c:bubble3D val="0"/>
            <c:spPr>
              <a:solidFill>
                <a:schemeClr val="accent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2BD7-44FC-9A47-B25C871AF790}"/>
              </c:ext>
            </c:extLst>
          </c:dPt>
          <c:dPt>
            <c:idx val="117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2BD7-44FC-9A47-B25C871AF790}"/>
              </c:ext>
            </c:extLst>
          </c:dPt>
          <c:dPt>
            <c:idx val="118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2BD7-44FC-9A47-B25C871AF790}"/>
              </c:ext>
            </c:extLst>
          </c:dPt>
          <c:dPt>
            <c:idx val="12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8-B1FF-4225-9782-FEEBB1BE9E3B}"/>
              </c:ext>
            </c:extLst>
          </c:dPt>
          <c:dPt>
            <c:idx val="12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2BD7-44FC-9A47-B25C871AF790}"/>
              </c:ext>
            </c:extLst>
          </c:dPt>
          <c:dPt>
            <c:idx val="12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2BD7-44FC-9A47-B25C871AF790}"/>
              </c:ext>
            </c:extLst>
          </c:dPt>
          <c:dPt>
            <c:idx val="12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2BD7-44FC-9A47-B25C871AF790}"/>
              </c:ext>
            </c:extLst>
          </c:dPt>
          <c:dPt>
            <c:idx val="1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2BD7-44FC-9A47-B25C871AF790}"/>
              </c:ext>
            </c:extLst>
          </c:dPt>
          <c:dPt>
            <c:idx val="1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2BD7-44FC-9A47-B25C871AF790}"/>
              </c:ext>
            </c:extLst>
          </c:dPt>
          <c:dPt>
            <c:idx val="1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2BD7-44FC-9A47-B25C871AF790}"/>
              </c:ext>
            </c:extLst>
          </c:dPt>
          <c:dPt>
            <c:idx val="1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2BD7-44FC-9A47-B25C871AF790}"/>
              </c:ext>
            </c:extLst>
          </c:dPt>
          <c:dPt>
            <c:idx val="1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2BD7-44FC-9A47-B25C871AF790}"/>
              </c:ext>
            </c:extLst>
          </c:dPt>
          <c:dPt>
            <c:idx val="1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2BD7-44FC-9A47-B25C871AF790}"/>
              </c:ext>
            </c:extLst>
          </c:dPt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46'!$Z$54:$Z$188</c:f>
              <c:numCache>
                <c:formatCode>General</c:formatCode>
                <c:ptCount val="1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0.81947999999999999</c:v>
                </c:pt>
                <c:pt idx="6" formatCode="0.00">
                  <c:v>0.81557000000000002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">
                  <c:v>1.16035</c:v>
                </c:pt>
                <c:pt idx="14" formatCode="0.00">
                  <c:v>1.10829</c:v>
                </c:pt>
                <c:pt idx="17" formatCode="0.00">
                  <c:v>0.93018999999999996</c:v>
                </c:pt>
                <c:pt idx="18" formatCode="0.00">
                  <c:v>0.94115000000000004</c:v>
                </c:pt>
                <c:pt idx="19" formatCode="0.00">
                  <c:v>0.92435999999999996</c:v>
                </c:pt>
                <c:pt idx="20" formatCode="0.00">
                  <c:v>0.93010999999999999</c:v>
                </c:pt>
                <c:pt idx="21" formatCode="0.00">
                  <c:v>0.87931000000000004</c:v>
                </c:pt>
                <c:pt idx="22" formatCode="0.00">
                  <c:v>0.87892000000000003</c:v>
                </c:pt>
                <c:pt idx="28" formatCode="0.00">
                  <c:v>0.93413999999999997</c:v>
                </c:pt>
                <c:pt idx="29" formatCode="0.00">
                  <c:v>0.87460000000000004</c:v>
                </c:pt>
                <c:pt idx="30" formatCode="0.00">
                  <c:v>0.89785999999999999</c:v>
                </c:pt>
                <c:pt idx="33">
                  <c:v>0.93101</c:v>
                </c:pt>
                <c:pt idx="34" formatCode="0.00">
                  <c:v>0.93642999999999998</c:v>
                </c:pt>
                <c:pt idx="35" formatCode="0.00">
                  <c:v>0.93420999999999998</c:v>
                </c:pt>
                <c:pt idx="36" formatCode="0.00">
                  <c:v>0.96701000000000004</c:v>
                </c:pt>
                <c:pt idx="37" formatCode="0.00">
                  <c:v>1.1938599999999999</c:v>
                </c:pt>
                <c:pt idx="38" formatCode="0.00">
                  <c:v>1.21</c:v>
                </c:pt>
                <c:pt idx="41">
                  <c:v>0</c:v>
                </c:pt>
                <c:pt idx="42" formatCode="0.00">
                  <c:v>0.88717999999999997</c:v>
                </c:pt>
                <c:pt idx="43" formatCode="0.00">
                  <c:v>0.87311000000000005</c:v>
                </c:pt>
                <c:pt idx="44" formatCode="0.00">
                  <c:v>0.94540999999999997</c:v>
                </c:pt>
                <c:pt idx="45" formatCode="0.00">
                  <c:v>0.89341999999999999</c:v>
                </c:pt>
                <c:pt idx="46" formatCode="0.00">
                  <c:v>0.92127000000000003</c:v>
                </c:pt>
                <c:pt idx="49">
                  <c:v>0.44979000000000002</c:v>
                </c:pt>
                <c:pt idx="50" formatCode="0.00">
                  <c:v>1.2264600000000001</c:v>
                </c:pt>
                <c:pt idx="51" formatCode="0.00">
                  <c:v>1.1556200000000001</c:v>
                </c:pt>
                <c:pt idx="52" formatCode="0.00">
                  <c:v>1.2097500000000001</c:v>
                </c:pt>
                <c:pt idx="53" formatCode="0.00">
                  <c:v>1.1475599999999999</c:v>
                </c:pt>
                <c:pt idx="54" formatCode="0.00">
                  <c:v>1.12138</c:v>
                </c:pt>
                <c:pt idx="57">
                  <c:v>1.0190300000000001</c:v>
                </c:pt>
                <c:pt idx="58" formatCode="0.00">
                  <c:v>1.0270300000000001</c:v>
                </c:pt>
                <c:pt idx="59" formatCode="0.00">
                  <c:v>1.0258799999999999</c:v>
                </c:pt>
                <c:pt idx="60" formatCode="0.00">
                  <c:v>1.02732</c:v>
                </c:pt>
                <c:pt idx="61" formatCode="0.00">
                  <c:v>1.01928</c:v>
                </c:pt>
                <c:pt idx="62" formatCode="0.00">
                  <c:v>1.08073</c:v>
                </c:pt>
                <c:pt idx="65">
                  <c:v>1.04749</c:v>
                </c:pt>
                <c:pt idx="66" formatCode="0.00">
                  <c:v>1.0409900000000001</c:v>
                </c:pt>
                <c:pt idx="67" formatCode="0.00">
                  <c:v>1.0504500000000001</c:v>
                </c:pt>
                <c:pt idx="68" formatCode="0.00">
                  <c:v>1.11483</c:v>
                </c:pt>
                <c:pt idx="69" formatCode="0.00">
                  <c:v>1.14575</c:v>
                </c:pt>
                <c:pt idx="70" formatCode="0.00">
                  <c:v>1.1427</c:v>
                </c:pt>
                <c:pt idx="73">
                  <c:v>0.98495999999999995</c:v>
                </c:pt>
                <c:pt idx="74" formatCode="0.00">
                  <c:v>1.01366</c:v>
                </c:pt>
                <c:pt idx="75" formatCode="0.00">
                  <c:v>1.04545</c:v>
                </c:pt>
                <c:pt idx="76" formatCode="0.00">
                  <c:v>1.0498700000000001</c:v>
                </c:pt>
                <c:pt idx="77" formatCode="0.00">
                  <c:v>1.0038199999999999</c:v>
                </c:pt>
                <c:pt idx="78" formatCode="0.00">
                  <c:v>1.00434</c:v>
                </c:pt>
                <c:pt idx="81">
                  <c:v>0.79337999999999997</c:v>
                </c:pt>
                <c:pt idx="82" formatCode="0.00">
                  <c:v>1.03965</c:v>
                </c:pt>
                <c:pt idx="83" formatCode="0.00">
                  <c:v>0.96187</c:v>
                </c:pt>
                <c:pt idx="84" formatCode="0.00">
                  <c:v>1.08511</c:v>
                </c:pt>
                <c:pt idx="85" formatCode="0.00">
                  <c:v>1.10171</c:v>
                </c:pt>
                <c:pt idx="86" formatCode="0.00">
                  <c:v>1.1402099999999999</c:v>
                </c:pt>
                <c:pt idx="89">
                  <c:v>0.95669999999999999</c:v>
                </c:pt>
                <c:pt idx="90" formatCode="0.00">
                  <c:v>0.98211000000000004</c:v>
                </c:pt>
                <c:pt idx="91" formatCode="0.00">
                  <c:v>0.96187</c:v>
                </c:pt>
                <c:pt idx="92" formatCode="0.00">
                  <c:v>1.0061199999999999</c:v>
                </c:pt>
                <c:pt idx="93" formatCode="0.00">
                  <c:v>1.02858</c:v>
                </c:pt>
                <c:pt idx="94" formatCode="0.00">
                  <c:v>1.1295299999999999</c:v>
                </c:pt>
                <c:pt idx="97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1.0098</c:v>
                </c:pt>
                <c:pt idx="101" formatCode="0.00">
                  <c:v>0.99724999999999997</c:v>
                </c:pt>
                <c:pt idx="102" formatCode="0.00">
                  <c:v>0.87795999999999996</c:v>
                </c:pt>
                <c:pt idx="105">
                  <c:v>1.17239</c:v>
                </c:pt>
                <c:pt idx="106" formatCode="0.00">
                  <c:v>1.1926399999999999</c:v>
                </c:pt>
                <c:pt idx="107" formatCode="0.00">
                  <c:v>1.2463900000000001</c:v>
                </c:pt>
                <c:pt idx="108" formatCode="0.00">
                  <c:v>1.2212400000000001</c:v>
                </c:pt>
                <c:pt idx="109" formatCode="0.00">
                  <c:v>1.1520900000000001</c:v>
                </c:pt>
                <c:pt idx="110" formatCode="0.00">
                  <c:v>1.09775</c:v>
                </c:pt>
                <c:pt idx="113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2.2383000000000002</c:v>
                </c:pt>
                <c:pt idx="118" formatCode="0.00">
                  <c:v>1.52902</c:v>
                </c:pt>
                <c:pt idx="121">
                  <c:v>0</c:v>
                </c:pt>
                <c:pt idx="122" formatCode="0.00">
                  <c:v>0</c:v>
                </c:pt>
                <c:pt idx="123" formatCode="0.00">
                  <c:v>1.41628</c:v>
                </c:pt>
                <c:pt idx="124" formatCode="0.00">
                  <c:v>1.4690000000000001</c:v>
                </c:pt>
                <c:pt idx="125" formatCode="0.00">
                  <c:v>1.1752499999999999</c:v>
                </c:pt>
                <c:pt idx="126" formatCode="0.00">
                  <c:v>0.71340999999999999</c:v>
                </c:pt>
                <c:pt idx="129" formatCode="0.00">
                  <c:v>0.92054888888888875</c:v>
                </c:pt>
                <c:pt idx="130" formatCode="0.00">
                  <c:v>1.0287299999999999</c:v>
                </c:pt>
                <c:pt idx="131" formatCode="0.00">
                  <c:v>1.0594154545454546</c:v>
                </c:pt>
                <c:pt idx="132" formatCode="0.00">
                  <c:v>1.0745930769230769</c:v>
                </c:pt>
                <c:pt idx="133" formatCode="0.00">
                  <c:v>1.1144131249999998</c:v>
                </c:pt>
                <c:pt idx="134" formatCode="0.00">
                  <c:v>1.0949669732360094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0-2BD7-44FC-9A47-B25C871AF790}"/>
            </c:ext>
          </c:extLst>
        </c:ser>
        <c:ser>
          <c:idx val="0"/>
          <c:order val="1"/>
          <c:tx>
            <c:v>Stack</c:v>
          </c:tx>
          <c:invertIfNegative val="0"/>
          <c:dPt>
            <c:idx val="33"/>
            <c:invertIfNegative val="0"/>
            <c:bubble3D val="0"/>
            <c:spPr>
              <a:pattFill prst="pct70">
                <a:fgClr>
                  <a:srgbClr val="7CC3D6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2-2BD7-44FC-9A47-B25C871AF790}"/>
              </c:ext>
            </c:extLst>
          </c:dPt>
          <c:dPt>
            <c:idx val="37"/>
            <c:invertIfNegative val="0"/>
            <c:bubble3D val="0"/>
            <c:spPr>
              <a:pattFill prst="pct50">
                <a:fgClr>
                  <a:srgbClr val="285BBD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4-2BD7-44FC-9A47-B25C871AF790}"/>
              </c:ext>
            </c:extLst>
          </c:dPt>
          <c:dPt>
            <c:idx val="38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6-2BD7-44FC-9A47-B25C871AF790}"/>
              </c:ext>
            </c:extLst>
          </c:dPt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46'!$AA$54:$AA$188</c:f>
              <c:numCache>
                <c:formatCode>General</c:formatCode>
                <c:ptCount val="1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 formatCode="@">
                  <c:v>0</c:v>
                </c:pt>
                <c:pt idx="42" formatCode="@">
                  <c:v>0</c:v>
                </c:pt>
                <c:pt idx="43" formatCode="@">
                  <c:v>0</c:v>
                </c:pt>
                <c:pt idx="44" formatCode="@">
                  <c:v>0</c:v>
                </c:pt>
                <c:pt idx="45" formatCode="@">
                  <c:v>0</c:v>
                </c:pt>
                <c:pt idx="46" formatCode="@">
                  <c:v>0</c:v>
                </c:pt>
                <c:pt idx="49" formatCode="@">
                  <c:v>0</c:v>
                </c:pt>
                <c:pt idx="50" formatCode="@">
                  <c:v>0</c:v>
                </c:pt>
                <c:pt idx="51" formatCode="@">
                  <c:v>0</c:v>
                </c:pt>
                <c:pt idx="52" formatCode="@">
                  <c:v>0</c:v>
                </c:pt>
                <c:pt idx="53" formatCode="@">
                  <c:v>0</c:v>
                </c:pt>
                <c:pt idx="54" formatCode="@">
                  <c:v>0</c:v>
                </c:pt>
                <c:pt idx="57" formatCode="@">
                  <c:v>0</c:v>
                </c:pt>
                <c:pt idx="58" formatCode="@">
                  <c:v>0</c:v>
                </c:pt>
                <c:pt idx="59" formatCode="@">
                  <c:v>0</c:v>
                </c:pt>
                <c:pt idx="60" formatCode="@">
                  <c:v>0</c:v>
                </c:pt>
                <c:pt idx="61" formatCode="@">
                  <c:v>0</c:v>
                </c:pt>
                <c:pt idx="62" formatCode="@">
                  <c:v>0</c:v>
                </c:pt>
                <c:pt idx="65" formatCode="@">
                  <c:v>0</c:v>
                </c:pt>
                <c:pt idx="66" formatCode="@">
                  <c:v>0</c:v>
                </c:pt>
                <c:pt idx="67" formatCode="@">
                  <c:v>0</c:v>
                </c:pt>
                <c:pt idx="68" formatCode="@">
                  <c:v>0</c:v>
                </c:pt>
                <c:pt idx="69" formatCode="@">
                  <c:v>0</c:v>
                </c:pt>
                <c:pt idx="70" formatCode="@">
                  <c:v>0</c:v>
                </c:pt>
                <c:pt idx="73" formatCode="@">
                  <c:v>0</c:v>
                </c:pt>
                <c:pt idx="74" formatCode="@">
                  <c:v>0</c:v>
                </c:pt>
                <c:pt idx="75" formatCode="@">
                  <c:v>0</c:v>
                </c:pt>
                <c:pt idx="76" formatCode="@">
                  <c:v>0</c:v>
                </c:pt>
                <c:pt idx="77" formatCode="@">
                  <c:v>0</c:v>
                </c:pt>
                <c:pt idx="78" formatCode="@">
                  <c:v>0</c:v>
                </c:pt>
                <c:pt idx="81" formatCode="@">
                  <c:v>0</c:v>
                </c:pt>
                <c:pt idx="82" formatCode="@">
                  <c:v>0</c:v>
                </c:pt>
                <c:pt idx="83" formatCode="@">
                  <c:v>0</c:v>
                </c:pt>
                <c:pt idx="84" formatCode="@">
                  <c:v>0</c:v>
                </c:pt>
                <c:pt idx="85" formatCode="@">
                  <c:v>0</c:v>
                </c:pt>
                <c:pt idx="86" formatCode="@">
                  <c:v>0</c:v>
                </c:pt>
                <c:pt idx="89" formatCode="@">
                  <c:v>0</c:v>
                </c:pt>
                <c:pt idx="90" formatCode="@">
                  <c:v>0</c:v>
                </c:pt>
                <c:pt idx="91" formatCode="@">
                  <c:v>0</c:v>
                </c:pt>
                <c:pt idx="92" formatCode="@">
                  <c:v>0</c:v>
                </c:pt>
                <c:pt idx="93" formatCode="@">
                  <c:v>0</c:v>
                </c:pt>
                <c:pt idx="94" formatCode="@">
                  <c:v>0</c:v>
                </c:pt>
                <c:pt idx="97" formatCode="@">
                  <c:v>0</c:v>
                </c:pt>
                <c:pt idx="98" formatCode="@">
                  <c:v>0</c:v>
                </c:pt>
                <c:pt idx="99" formatCode="@">
                  <c:v>0</c:v>
                </c:pt>
                <c:pt idx="100" formatCode="@">
                  <c:v>0</c:v>
                </c:pt>
                <c:pt idx="101" formatCode="@">
                  <c:v>0</c:v>
                </c:pt>
                <c:pt idx="102" formatCode="@">
                  <c:v>0</c:v>
                </c:pt>
                <c:pt idx="105" formatCode="@">
                  <c:v>0</c:v>
                </c:pt>
                <c:pt idx="106" formatCode="@">
                  <c:v>0</c:v>
                </c:pt>
                <c:pt idx="107" formatCode="@">
                  <c:v>0</c:v>
                </c:pt>
                <c:pt idx="108" formatCode="@">
                  <c:v>0</c:v>
                </c:pt>
                <c:pt idx="109" formatCode="@">
                  <c:v>0</c:v>
                </c:pt>
                <c:pt idx="110" formatCode="@">
                  <c:v>0</c:v>
                </c:pt>
                <c:pt idx="113" formatCode="@">
                  <c:v>0</c:v>
                </c:pt>
                <c:pt idx="114" formatCode="@">
                  <c:v>0</c:v>
                </c:pt>
                <c:pt idx="115" formatCode="@">
                  <c:v>0</c:v>
                </c:pt>
                <c:pt idx="116" formatCode="@">
                  <c:v>0</c:v>
                </c:pt>
                <c:pt idx="117" formatCode="@">
                  <c:v>0</c:v>
                </c:pt>
                <c:pt idx="118" formatCode="@">
                  <c:v>0</c:v>
                </c:pt>
                <c:pt idx="121" formatCode="@">
                  <c:v>0</c:v>
                </c:pt>
                <c:pt idx="122" formatCode="@">
                  <c:v>0</c:v>
                </c:pt>
                <c:pt idx="123" formatCode="@">
                  <c:v>0</c:v>
                </c:pt>
                <c:pt idx="124" formatCode="@">
                  <c:v>0</c:v>
                </c:pt>
                <c:pt idx="125" formatCode="@">
                  <c:v>0</c:v>
                </c:pt>
                <c:pt idx="126" formatCode="@">
                  <c:v>0</c:v>
                </c:pt>
                <c:pt idx="129" formatCode="@">
                  <c:v>0</c:v>
                </c:pt>
                <c:pt idx="130" formatCode="@">
                  <c:v>0</c:v>
                </c:pt>
                <c:pt idx="131" formatCode="@">
                  <c:v>0</c:v>
                </c:pt>
                <c:pt idx="132" formatCode="@">
                  <c:v>0</c:v>
                </c:pt>
                <c:pt idx="133" formatCode="@">
                  <c:v>0</c:v>
                </c:pt>
                <c:pt idx="134" formatCode="@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7-2BD7-44FC-9A47-B25C871AF790}"/>
            </c:ext>
          </c:extLst>
        </c:ser>
        <c:ser>
          <c:idx val="1"/>
          <c:order val="2"/>
          <c:tx>
            <c:v>DC Dates</c:v>
          </c:tx>
          <c:invertIfNegative val="0"/>
          <c:cat>
            <c:multiLvlStrRef>
              <c:f>'Chart 46'!$W$53:$X$188</c:f>
              <c:multiLvlStrCache>
                <c:ptCount val="132"/>
                <c:lvl>
                  <c:pt idx="4">
                    <c:v>AT&amp;T - DSL</c:v>
                  </c:pt>
                  <c:pt idx="12">
                    <c:v>AT&amp;T -IPBB</c:v>
                  </c:pt>
                  <c:pt idx="20">
                    <c:v>CenturyLink</c:v>
                  </c:pt>
                  <c:pt idx="28">
                    <c:v>Frontier DSL</c:v>
                  </c:pt>
                  <c:pt idx="36">
                    <c:v>Verizon DSL</c:v>
                  </c:pt>
                  <c:pt idx="44">
                    <c:v>Windstream</c:v>
                  </c:pt>
                  <c:pt idx="52">
                    <c:v>Optimum</c:v>
                  </c:pt>
                  <c:pt idx="60">
                    <c:v>Charter</c:v>
                  </c:pt>
                  <c:pt idx="68">
                    <c:v>Comcast</c:v>
                  </c:pt>
                  <c:pt idx="76">
                    <c:v>Cox</c:v>
                  </c:pt>
                  <c:pt idx="84">
                    <c:v>Mediacom</c:v>
                  </c:pt>
                  <c:pt idx="92">
                    <c:v>TWC</c:v>
                  </c:pt>
                  <c:pt idx="100">
                    <c:v>Frontier Fiber</c:v>
                  </c:pt>
                  <c:pt idx="108">
                    <c:v>Verizon Fiber</c:v>
                  </c:pt>
                  <c:pt idx="116">
                    <c:v>Hughes</c:v>
                  </c:pt>
                  <c:pt idx="124">
                    <c:v>Viasat/Exede</c:v>
                  </c:pt>
                  <c:pt idx="131">
                    <c:v>Weighted Average
of all ISPs</c:v>
                  </c:pt>
                </c:lvl>
                <c:lvl>
                  <c:pt idx="1">
                    <c:v>DSL</c:v>
                  </c:pt>
                  <c:pt idx="49">
                    <c:v>Cable</c:v>
                  </c:pt>
                  <c:pt idx="97">
                    <c:v>Fiber</c:v>
                  </c:pt>
                  <c:pt idx="113">
                    <c:v>Satellite   </c:v>
                  </c:pt>
                  <c:pt idx="131">
                    <c:v>Overall</c:v>
                  </c:pt>
                </c:lvl>
              </c:multiLvlStrCache>
            </c:multiLvlStrRef>
          </c:cat>
          <c:val>
            <c:numRef>
              <c:f>'Chart 46'!$Y$55:$Y$188</c:f>
              <c:numCache>
                <c:formatCode>General</c:formatCode>
                <c:ptCount val="13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E8-2BD7-44FC-9A47-B25C871A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9361080"/>
        <c:axId val="609361472"/>
      </c:barChart>
      <c:catAx>
        <c:axId val="6093610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609361472"/>
        <c:crosses val="autoZero"/>
        <c:auto val="1"/>
        <c:lblAlgn val="ctr"/>
        <c:lblOffset val="100"/>
        <c:tickMarkSkip val="1"/>
        <c:noMultiLvlLbl val="0"/>
      </c:catAx>
      <c:valAx>
        <c:axId val="609361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Download Speed as a percentage of the Advertized Speed</a:t>
                </a:r>
              </a:p>
            </c:rich>
          </c:tx>
          <c:layout>
            <c:manualLayout>
              <c:xMode val="edge"/>
              <c:yMode val="edge"/>
              <c:x val="7.9399925905310996E-3"/>
              <c:y val="0.11160988049098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609361080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increase over 2011 actual speeds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46'!$D$110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46'!$D$112:$D$121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12-425E-9C40-4CEEB53B8518}"/>
            </c:ext>
          </c:extLst>
        </c:ser>
        <c:ser>
          <c:idx val="1"/>
          <c:order val="1"/>
          <c:tx>
            <c:strRef>
              <c:f>'Chart 46'!$E$110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46'!$E$112:$E$121</c:f>
              <c:numCache>
                <c:formatCode>General</c:formatCode>
                <c:ptCount val="10"/>
                <c:pt idx="0">
                  <c:v>0.13467179598609341</c:v>
                </c:pt>
                <c:pt idx="1">
                  <c:v>0.15592606836640044</c:v>
                </c:pt>
                <c:pt idx="2">
                  <c:v>1.7466792631904295E-2</c:v>
                </c:pt>
                <c:pt idx="3">
                  <c:v>2.6429482685948833</c:v>
                </c:pt>
                <c:pt idx="4">
                  <c:v>0.31319060996480341</c:v>
                </c:pt>
                <c:pt idx="5">
                  <c:v>0.26788479189877357</c:v>
                </c:pt>
                <c:pt idx="6">
                  <c:v>0.21136295492874108</c:v>
                </c:pt>
                <c:pt idx="7">
                  <c:v>0.48610774049722033</c:v>
                </c:pt>
                <c:pt idx="8">
                  <c:v>0.33838812912650279</c:v>
                </c:pt>
                <c:pt idx="9">
                  <c:v>0.1437915485801268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12-425E-9C40-4CEEB53B8518}"/>
            </c:ext>
          </c:extLst>
        </c:ser>
        <c:ser>
          <c:idx val="2"/>
          <c:order val="2"/>
          <c:tx>
            <c:strRef>
              <c:f>'Chart 46'!$F$110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C6D9F1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46'!$F$112:$F$121</c:f>
              <c:numCache>
                <c:formatCode>General</c:formatCode>
                <c:ptCount val="10"/>
                <c:pt idx="0">
                  <c:v>0.2374762958280657</c:v>
                </c:pt>
                <c:pt idx="1">
                  <c:v>0.19660204058548061</c:v>
                </c:pt>
                <c:pt idx="2">
                  <c:v>1.7016191176918771E-2</c:v>
                </c:pt>
                <c:pt idx="3">
                  <c:v>2.3491898020317499</c:v>
                </c:pt>
                <c:pt idx="4">
                  <c:v>0.41000290613193824</c:v>
                </c:pt>
                <c:pt idx="5">
                  <c:v>0.43427461192177957</c:v>
                </c:pt>
                <c:pt idx="6">
                  <c:v>0.25625634782179413</c:v>
                </c:pt>
                <c:pt idx="7">
                  <c:v>0.46249400344272928</c:v>
                </c:pt>
                <c:pt idx="8">
                  <c:v>0.32514007284749114</c:v>
                </c:pt>
                <c:pt idx="9">
                  <c:v>0.39220890785769202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12-425E-9C40-4CEEB53B8518}"/>
            </c:ext>
          </c:extLst>
        </c:ser>
        <c:ser>
          <c:idx val="3"/>
          <c:order val="3"/>
          <c:tx>
            <c:strRef>
              <c:f>'Chart 46'!$G$110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779AD7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46'!$G$112:$G$121</c:f>
              <c:numCache>
                <c:formatCode>General</c:formatCode>
                <c:ptCount val="10"/>
                <c:pt idx="0">
                  <c:v>0.4871725861251579</c:v>
                </c:pt>
                <c:pt idx="1">
                  <c:v>0.30749949098477475</c:v>
                </c:pt>
                <c:pt idx="2">
                  <c:v>0.2930367925883679</c:v>
                </c:pt>
                <c:pt idx="3">
                  <c:v>1.0450686002925687</c:v>
                </c:pt>
                <c:pt idx="4">
                  <c:v>0.71818334463495748</c:v>
                </c:pt>
                <c:pt idx="5">
                  <c:v>1.521300026374079</c:v>
                </c:pt>
                <c:pt idx="6">
                  <c:v>0.82998473255841809</c:v>
                </c:pt>
                <c:pt idx="7">
                  <c:v>1.1944276697613607</c:v>
                </c:pt>
                <c:pt idx="8">
                  <c:v>0.65715837121466947</c:v>
                </c:pt>
                <c:pt idx="9">
                  <c:v>0.8382598954068432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12-425E-9C40-4CEEB53B8518}"/>
            </c:ext>
          </c:extLst>
        </c:ser>
        <c:ser>
          <c:idx val="4"/>
          <c:order val="4"/>
          <c:tx>
            <c:strRef>
              <c:f>'Chart 46'!$H$110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4166B2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46'!$H$112:$H$121</c:f>
              <c:numCache>
                <c:formatCode>General</c:formatCode>
                <c:ptCount val="10"/>
                <c:pt idx="0">
                  <c:v>1.7698695282869785</c:v>
                </c:pt>
                <c:pt idx="1">
                  <c:v>0.40461054679546637</c:v>
                </c:pt>
                <c:pt idx="2">
                  <c:v>0.64958226850622347</c:v>
                </c:pt>
                <c:pt idx="3">
                  <c:v>5.9501258855377017</c:v>
                </c:pt>
                <c:pt idx="4">
                  <c:v>1.9267299557622137</c:v>
                </c:pt>
                <c:pt idx="5">
                  <c:v>1.6010617828459925</c:v>
                </c:pt>
                <c:pt idx="6">
                  <c:v>2.1670612389205783</c:v>
                </c:pt>
                <c:pt idx="7">
                  <c:v>2.4108003875422108</c:v>
                </c:pt>
                <c:pt idx="8">
                  <c:v>1.5357990639385699</c:v>
                </c:pt>
                <c:pt idx="9">
                  <c:v>0.9733812784421404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12-425E-9C40-4CEEB53B8518}"/>
            </c:ext>
          </c:extLst>
        </c:ser>
        <c:ser>
          <c:idx val="5"/>
          <c:order val="5"/>
          <c:tx>
            <c:strRef>
              <c:f>'Chart 46'!$I$110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  <a:ln>
              <a:noFill/>
            </a:ln>
            <a:effectLst/>
          </c:spPr>
          <c:invertIfNegative val="0"/>
          <c:cat>
            <c:multiLvlStrRef>
              <c:f>'Chart 46'!$B$112:$C$121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Frontier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46'!$I$112:$I$121</c:f>
              <c:numCache>
                <c:formatCode>General</c:formatCode>
                <c:ptCount val="10"/>
                <c:pt idx="0">
                  <c:v>1.4876812381479136</c:v>
                </c:pt>
                <c:pt idx="1">
                  <c:v>0.12257539081057836</c:v>
                </c:pt>
                <c:pt idx="2">
                  <c:v>0.15183527578115122</c:v>
                </c:pt>
                <c:pt idx="3">
                  <c:v>4.0532922956247734</c:v>
                </c:pt>
                <c:pt idx="4">
                  <c:v>3.4713319771384286</c:v>
                </c:pt>
                <c:pt idx="5">
                  <c:v>3.2263285681380247</c:v>
                </c:pt>
                <c:pt idx="6">
                  <c:v>2.3493107871770915</c:v>
                </c:pt>
                <c:pt idx="7">
                  <c:v>2.3260960766054311</c:v>
                </c:pt>
                <c:pt idx="8">
                  <c:v>2.7128934293100628</c:v>
                </c:pt>
                <c:pt idx="9">
                  <c:v>0.95454963007724281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12-425E-9C40-4CEEB53B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62256"/>
        <c:axId val="609362648"/>
      </c:barChart>
      <c:catAx>
        <c:axId val="6093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2648"/>
        <c:crosses val="autoZero"/>
        <c:auto val="1"/>
        <c:lblAlgn val="ctr"/>
        <c:lblOffset val="100"/>
        <c:noMultiLvlLbl val="0"/>
      </c:catAx>
      <c:valAx>
        <c:axId val="6093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in Actual speeds as a percentage of advertised over 2011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1355259634625E-2"/>
          <c:y val="0.18758511797916247"/>
          <c:w val="0.91829690102745487"/>
          <c:h val="0.73001259039918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46'!$E$128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C6D9F1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46'!$E$130:$E$139</c:f>
              <c:numCache>
                <c:formatCode>General</c:formatCode>
                <c:ptCount val="10"/>
                <c:pt idx="0">
                  <c:v>1.1782539051161677E-2</c:v>
                </c:pt>
                <c:pt idx="1">
                  <c:v>5.8216345689090128E-3</c:v>
                </c:pt>
                <c:pt idx="3">
                  <c:v>1.7267391449343028</c:v>
                </c:pt>
                <c:pt idx="4">
                  <c:v>7.8506030244448206E-3</c:v>
                </c:pt>
                <c:pt idx="5">
                  <c:v>-6.2053098358933736E-3</c:v>
                </c:pt>
                <c:pt idx="6">
                  <c:v>2.9138239116309354E-2</c:v>
                </c:pt>
                <c:pt idx="7">
                  <c:v>0.31040611056492473</c:v>
                </c:pt>
                <c:pt idx="8">
                  <c:v>2.6560050172467903E-2</c:v>
                </c:pt>
                <c:pt idx="9">
                  <c:v>1.7272409351836743E-2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51-41A5-832B-FF12BE5F5D0E}"/>
            </c:ext>
          </c:extLst>
        </c:ser>
        <c:ser>
          <c:idx val="1"/>
          <c:order val="1"/>
          <c:tx>
            <c:strRef>
              <c:f>'Chart 46'!$F$128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9FB9E4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46'!$F$130:$F$139</c:f>
              <c:numCache>
                <c:formatCode>General</c:formatCode>
                <c:ptCount val="10"/>
                <c:pt idx="0">
                  <c:v>-6.194549221696862E-3</c:v>
                </c:pt>
                <c:pt idx="1">
                  <c:v>-2.3707057655137061E-3</c:v>
                </c:pt>
                <c:pt idx="2">
                  <c:v>-1.5859239387722802E-2</c:v>
                </c:pt>
                <c:pt idx="3">
                  <c:v>-5.7759731259070829E-2</c:v>
                </c:pt>
                <c:pt idx="4">
                  <c:v>-1.1197336007713564E-3</c:v>
                </c:pt>
                <c:pt idx="5">
                  <c:v>9.0875032421060941E-3</c:v>
                </c:pt>
                <c:pt idx="6">
                  <c:v>3.1361600536669088E-2</c:v>
                </c:pt>
                <c:pt idx="7">
                  <c:v>-1.8948684653489204E-2</c:v>
                </c:pt>
                <c:pt idx="8">
                  <c:v>-2.0608689454338143E-2</c:v>
                </c:pt>
                <c:pt idx="9">
                  <c:v>4.5068084250067239E-2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51-41A5-832B-FF12BE5F5D0E}"/>
            </c:ext>
          </c:extLst>
        </c:ser>
        <c:ser>
          <c:idx val="2"/>
          <c:order val="2"/>
          <c:tx>
            <c:strRef>
              <c:f>'Chart 46'!$G$128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779AD7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46'!$G$130:$G$139</c:f>
              <c:numCache>
                <c:formatCode>General</c:formatCode>
                <c:ptCount val="10"/>
                <c:pt idx="0">
                  <c:v>-1.1730329915528926E-2</c:v>
                </c:pt>
                <c:pt idx="1">
                  <c:v>3.2655937977211377E-2</c:v>
                </c:pt>
                <c:pt idx="2">
                  <c:v>6.5634933158998182E-2</c:v>
                </c:pt>
                <c:pt idx="3">
                  <c:v>-1.3624578053911257E-2</c:v>
                </c:pt>
                <c:pt idx="4">
                  <c:v>2.8236760367263022E-4</c:v>
                </c:pt>
                <c:pt idx="5">
                  <c:v>7.0932477737538205E-2</c:v>
                </c:pt>
                <c:pt idx="6">
                  <c:v>3.5722036974922634E-2</c:v>
                </c:pt>
                <c:pt idx="7">
                  <c:v>4.3726254027797874E-2</c:v>
                </c:pt>
                <c:pt idx="8">
                  <c:v>2.4447363329973083E-2</c:v>
                </c:pt>
                <c:pt idx="9">
                  <c:v>2.3980413200966076E-2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51-41A5-832B-FF12BE5F5D0E}"/>
            </c:ext>
          </c:extLst>
        </c:ser>
        <c:ser>
          <c:idx val="3"/>
          <c:order val="3"/>
          <c:tx>
            <c:strRef>
              <c:f>'Chart 46'!$H$128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  <a:ln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46'!$H$130:$H$139</c:f>
              <c:numCache>
                <c:formatCode>General</c:formatCode>
                <c:ptCount val="10"/>
                <c:pt idx="0">
                  <c:v>-6.5706848005100141E-2</c:v>
                </c:pt>
                <c:pt idx="1">
                  <c:v>0.27490575910639337</c:v>
                </c:pt>
                <c:pt idx="2">
                  <c:v>7.0335219459410981E-3</c:v>
                </c:pt>
                <c:pt idx="3">
                  <c:v>-6.4331490631573951E-2</c:v>
                </c:pt>
                <c:pt idx="4">
                  <c:v>-7.5460307878057551E-3</c:v>
                </c:pt>
                <c:pt idx="5">
                  <c:v>0.10063497247812174</c:v>
                </c:pt>
                <c:pt idx="6">
                  <c:v>-9.7073969575598041E-3</c:v>
                </c:pt>
                <c:pt idx="7">
                  <c:v>5.9693165969316606E-2</c:v>
                </c:pt>
                <c:pt idx="8">
                  <c:v>4.7316492042642891E-2</c:v>
                </c:pt>
                <c:pt idx="9">
                  <c:v>-3.4000201234236541E-2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51-41A5-832B-FF12BE5F5D0E}"/>
            </c:ext>
          </c:extLst>
        </c:ser>
        <c:ser>
          <c:idx val="4"/>
          <c:order val="4"/>
          <c:tx>
            <c:strRef>
              <c:f>'Chart 46'!$I$128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  <a:ln w="6350">
              <a:noFill/>
            </a:ln>
            <a:effectLst/>
          </c:spPr>
          <c:invertIfNegative val="0"/>
          <c:cat>
            <c:multiLvlStrRef>
              <c:f>'Chart 46'!$C$130:$D$139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46'!$I$130:$I$139</c:f>
              <c:numCache>
                <c:formatCode>General</c:formatCode>
                <c:ptCount val="10"/>
                <c:pt idx="0">
                  <c:v>-6.6121234659724804E-2</c:v>
                </c:pt>
                <c:pt idx="1">
                  <c:v>0.29242975983255554</c:v>
                </c:pt>
                <c:pt idx="2">
                  <c:v>3.8425122297617242E-2</c:v>
                </c:pt>
                <c:pt idx="3">
                  <c:v>-8.5677478270795665E-2</c:v>
                </c:pt>
                <c:pt idx="4">
                  <c:v>5.2286690749052955E-2</c:v>
                </c:pt>
                <c:pt idx="5">
                  <c:v>9.7705069212960696E-2</c:v>
                </c:pt>
                <c:pt idx="6">
                  <c:v>-9.1944044354122633E-3</c:v>
                </c:pt>
                <c:pt idx="7">
                  <c:v>9.6724859327658327E-2</c:v>
                </c:pt>
                <c:pt idx="8">
                  <c:v>0.15010538534380047</c:v>
                </c:pt>
                <c:pt idx="9">
                  <c:v>-7.9562986316071851E-2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51-41A5-832B-FF12BE5F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63432"/>
        <c:axId val="609363824"/>
      </c:barChart>
      <c:catAx>
        <c:axId val="609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3824"/>
        <c:crosses val="autoZero"/>
        <c:auto val="1"/>
        <c:lblAlgn val="ctr"/>
        <c:lblOffset val="100"/>
        <c:noMultiLvlLbl val="0"/>
      </c:catAx>
      <c:valAx>
        <c:axId val="6093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C6D9F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5584"/>
        <c:axId val="609375976"/>
      </c:barChart>
      <c:catAx>
        <c:axId val="6093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5976"/>
        <c:crosses val="autoZero"/>
        <c:auto val="1"/>
        <c:lblAlgn val="ctr"/>
        <c:lblOffset val="100"/>
        <c:noMultiLvlLbl val="0"/>
      </c:catAx>
      <c:valAx>
        <c:axId val="609375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76760"/>
        <c:axId val="609377152"/>
      </c:barChart>
      <c:catAx>
        <c:axId val="6093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152"/>
        <c:crosses val="autoZero"/>
        <c:auto val="1"/>
        <c:lblAlgn val="ctr"/>
        <c:lblOffset val="100"/>
        <c:noMultiLvlLbl val="0"/>
      </c:catAx>
      <c:valAx>
        <c:axId val="609377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7416"/>
        <c:axId val="592568200"/>
      </c:scatterChart>
      <c:valAx>
        <c:axId val="59256741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568200"/>
        <c:crosses val="autoZero"/>
        <c:crossBetween val="midCat"/>
        <c:majorUnit val="20"/>
      </c:valAx>
      <c:valAx>
        <c:axId val="5925682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92567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8936"/>
        <c:axId val="700242664"/>
      </c:barChart>
      <c:catAx>
        <c:axId val="700248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42664"/>
        <c:crosses val="autoZero"/>
        <c:auto val="1"/>
        <c:lblAlgn val="ctr"/>
        <c:lblOffset val="100"/>
        <c:noMultiLvlLbl val="0"/>
      </c:catAx>
      <c:valAx>
        <c:axId val="70024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7760"/>
        <c:axId val="700250112"/>
      </c:barChart>
      <c:catAx>
        <c:axId val="700247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50112"/>
        <c:crosses val="autoZero"/>
        <c:auto val="1"/>
        <c:lblAlgn val="ctr"/>
        <c:lblOffset val="100"/>
        <c:noMultiLvlLbl val="0"/>
      </c:catAx>
      <c:valAx>
        <c:axId val="70025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3440"/>
        <c:axId val="700272848"/>
      </c:barChart>
      <c:catAx>
        <c:axId val="7002634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2848"/>
        <c:crosses val="autoZero"/>
        <c:auto val="1"/>
        <c:lblAlgn val="ctr"/>
        <c:lblOffset val="100"/>
        <c:noMultiLvlLbl val="0"/>
      </c:catAx>
      <c:valAx>
        <c:axId val="70027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72064"/>
        <c:axId val="700273632"/>
      </c:barChart>
      <c:catAx>
        <c:axId val="7002720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3632"/>
        <c:crosses val="autoZero"/>
        <c:auto val="1"/>
        <c:lblAlgn val="ctr"/>
        <c:lblOffset val="100"/>
        <c:noMultiLvlLbl val="0"/>
      </c:catAx>
      <c:valAx>
        <c:axId val="7002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7168"/>
        <c:axId val="700274808"/>
      </c:barChart>
      <c:catAx>
        <c:axId val="700257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4808"/>
        <c:crosses val="autoZero"/>
        <c:auto val="1"/>
        <c:lblAlgn val="ctr"/>
        <c:lblOffset val="100"/>
        <c:noMultiLvlLbl val="0"/>
      </c:catAx>
      <c:valAx>
        <c:axId val="70027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74416"/>
        <c:axId val="700269320"/>
      </c:barChart>
      <c:catAx>
        <c:axId val="7002744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9320"/>
        <c:crosses val="autoZero"/>
        <c:auto val="1"/>
        <c:lblAlgn val="ctr"/>
        <c:lblOffset val="100"/>
        <c:noMultiLvlLbl val="0"/>
      </c:catAx>
      <c:valAx>
        <c:axId val="7002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7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124</xdr:row>
      <xdr:rowOff>142875</xdr:rowOff>
    </xdr:from>
    <xdr:to>
      <xdr:col>18</xdr:col>
      <xdr:colOff>400050</xdr:colOff>
      <xdr:row>163</xdr:row>
      <xdr:rowOff>161926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125</xdr:row>
      <xdr:rowOff>142875</xdr:rowOff>
    </xdr:from>
    <xdr:to>
      <xdr:col>34</xdr:col>
      <xdr:colOff>342899</xdr:colOff>
      <xdr:row>164</xdr:row>
      <xdr:rowOff>57151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00000000-0008-0000-1F00-00001B000000}"/>
            </a:ext>
          </a:extLst>
        </xdr:cNvPr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xmlns="" id="{00000000-0008-0000-1F00-000011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00000000-0008-0000-1F00-000013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xmlns="" id="{00000000-0008-0000-1F00-000015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xmlns="" id="{00000000-0008-0000-1F00-000016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xmlns="" id="{00000000-0008-0000-1F00-000017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xmlns="" id="{00000000-0008-0000-1F00-000018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00000000-0008-0000-1F00-000019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1F00-00001A000000}"/>
            </a:ext>
          </a:extLst>
        </xdr:cNvPr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00000000-0008-0000-1F00-00001C000000}"/>
            </a:ext>
          </a:extLst>
        </xdr:cNvPr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xmlns="" id="{00000000-0008-0000-1F00-00001D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xmlns="" id="{00000000-0008-0000-1F00-00001E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xmlns="" id="{00000000-0008-0000-1F00-00001F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xmlns="" id="{00000000-0008-0000-1F00-000020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00000000-0008-0000-1F00-000021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00000000-0008-0000-1F00-000022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xmlns="" id="{00000000-0008-0000-1F00-000023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00000000-0008-0000-1F00-000024000000}"/>
            </a:ext>
          </a:extLst>
        </xdr:cNvPr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xmlns="" id="{00000000-0008-0000-1F00-000025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xmlns="" id="{00000000-0008-0000-1F00-000026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xmlns="" id="{00000000-0008-0000-1F00-000027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xmlns="" id="{00000000-0008-0000-1F00-000028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xmlns="" id="{00000000-0008-0000-1F00-000029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xmlns="" id="{00000000-0008-0000-1F00-00002A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xmlns="" id="{00000000-0008-0000-1F00-00002B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604274</xdr:colOff>
      <xdr:row>20</xdr:row>
      <xdr:rowOff>102419</xdr:rowOff>
    </xdr:from>
    <xdr:to>
      <xdr:col>21</xdr:col>
      <xdr:colOff>204838</xdr:colOff>
      <xdr:row>47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161823</xdr:colOff>
      <xdr:row>72</xdr:row>
      <xdr:rowOff>11062</xdr:rowOff>
    </xdr:from>
    <xdr:to>
      <xdr:col>16</xdr:col>
      <xdr:colOff>10242</xdr:colOff>
      <xdr:row>102</xdr:row>
      <xdr:rowOff>102419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305209</xdr:colOff>
      <xdr:row>109</xdr:row>
      <xdr:rowOff>149327</xdr:rowOff>
    </xdr:from>
    <xdr:to>
      <xdr:col>20</xdr:col>
      <xdr:colOff>563305</xdr:colOff>
      <xdr:row>124</xdr:row>
      <xdr:rowOff>61451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38919</xdr:colOff>
      <xdr:row>127</xdr:row>
      <xdr:rowOff>5938</xdr:rowOff>
    </xdr:from>
    <xdr:to>
      <xdr:col>21</xdr:col>
      <xdr:colOff>61452</xdr:colOff>
      <xdr:row>148</xdr:row>
      <xdr:rowOff>61451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3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0.06199</cdr:x>
      <cdr:y>0.47143</cdr:y>
    </cdr:from>
    <cdr:to>
      <cdr:x>1</cdr:x>
      <cdr:y>0.47316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3C7F5E49-FD8D-485B-BB57-D9F67B83B112}"/>
            </a:ext>
          </a:extLst>
        </cdr:cNvPr>
        <cdr:cNvCxnSpPr/>
      </cdr:nvCxnSpPr>
      <cdr:spPr>
        <a:xfrm xmlns:a="http://schemas.openxmlformats.org/drawingml/2006/main" flipV="1">
          <a:off x="694070" y="2795209"/>
          <a:ext cx="10502414" cy="1025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0.25978</cdr:x>
      <cdr:y>0.04657</cdr:y>
    </cdr:from>
    <cdr:to>
      <cdr:x>0.74662</cdr:x>
      <cdr:y>0.09118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xmlns="" id="{B37BA745-D615-4118-BEE8-8DE6DAE72FC8}"/>
            </a:ext>
          </a:extLst>
        </cdr:cNvPr>
        <cdr:cNvGrpSpPr/>
      </cdr:nvGrpSpPr>
      <cdr:grpSpPr>
        <a:xfrm xmlns:a="http://schemas.openxmlformats.org/drawingml/2006/main">
          <a:off x="2908623" y="276126"/>
          <a:ext cx="5450896" cy="264504"/>
          <a:chOff x="2816123" y="214671"/>
          <a:chExt cx="4600574" cy="264560"/>
        </a:xfrm>
      </cdr:grpSpPr>
      <cdr:sp macro="" textlink="">
        <cdr:nvSpPr>
          <cdr:cNvPr id="38" name="TextBox 15">
            <a:extLst xmlns:a="http://schemas.openxmlformats.org/drawingml/2006/main">
              <a:ext uri="{FF2B5EF4-FFF2-40B4-BE49-F238E27FC236}">
                <a16:creationId xmlns:a16="http://schemas.microsoft.com/office/drawing/2014/main" xmlns="" id="{1A318A04-0BE8-4520-ABD9-8AAF5D11AED1}"/>
              </a:ext>
            </a:extLst>
          </cdr:cNvPr>
          <cdr:cNvSpPr txBox="1"/>
        </cdr:nvSpPr>
        <cdr:spPr>
          <a:xfrm xmlns:a="http://schemas.openxmlformats.org/drawingml/2006/main">
            <a:off x="2816123" y="214671"/>
            <a:ext cx="4600574" cy="2645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  Mar 2011      Apr 2012       Sep 2012       Sep 2013      Sep 2014      Sep-Oct2015</a:t>
            </a:r>
          </a:p>
        </cdr:txBody>
      </cdr:sp>
      <cdr:sp macro="" textlink="">
        <cdr:nvSpPr>
          <cdr:cNvPr id="39" name="Rectangle 38">
            <a:extLst xmlns:a="http://schemas.openxmlformats.org/drawingml/2006/main">
              <a:ext uri="{FF2B5EF4-FFF2-40B4-BE49-F238E27FC236}">
                <a16:creationId xmlns:a16="http://schemas.microsoft.com/office/drawing/2014/main" xmlns="" id="{2049D6CA-68EF-43D1-9013-476FC8AF654D}"/>
              </a:ext>
            </a:extLst>
          </cdr:cNvPr>
          <cdr:cNvSpPr/>
        </cdr:nvSpPr>
        <cdr:spPr>
          <a:xfrm xmlns:a="http://schemas.openxmlformats.org/drawingml/2006/main">
            <a:off x="2863747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C6D9F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0" name="Rectangle 39">
            <a:extLst xmlns:a="http://schemas.openxmlformats.org/drawingml/2006/main">
              <a:ext uri="{FF2B5EF4-FFF2-40B4-BE49-F238E27FC236}">
                <a16:creationId xmlns:a16="http://schemas.microsoft.com/office/drawing/2014/main" xmlns="" id="{403FA390-79C4-4706-8D59-3AD809FF3935}"/>
              </a:ext>
            </a:extLst>
          </cdr:cNvPr>
          <cdr:cNvSpPr/>
        </cdr:nvSpPr>
        <cdr:spPr>
          <a:xfrm xmlns:a="http://schemas.openxmlformats.org/drawingml/2006/main" flipH="1">
            <a:off x="3525806" y="300396"/>
            <a:ext cx="61840" cy="108474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FB9E4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1" name="Rectangle 40">
            <a:extLst xmlns:a="http://schemas.openxmlformats.org/drawingml/2006/main">
              <a:ext uri="{FF2B5EF4-FFF2-40B4-BE49-F238E27FC236}">
                <a16:creationId xmlns:a16="http://schemas.microsoft.com/office/drawing/2014/main" xmlns="" id="{F64B0213-FE64-47BF-A394-0D358A358BC4}"/>
              </a:ext>
            </a:extLst>
          </cdr:cNvPr>
          <cdr:cNvSpPr/>
        </cdr:nvSpPr>
        <cdr:spPr>
          <a:xfrm xmlns:a="http://schemas.openxmlformats.org/drawingml/2006/main">
            <a:off x="4102470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79AD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2" name="Rectangle 41">
            <a:extLst xmlns:a="http://schemas.openxmlformats.org/drawingml/2006/main">
              <a:ext uri="{FF2B5EF4-FFF2-40B4-BE49-F238E27FC236}">
                <a16:creationId xmlns:a16="http://schemas.microsoft.com/office/drawing/2014/main" xmlns="" id="{FFAFBFA0-8C6E-4682-BD6A-A26A79203559}"/>
              </a:ext>
            </a:extLst>
          </cdr:cNvPr>
          <cdr:cNvSpPr/>
        </cdr:nvSpPr>
        <cdr:spPr>
          <a:xfrm xmlns:a="http://schemas.openxmlformats.org/drawingml/2006/main">
            <a:off x="4712307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4F7ACA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3" name="Rectangle 42">
            <a:extLst xmlns:a="http://schemas.openxmlformats.org/drawingml/2006/main">
              <a:ext uri="{FF2B5EF4-FFF2-40B4-BE49-F238E27FC236}">
                <a16:creationId xmlns:a16="http://schemas.microsoft.com/office/drawing/2014/main" xmlns="" id="{95D3209E-416C-4EB8-AF56-5D1ABAE9B0E9}"/>
              </a:ext>
            </a:extLst>
          </cdr:cNvPr>
          <cdr:cNvSpPr/>
        </cdr:nvSpPr>
        <cdr:spPr>
          <a:xfrm xmlns:a="http://schemas.openxmlformats.org/drawingml/2006/main">
            <a:off x="5328119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285BBD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44" name="Rectangle 43">
            <a:extLst xmlns:a="http://schemas.openxmlformats.org/drawingml/2006/main">
              <a:ext uri="{FF2B5EF4-FFF2-40B4-BE49-F238E27FC236}">
                <a16:creationId xmlns:a16="http://schemas.microsoft.com/office/drawing/2014/main" xmlns="" id="{0DCCCAFC-0681-4381-B754-AA6CD3966988}"/>
              </a:ext>
            </a:extLst>
          </cdr:cNvPr>
          <cdr:cNvSpPr/>
        </cdr:nvSpPr>
        <cdr:spPr>
          <a:xfrm xmlns:a="http://schemas.openxmlformats.org/drawingml/2006/main">
            <a:off x="5918019" y="300396"/>
            <a:ext cx="85725" cy="9525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3BB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  <cdr:relSizeAnchor xmlns:cdr="http://schemas.openxmlformats.org/drawingml/2006/chartDrawing">
    <cdr:from>
      <cdr:x>0.94006</cdr:x>
      <cdr:y>0.79963</cdr:y>
    </cdr:from>
    <cdr:to>
      <cdr:x>0.94006</cdr:x>
      <cdr:y>0.98445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xmlns="" id="{DA53C573-8B65-4718-9B98-09E94BC4040D}"/>
            </a:ext>
          </a:extLst>
        </cdr:cNvPr>
        <cdr:cNvCxnSpPr/>
      </cdr:nvCxnSpPr>
      <cdr:spPr>
        <a:xfrm xmlns:a="http://schemas.openxmlformats.org/drawingml/2006/main">
          <a:off x="12046564" y="4741196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0.83133</cdr:x>
      <cdr:y>0.79783</cdr:y>
    </cdr:from>
    <cdr:to>
      <cdr:x>0.83133</cdr:x>
      <cdr:y>0.98266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xmlns="" id="{F763BA84-2256-4E03-87C4-369C0E6BFF94}"/>
            </a:ext>
          </a:extLst>
        </cdr:cNvPr>
        <cdr:cNvCxnSpPr/>
      </cdr:nvCxnSpPr>
      <cdr:spPr>
        <a:xfrm xmlns:a="http://schemas.openxmlformats.org/drawingml/2006/main">
          <a:off x="10653251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0.38935</cdr:x>
      <cdr:y>0.79783</cdr:y>
    </cdr:from>
    <cdr:to>
      <cdr:x>0.38935</cdr:x>
      <cdr:y>0.98266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xmlns="" id="{FFE06286-F646-4582-8AC3-43E7C83D3273}"/>
            </a:ext>
          </a:extLst>
        </cdr:cNvPr>
        <cdr:cNvCxnSpPr/>
      </cdr:nvCxnSpPr>
      <cdr:spPr>
        <a:xfrm xmlns:a="http://schemas.openxmlformats.org/drawingml/2006/main">
          <a:off x="4989460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0.72024</cdr:x>
      <cdr:y>0.79783</cdr:y>
    </cdr:from>
    <cdr:to>
      <cdr:x>0.72024</cdr:x>
      <cdr:y>0.98266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xmlns="" id="{945B3029-54F1-4760-953B-1B8CED54B72D}"/>
            </a:ext>
          </a:extLst>
        </cdr:cNvPr>
        <cdr:cNvCxnSpPr/>
      </cdr:nvCxnSpPr>
      <cdr:spPr>
        <a:xfrm xmlns:a="http://schemas.openxmlformats.org/drawingml/2006/main">
          <a:off x="9229622" y="4730544"/>
          <a:ext cx="0" cy="10958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9-3-S2012" preserveFormatting="0" adjustColumnWidth="0" connectionId="2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8-3-S2012" preserveFormatting="0" adjustColumnWidth="0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6-3-F2012" preserveFormatting="0" adjustColumnWidth="0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9-3-F2012" preserveFormatting="0" adjustColumnWidth="0" connectionId="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8-3-F2012" preserveFormatting="0" adjustColumnWidth="0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7-3-F2012" preserveFormatting="0" adjustColumnWidth="0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9-3-2013" preserveFormatting="0" adjustColumnWidth="0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8-3-2013" preserveFormatting="0" adjustColumnWidth="0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7-3-2013" preserveFormatting="0" adjustColumnWidth="0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6-3-2013" preserveFormatting="0" adjustColumnWidth="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8-3-2014" preserveFormatting="0" adjustColumnWidth="0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7-3-2014" preserveFormatting="0" adjustColumnWidth="0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6-3-2014" preserveFormatting="0" adjustColumnWidth="0" connectionId="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9-3-2014" preserveFormatting="0" adjustColumnWidth="0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7-3-2015" preserveFormatting="0" adjustColumnWidth="0" connectionId="1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6-3-2015" preserveFormatting="0" adjustColumnWidth="0" connectionId="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9-3-2015" preserveFormatting="0" adjustColumnWidth="0" connectionId="2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8-3-2015" preserveFormatting="0" adjustColumnWidth="0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48-3-2011" preserveFormatting="0" adjustColumnWidth="0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7-3-2011" preserveFormatting="0" adjustColumnWidth="0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6-3-2011" preserveFormatting="0" adjustColumnWidth="0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9-3-2011" preserveFormatting="0" adjustColumnWidth="0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7-3-S2012" preserveFormatting="0" adjustColumnWidth="0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6-3-S2012" preserveFormatting="0" adjustColumnWidth="0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4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Relationship Id="rId4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268</v>
      </c>
      <c r="E1" s="4"/>
      <c r="F1" t="s">
        <v>160</v>
      </c>
      <c r="I1" s="4"/>
      <c r="N1" s="4"/>
    </row>
    <row r="2" spans="1:14" x14ac:dyDescent="0.25">
      <c r="F2" t="s">
        <v>161</v>
      </c>
    </row>
    <row r="4" spans="1:14" x14ac:dyDescent="0.25">
      <c r="A4" s="5" t="s">
        <v>162</v>
      </c>
      <c r="B4" s="5" t="s">
        <v>163</v>
      </c>
      <c r="D4" s="5" t="s">
        <v>164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265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266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267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168</v>
      </c>
      <c r="B45" s="16"/>
      <c r="C45" s="16"/>
      <c r="D45" s="16"/>
    </row>
    <row r="46" spans="1:8" x14ac:dyDescent="0.25">
      <c r="A46" s="16"/>
      <c r="B46" s="16"/>
      <c r="C46" s="16" t="s">
        <v>169</v>
      </c>
      <c r="D46" s="16" t="s">
        <v>170</v>
      </c>
    </row>
    <row r="47" spans="1:8" x14ac:dyDescent="0.25">
      <c r="A47" s="16" t="s">
        <v>171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270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305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2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3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5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6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8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9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167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12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235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11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270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305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2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3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5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6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8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9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167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12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235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11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270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15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16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2" spans="1:17" x14ac:dyDescent="0.25">
      <c r="A82" t="s">
        <v>156</v>
      </c>
    </row>
    <row r="83" spans="1:17" x14ac:dyDescent="0.25">
      <c r="A83" t="s">
        <v>270</v>
      </c>
    </row>
    <row r="84" spans="1:17" x14ac:dyDescent="0.25">
      <c r="A84" t="s">
        <v>288</v>
      </c>
    </row>
    <row r="85" spans="1:17" x14ac:dyDescent="0.25">
      <c r="C85" t="s">
        <v>263</v>
      </c>
    </row>
    <row r="86" spans="1:17" x14ac:dyDescent="0.25">
      <c r="C86" t="s">
        <v>287</v>
      </c>
      <c r="H86" t="s">
        <v>250</v>
      </c>
      <c r="M86" t="s">
        <v>269</v>
      </c>
    </row>
    <row r="87" spans="1:17" x14ac:dyDescent="0.25">
      <c r="C87" t="s">
        <v>253</v>
      </c>
      <c r="E87" t="s">
        <v>282</v>
      </c>
      <c r="H87" t="s">
        <v>253</v>
      </c>
      <c r="J87" t="s">
        <v>282</v>
      </c>
      <c r="M87" t="s">
        <v>253</v>
      </c>
      <c r="O87" t="s">
        <v>282</v>
      </c>
    </row>
    <row r="88" spans="1:17" x14ac:dyDescent="0.25">
      <c r="C88" t="s">
        <v>157</v>
      </c>
      <c r="D88" t="s">
        <v>249</v>
      </c>
      <c r="E88" t="s">
        <v>157</v>
      </c>
      <c r="F88" t="s">
        <v>249</v>
      </c>
      <c r="G88" t="s">
        <v>158</v>
      </c>
      <c r="H88" t="s">
        <v>157</v>
      </c>
      <c r="I88" t="s">
        <v>249</v>
      </c>
      <c r="J88" t="s">
        <v>157</v>
      </c>
      <c r="K88" t="s">
        <v>249</v>
      </c>
      <c r="L88" t="s">
        <v>158</v>
      </c>
      <c r="M88" t="s">
        <v>157</v>
      </c>
      <c r="N88" t="s">
        <v>249</v>
      </c>
      <c r="O88" t="s">
        <v>157</v>
      </c>
      <c r="P88" t="s">
        <v>249</v>
      </c>
      <c r="Q88" t="s">
        <v>158</v>
      </c>
    </row>
    <row r="89" spans="1:17" x14ac:dyDescent="0.25">
      <c r="A89" t="s">
        <v>262</v>
      </c>
      <c r="B89" t="s">
        <v>14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15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16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227</v>
      </c>
      <c r="C92" t="s">
        <v>159</v>
      </c>
      <c r="D92" t="s">
        <v>159</v>
      </c>
      <c r="E92" t="s">
        <v>159</v>
      </c>
      <c r="F92" t="s">
        <v>159</v>
      </c>
      <c r="G92">
        <v>0</v>
      </c>
      <c r="H92" t="s">
        <v>159</v>
      </c>
      <c r="I92" t="s">
        <v>159</v>
      </c>
      <c r="J92" t="s">
        <v>159</v>
      </c>
      <c r="K92" t="s">
        <v>159</v>
      </c>
      <c r="L92">
        <v>0</v>
      </c>
      <c r="M92" t="s">
        <v>159</v>
      </c>
      <c r="N92" t="s">
        <v>159</v>
      </c>
      <c r="O92" t="s">
        <v>159</v>
      </c>
      <c r="P92" t="s">
        <v>159</v>
      </c>
      <c r="Q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271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305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2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3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5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6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8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9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167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12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235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187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11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271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305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2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3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5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6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8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9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167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12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235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187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11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271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15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16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227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156</v>
      </c>
    </row>
    <row r="82" spans="1:17" x14ac:dyDescent="0.25">
      <c r="A82" t="s">
        <v>271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15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16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227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273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305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2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3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5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191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8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272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167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12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235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187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11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278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279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190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156</v>
      </c>
    </row>
    <row r="32" spans="1:7" x14ac:dyDescent="0.25">
      <c r="A32" t="s">
        <v>273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305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2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3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5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191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8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272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167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12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235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187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11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278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279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190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156</v>
      </c>
    </row>
    <row r="62" spans="1:7" x14ac:dyDescent="0.25">
      <c r="A62" t="s">
        <v>273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15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16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227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156</v>
      </c>
    </row>
    <row r="82" spans="1:17" x14ac:dyDescent="0.25">
      <c r="A82" t="s">
        <v>273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15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16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227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274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294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220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305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2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3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277</v>
      </c>
      <c r="C11" t="s">
        <v>159</v>
      </c>
      <c r="D11" t="s">
        <v>159</v>
      </c>
      <c r="E11" t="s">
        <v>159</v>
      </c>
      <c r="F11" t="s">
        <v>159</v>
      </c>
      <c r="G11">
        <v>0</v>
      </c>
    </row>
    <row r="12" spans="1:7" x14ac:dyDescent="0.25">
      <c r="B12" t="s">
        <v>4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5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191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192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7</v>
      </c>
      <c r="C16" t="s">
        <v>159</v>
      </c>
      <c r="D16" t="s">
        <v>159</v>
      </c>
      <c r="E16" t="s">
        <v>159</v>
      </c>
      <c r="F16" t="s">
        <v>159</v>
      </c>
      <c r="G16">
        <v>0</v>
      </c>
    </row>
    <row r="17" spans="1:7" x14ac:dyDescent="0.25">
      <c r="B17" t="s">
        <v>8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272</v>
      </c>
      <c r="C18" t="s">
        <v>159</v>
      </c>
      <c r="D18" t="s">
        <v>159</v>
      </c>
      <c r="E18" t="s">
        <v>159</v>
      </c>
      <c r="F18" t="s">
        <v>159</v>
      </c>
      <c r="G18">
        <v>0</v>
      </c>
    </row>
    <row r="19" spans="1:7" x14ac:dyDescent="0.25">
      <c r="B19" t="s">
        <v>167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12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235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187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11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278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279</v>
      </c>
      <c r="C25" t="s">
        <v>159</v>
      </c>
      <c r="D25" t="s">
        <v>159</v>
      </c>
      <c r="E25" t="s">
        <v>159</v>
      </c>
      <c r="F25" t="s">
        <v>159</v>
      </c>
      <c r="G25">
        <v>0</v>
      </c>
    </row>
    <row r="26" spans="1:7" x14ac:dyDescent="0.25">
      <c r="B26" t="s">
        <v>190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221</v>
      </c>
      <c r="C27" t="s">
        <v>159</v>
      </c>
      <c r="D27" t="s">
        <v>159</v>
      </c>
      <c r="E27" t="s">
        <v>159</v>
      </c>
      <c r="F27" t="s">
        <v>159</v>
      </c>
      <c r="G27">
        <v>0</v>
      </c>
    </row>
    <row r="31" spans="1:7" x14ac:dyDescent="0.25">
      <c r="A31" t="s">
        <v>156</v>
      </c>
    </row>
    <row r="32" spans="1:7" x14ac:dyDescent="0.25">
      <c r="A32" t="s">
        <v>274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294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220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305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2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3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277</v>
      </c>
      <c r="C41" t="s">
        <v>159</v>
      </c>
      <c r="D41" t="s">
        <v>159</v>
      </c>
      <c r="E41" t="s">
        <v>159</v>
      </c>
      <c r="F41" t="s">
        <v>159</v>
      </c>
      <c r="G41">
        <v>0</v>
      </c>
    </row>
    <row r="42" spans="1:7" x14ac:dyDescent="0.25">
      <c r="B42" t="s">
        <v>4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5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191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192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7</v>
      </c>
      <c r="C46" t="s">
        <v>159</v>
      </c>
      <c r="D46" t="s">
        <v>159</v>
      </c>
      <c r="E46" t="s">
        <v>159</v>
      </c>
      <c r="F46" t="s">
        <v>159</v>
      </c>
      <c r="G46">
        <v>0</v>
      </c>
    </row>
    <row r="47" spans="1:7" x14ac:dyDescent="0.25">
      <c r="B47" t="s">
        <v>8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272</v>
      </c>
      <c r="C48" t="s">
        <v>159</v>
      </c>
      <c r="D48" t="s">
        <v>159</v>
      </c>
      <c r="E48" t="s">
        <v>159</v>
      </c>
      <c r="F48" t="s">
        <v>159</v>
      </c>
      <c r="G48">
        <v>0</v>
      </c>
    </row>
    <row r="49" spans="1:7" x14ac:dyDescent="0.25">
      <c r="B49" t="s">
        <v>167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12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235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187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11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278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279</v>
      </c>
      <c r="C55" t="s">
        <v>159</v>
      </c>
      <c r="D55" t="s">
        <v>159</v>
      </c>
      <c r="E55" t="s">
        <v>159</v>
      </c>
      <c r="F55" t="s">
        <v>159</v>
      </c>
      <c r="G55">
        <v>0</v>
      </c>
    </row>
    <row r="56" spans="1:7" x14ac:dyDescent="0.25">
      <c r="B56" t="s">
        <v>190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221</v>
      </c>
      <c r="C57" t="s">
        <v>159</v>
      </c>
      <c r="D57" t="s">
        <v>159</v>
      </c>
      <c r="E57" t="s">
        <v>159</v>
      </c>
      <c r="F57" t="s">
        <v>159</v>
      </c>
      <c r="G57">
        <v>0</v>
      </c>
    </row>
    <row r="61" spans="1:7" x14ac:dyDescent="0.25">
      <c r="A61" t="s">
        <v>156</v>
      </c>
    </row>
    <row r="62" spans="1:7" x14ac:dyDescent="0.25">
      <c r="A62" t="s">
        <v>274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233</v>
      </c>
      <c r="H65" t="s">
        <v>250</v>
      </c>
      <c r="M65" t="s">
        <v>252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14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15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16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227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156</v>
      </c>
    </row>
    <row r="82" spans="1:17" x14ac:dyDescent="0.25">
      <c r="A82" t="s">
        <v>274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233</v>
      </c>
      <c r="H85" t="s">
        <v>250</v>
      </c>
      <c r="M85" t="s">
        <v>252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15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16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227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Q91"/>
  <sheetViews>
    <sheetView topLeftCell="A68" workbookViewId="0">
      <selection activeCell="F88" sqref="F8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156</v>
      </c>
    </row>
    <row r="2" spans="1:7" x14ac:dyDescent="0.25">
      <c r="A2" t="s">
        <v>280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294</v>
      </c>
      <c r="C6">
        <v>1.10829</v>
      </c>
      <c r="D6">
        <v>1.11934</v>
      </c>
      <c r="E6">
        <v>15.378080000000001</v>
      </c>
      <c r="F6">
        <v>13.813079999999999</v>
      </c>
      <c r="G6">
        <v>715</v>
      </c>
    </row>
    <row r="7" spans="1:7" x14ac:dyDescent="0.25">
      <c r="B7" t="s">
        <v>220</v>
      </c>
      <c r="C7">
        <v>0.81557000000000002</v>
      </c>
      <c r="D7">
        <v>0.82238</v>
      </c>
      <c r="E7">
        <v>3.8131300000000001</v>
      </c>
      <c r="F7">
        <v>4.9342800000000002</v>
      </c>
      <c r="G7">
        <v>102</v>
      </c>
    </row>
    <row r="8" spans="1:7" x14ac:dyDescent="0.25">
      <c r="B8" t="s">
        <v>305</v>
      </c>
      <c r="C8">
        <v>1.12138</v>
      </c>
      <c r="D8">
        <v>1.1072</v>
      </c>
      <c r="E8">
        <v>44.838569999999997</v>
      </c>
      <c r="F8">
        <v>27.67991</v>
      </c>
      <c r="G8">
        <v>162</v>
      </c>
    </row>
    <row r="9" spans="1:7" x14ac:dyDescent="0.25">
      <c r="B9" t="s">
        <v>2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229</v>
      </c>
    </row>
    <row r="10" spans="1:7" x14ac:dyDescent="0.25">
      <c r="B10" t="s">
        <v>3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256</v>
      </c>
    </row>
    <row r="11" spans="1:7" x14ac:dyDescent="0.25">
      <c r="B11" t="s">
        <v>4</v>
      </c>
      <c r="C11">
        <v>1.1427</v>
      </c>
      <c r="D11">
        <v>1.1512100000000001</v>
      </c>
      <c r="E11">
        <v>60.733060000000002</v>
      </c>
      <c r="F11">
        <v>57.560490000000001</v>
      </c>
      <c r="G11">
        <v>1319</v>
      </c>
    </row>
    <row r="12" spans="1:7" x14ac:dyDescent="0.25">
      <c r="B12" t="s">
        <v>5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254</v>
      </c>
    </row>
    <row r="13" spans="1:7" x14ac:dyDescent="0.25">
      <c r="B13" t="s">
        <v>191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192</v>
      </c>
      <c r="C14">
        <v>1.52902</v>
      </c>
      <c r="D14">
        <v>1.35846</v>
      </c>
      <c r="E14">
        <v>12.18778</v>
      </c>
      <c r="F14">
        <v>13.58459</v>
      </c>
      <c r="G14">
        <v>57</v>
      </c>
    </row>
    <row r="15" spans="1:7" x14ac:dyDescent="0.25">
      <c r="B15" t="s">
        <v>8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48</v>
      </c>
    </row>
    <row r="16" spans="1:7" x14ac:dyDescent="0.25">
      <c r="B16" t="s">
        <v>167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497</v>
      </c>
    </row>
    <row r="17" spans="1:7" x14ac:dyDescent="0.25">
      <c r="B17" t="s">
        <v>12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305</v>
      </c>
    </row>
    <row r="18" spans="1:7" x14ac:dyDescent="0.25">
      <c r="B18" t="s">
        <v>235</v>
      </c>
      <c r="C18">
        <v>1.21027</v>
      </c>
      <c r="D18">
        <v>1.21027</v>
      </c>
      <c r="E18">
        <v>2.4810599999999998</v>
      </c>
      <c r="F18">
        <v>2.4810599999999998</v>
      </c>
      <c r="G18">
        <v>60</v>
      </c>
    </row>
    <row r="19" spans="1:7" x14ac:dyDescent="0.25">
      <c r="B19" t="s">
        <v>187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23</v>
      </c>
    </row>
    <row r="20" spans="1:7" x14ac:dyDescent="0.25">
      <c r="B20" t="s">
        <v>11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50</v>
      </c>
    </row>
    <row r="21" spans="1:7" x14ac:dyDescent="0.25">
      <c r="B21" t="s">
        <v>190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32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60</v>
      </c>
    </row>
    <row r="30" spans="1:7" x14ac:dyDescent="0.25">
      <c r="A30" t="s">
        <v>156</v>
      </c>
    </row>
    <row r="31" spans="1:7" x14ac:dyDescent="0.25">
      <c r="A31" t="s">
        <v>280</v>
      </c>
    </row>
    <row r="32" spans="1:7" x14ac:dyDescent="0.25">
      <c r="A32" t="s">
        <v>289</v>
      </c>
    </row>
    <row r="33" spans="1:7" x14ac:dyDescent="0.25">
      <c r="C33" t="s">
        <v>253</v>
      </c>
      <c r="E33" t="s">
        <v>282</v>
      </c>
    </row>
    <row r="34" spans="1:7" x14ac:dyDescent="0.25">
      <c r="C34" t="s">
        <v>157</v>
      </c>
      <c r="D34" t="s">
        <v>249</v>
      </c>
      <c r="E34" t="s">
        <v>157</v>
      </c>
      <c r="F34" t="s">
        <v>249</v>
      </c>
      <c r="G34" t="s">
        <v>158</v>
      </c>
    </row>
    <row r="35" spans="1:7" x14ac:dyDescent="0.25">
      <c r="A35" t="s">
        <v>189</v>
      </c>
      <c r="B35" t="s">
        <v>294</v>
      </c>
      <c r="C35">
        <v>1.2200899999999999</v>
      </c>
      <c r="D35">
        <v>1.2188300000000001</v>
      </c>
      <c r="E35">
        <v>1.9226799999999999</v>
      </c>
      <c r="F35">
        <v>1.8282400000000001</v>
      </c>
      <c r="G35">
        <v>747</v>
      </c>
    </row>
    <row r="36" spans="1:7" x14ac:dyDescent="0.25">
      <c r="B36" t="s">
        <v>220</v>
      </c>
      <c r="C36">
        <v>1.04654</v>
      </c>
      <c r="D36">
        <v>1.11504</v>
      </c>
      <c r="E36">
        <v>0.48092000000000001</v>
      </c>
      <c r="F36">
        <v>0.57089999999999996</v>
      </c>
      <c r="G36">
        <v>107</v>
      </c>
    </row>
    <row r="37" spans="1:7" x14ac:dyDescent="0.25">
      <c r="B37" t="s">
        <v>305</v>
      </c>
      <c r="C37">
        <v>1.0695300000000001</v>
      </c>
      <c r="D37">
        <v>1.01284</v>
      </c>
      <c r="E37">
        <v>16.73488</v>
      </c>
      <c r="F37">
        <v>5.0642100000000001</v>
      </c>
      <c r="G37">
        <v>170</v>
      </c>
    </row>
    <row r="38" spans="1:7" x14ac:dyDescent="0.25">
      <c r="B38" t="s">
        <v>2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250</v>
      </c>
    </row>
    <row r="39" spans="1:7" x14ac:dyDescent="0.25">
      <c r="B39" t="s">
        <v>3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286</v>
      </c>
    </row>
    <row r="40" spans="1:7" x14ac:dyDescent="0.25">
      <c r="B40" t="s">
        <v>4</v>
      </c>
      <c r="C40">
        <v>1.18259</v>
      </c>
      <c r="D40">
        <v>1.18238</v>
      </c>
      <c r="E40">
        <v>7.4763999999999999</v>
      </c>
      <c r="F40">
        <v>5.9119099999999998</v>
      </c>
      <c r="G40">
        <v>1198</v>
      </c>
    </row>
    <row r="41" spans="1:7" x14ac:dyDescent="0.25">
      <c r="B41" t="s">
        <v>5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267</v>
      </c>
    </row>
    <row r="42" spans="1:7" x14ac:dyDescent="0.25">
      <c r="B42" t="s">
        <v>191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192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50</v>
      </c>
    </row>
    <row r="44" spans="1:7" x14ac:dyDescent="0.25">
      <c r="B44" t="s">
        <v>8</v>
      </c>
      <c r="C44">
        <v>1.54342</v>
      </c>
      <c r="D44">
        <v>1.85547</v>
      </c>
      <c r="E44">
        <v>3.85276</v>
      </c>
      <c r="F44">
        <v>1.85547</v>
      </c>
      <c r="G44">
        <v>50</v>
      </c>
    </row>
    <row r="45" spans="1:7" x14ac:dyDescent="0.25">
      <c r="B45" t="s">
        <v>167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636</v>
      </c>
    </row>
    <row r="46" spans="1:7" x14ac:dyDescent="0.25">
      <c r="B46" t="s">
        <v>12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328</v>
      </c>
    </row>
    <row r="47" spans="1:7" x14ac:dyDescent="0.25">
      <c r="B47" t="s">
        <v>235</v>
      </c>
      <c r="C47">
        <v>1.10002</v>
      </c>
      <c r="D47">
        <v>1.10002</v>
      </c>
      <c r="E47">
        <v>0.63361000000000001</v>
      </c>
      <c r="F47">
        <v>0.63361000000000001</v>
      </c>
      <c r="G47">
        <v>115</v>
      </c>
    </row>
    <row r="48" spans="1:7" x14ac:dyDescent="0.25">
      <c r="B48" t="s">
        <v>187</v>
      </c>
      <c r="C48">
        <v>1.64401</v>
      </c>
      <c r="D48">
        <v>1.64401</v>
      </c>
      <c r="E48">
        <v>4.9320199999999996</v>
      </c>
      <c r="F48">
        <v>4.9320199999999996</v>
      </c>
      <c r="G48">
        <v>24</v>
      </c>
    </row>
    <row r="49" spans="1:7" x14ac:dyDescent="0.25">
      <c r="B49" t="s">
        <v>11</v>
      </c>
      <c r="C49">
        <v>0.80439000000000005</v>
      </c>
      <c r="D49">
        <v>0.80439000000000005</v>
      </c>
      <c r="E49">
        <v>0.61778</v>
      </c>
      <c r="F49">
        <v>0.61778</v>
      </c>
      <c r="G49">
        <v>51</v>
      </c>
    </row>
    <row r="50" spans="1:7" x14ac:dyDescent="0.25">
      <c r="B50" t="s">
        <v>190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28</v>
      </c>
    </row>
    <row r="58" spans="1:7" x14ac:dyDescent="0.25">
      <c r="A58" t="s">
        <v>156</v>
      </c>
    </row>
    <row r="59" spans="1:7" x14ac:dyDescent="0.25">
      <c r="A59" t="s">
        <v>280</v>
      </c>
    </row>
    <row r="60" spans="1:7" x14ac:dyDescent="0.25">
      <c r="A60" t="s">
        <v>156</v>
      </c>
    </row>
    <row r="61" spans="1:7" x14ac:dyDescent="0.25">
      <c r="A61" t="s">
        <v>156</v>
      </c>
    </row>
    <row r="62" spans="1:7" x14ac:dyDescent="0.25">
      <c r="A62" t="s">
        <v>280</v>
      </c>
    </row>
    <row r="63" spans="1:7" x14ac:dyDescent="0.25">
      <c r="A63" t="s">
        <v>284</v>
      </c>
    </row>
    <row r="64" spans="1:7" x14ac:dyDescent="0.25">
      <c r="C64" t="s">
        <v>295</v>
      </c>
    </row>
    <row r="65" spans="1:17" x14ac:dyDescent="0.25">
      <c r="C65" t="s">
        <v>233</v>
      </c>
      <c r="H65" t="s">
        <v>250</v>
      </c>
      <c r="M65" t="s">
        <v>252</v>
      </c>
    </row>
    <row r="66" spans="1:17" x14ac:dyDescent="0.25">
      <c r="C66" t="s">
        <v>296</v>
      </c>
      <c r="D66" t="s">
        <v>297</v>
      </c>
      <c r="E66" t="s">
        <v>298</v>
      </c>
      <c r="F66" t="s">
        <v>299</v>
      </c>
      <c r="G66" t="s">
        <v>304</v>
      </c>
      <c r="H66" t="s">
        <v>296</v>
      </c>
      <c r="I66" t="s">
        <v>297</v>
      </c>
      <c r="J66" t="s">
        <v>298</v>
      </c>
      <c r="K66" t="s">
        <v>299</v>
      </c>
      <c r="L66" t="s">
        <v>304</v>
      </c>
      <c r="M66" t="s">
        <v>296</v>
      </c>
      <c r="N66" t="s">
        <v>297</v>
      </c>
      <c r="O66" t="s">
        <v>298</v>
      </c>
      <c r="P66" t="s">
        <v>299</v>
      </c>
      <c r="Q66" t="s">
        <v>304</v>
      </c>
    </row>
    <row r="67" spans="1:17" x14ac:dyDescent="0.25">
      <c r="C67" t="s">
        <v>300</v>
      </c>
      <c r="D67" t="s">
        <v>301</v>
      </c>
      <c r="E67" t="s">
        <v>302</v>
      </c>
      <c r="F67" t="s">
        <v>303</v>
      </c>
      <c r="G67" t="s">
        <v>218</v>
      </c>
      <c r="H67" t="s">
        <v>300</v>
      </c>
      <c r="I67" t="s">
        <v>301</v>
      </c>
      <c r="J67" t="s">
        <v>302</v>
      </c>
      <c r="K67" t="s">
        <v>303</v>
      </c>
      <c r="L67" t="s">
        <v>218</v>
      </c>
      <c r="M67" t="s">
        <v>300</v>
      </c>
      <c r="N67" t="s">
        <v>301</v>
      </c>
      <c r="O67" t="s">
        <v>302</v>
      </c>
      <c r="P67" t="s">
        <v>303</v>
      </c>
      <c r="Q67" t="s">
        <v>218</v>
      </c>
    </row>
    <row r="68" spans="1:17" x14ac:dyDescent="0.25">
      <c r="A68" t="s">
        <v>262</v>
      </c>
      <c r="B68" t="s">
        <v>14</v>
      </c>
      <c r="C68">
        <v>113.08729</v>
      </c>
      <c r="D68">
        <v>115.17613</v>
      </c>
      <c r="E68">
        <v>55.29</v>
      </c>
      <c r="F68">
        <v>56.5</v>
      </c>
      <c r="G68">
        <v>2209</v>
      </c>
      <c r="H68">
        <v>112.02675000000001</v>
      </c>
      <c r="I68">
        <v>114.47264</v>
      </c>
      <c r="J68">
        <v>54.66</v>
      </c>
      <c r="K68">
        <v>56.09</v>
      </c>
      <c r="L68">
        <v>2203</v>
      </c>
      <c r="M68">
        <v>107.97756</v>
      </c>
      <c r="N68">
        <v>111.86055</v>
      </c>
      <c r="O68">
        <v>52.3</v>
      </c>
      <c r="P68">
        <v>54.31</v>
      </c>
      <c r="Q68">
        <v>2189</v>
      </c>
    </row>
    <row r="69" spans="1:17" x14ac:dyDescent="0.25">
      <c r="B69" t="s">
        <v>15</v>
      </c>
      <c r="C69">
        <v>104.78437</v>
      </c>
      <c r="D69">
        <v>110.39649</v>
      </c>
      <c r="E69">
        <v>12.28</v>
      </c>
      <c r="F69">
        <v>12.95</v>
      </c>
      <c r="G69">
        <v>1370</v>
      </c>
      <c r="H69">
        <v>103.14422999999999</v>
      </c>
      <c r="I69">
        <v>108.73981999999999</v>
      </c>
      <c r="J69">
        <v>12.07</v>
      </c>
      <c r="K69">
        <v>12.74</v>
      </c>
      <c r="L69">
        <v>1364</v>
      </c>
      <c r="M69">
        <v>98.324370000000002</v>
      </c>
      <c r="N69">
        <v>103.05423</v>
      </c>
      <c r="O69">
        <v>11.4</v>
      </c>
      <c r="P69">
        <v>11.96</v>
      </c>
      <c r="Q69">
        <v>1357</v>
      </c>
    </row>
    <row r="70" spans="1:17" x14ac:dyDescent="0.25">
      <c r="B70" t="s">
        <v>16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227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156</v>
      </c>
    </row>
    <row r="79" spans="1:17" x14ac:dyDescent="0.25">
      <c r="A79" t="s">
        <v>280</v>
      </c>
    </row>
    <row r="80" spans="1:17" x14ac:dyDescent="0.25">
      <c r="A80" t="s">
        <v>156</v>
      </c>
    </row>
    <row r="81" spans="1:17" x14ac:dyDescent="0.25">
      <c r="A81" t="s">
        <v>156</v>
      </c>
    </row>
    <row r="82" spans="1:17" x14ac:dyDescent="0.25">
      <c r="A82" t="s">
        <v>280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233</v>
      </c>
      <c r="H85" t="s">
        <v>250</v>
      </c>
      <c r="M85" t="s">
        <v>252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14</v>
      </c>
      <c r="C88">
        <v>1.1516999999999999</v>
      </c>
      <c r="D88">
        <v>1.1615599999999999</v>
      </c>
      <c r="E88">
        <v>7.1509499999999999</v>
      </c>
      <c r="F88">
        <v>5.8078200000000004</v>
      </c>
      <c r="G88">
        <v>2210</v>
      </c>
      <c r="H88">
        <v>1.14716</v>
      </c>
      <c r="I88">
        <v>1.1575800000000001</v>
      </c>
      <c r="J88">
        <v>7.11212</v>
      </c>
      <c r="K88">
        <v>5.7879100000000001</v>
      </c>
      <c r="L88">
        <v>2204</v>
      </c>
      <c r="M88">
        <v>1.1442600000000001</v>
      </c>
      <c r="N88">
        <v>1.15476</v>
      </c>
      <c r="O88">
        <v>7.0792299999999999</v>
      </c>
      <c r="P88">
        <v>5.77379</v>
      </c>
      <c r="Q88">
        <v>2184</v>
      </c>
    </row>
    <row r="89" spans="1:17" x14ac:dyDescent="0.25">
      <c r="B89" t="s">
        <v>15</v>
      </c>
      <c r="C89">
        <v>1.0667599999999999</v>
      </c>
      <c r="D89">
        <v>0.92934000000000005</v>
      </c>
      <c r="E89">
        <v>1.3217099999999999</v>
      </c>
      <c r="F89">
        <v>0.72150000000000003</v>
      </c>
      <c r="G89">
        <v>1549</v>
      </c>
      <c r="H89">
        <v>1.06111</v>
      </c>
      <c r="I89">
        <v>0.92391999999999996</v>
      </c>
      <c r="J89">
        <v>1.31149</v>
      </c>
      <c r="K89">
        <v>0.72035000000000005</v>
      </c>
      <c r="L89">
        <v>1543</v>
      </c>
      <c r="M89">
        <v>1.0508599999999999</v>
      </c>
      <c r="N89">
        <v>0.92476999999999998</v>
      </c>
      <c r="O89">
        <v>1.2964199999999999</v>
      </c>
      <c r="P89">
        <v>0.71897</v>
      </c>
      <c r="Q89">
        <v>1532</v>
      </c>
    </row>
    <row r="90" spans="1:17" x14ac:dyDescent="0.25">
      <c r="B90" t="s">
        <v>16</v>
      </c>
      <c r="C90">
        <v>1.1633599999999999</v>
      </c>
      <c r="D90">
        <v>1.14636</v>
      </c>
      <c r="E90">
        <v>55.000950000000003</v>
      </c>
      <c r="F90">
        <v>63.15493</v>
      </c>
      <c r="G90">
        <v>332</v>
      </c>
      <c r="H90">
        <v>1.1610799999999999</v>
      </c>
      <c r="I90">
        <v>1.1439699999999999</v>
      </c>
      <c r="J90">
        <v>54.79045</v>
      </c>
      <c r="K90">
        <v>63.089779999999998</v>
      </c>
      <c r="L90">
        <v>330</v>
      </c>
      <c r="M90">
        <v>1.1597500000000001</v>
      </c>
      <c r="N90">
        <v>1.14239</v>
      </c>
      <c r="O90">
        <v>54.607129999999998</v>
      </c>
      <c r="P90">
        <v>62.897100000000002</v>
      </c>
      <c r="Q90">
        <v>329</v>
      </c>
    </row>
    <row r="91" spans="1:17" x14ac:dyDescent="0.25">
      <c r="B91" t="s">
        <v>227</v>
      </c>
      <c r="C91">
        <v>1.9833499999999999</v>
      </c>
      <c r="D91">
        <v>2.1485799999999999</v>
      </c>
      <c r="E91">
        <v>3.16473</v>
      </c>
      <c r="F91">
        <v>2.1485799999999999</v>
      </c>
      <c r="G91">
        <v>77</v>
      </c>
      <c r="H91">
        <v>1.92553</v>
      </c>
      <c r="I91">
        <v>2.0740500000000002</v>
      </c>
      <c r="J91">
        <v>3.1445699999999999</v>
      </c>
      <c r="K91">
        <v>2.0740500000000002</v>
      </c>
      <c r="L91">
        <v>79</v>
      </c>
      <c r="M91">
        <v>1.8409899999999999</v>
      </c>
      <c r="N91">
        <v>1.9370099999999999</v>
      </c>
      <c r="O91">
        <v>2.9184399999999999</v>
      </c>
      <c r="P91">
        <v>1.9370099999999999</v>
      </c>
      <c r="Q9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217</v>
      </c>
    </row>
    <row r="2" spans="1:14" x14ac:dyDescent="0.25">
      <c r="E2" s="4">
        <v>1</v>
      </c>
      <c r="F2" t="s">
        <v>160</v>
      </c>
      <c r="I2" s="4"/>
      <c r="N2" s="4"/>
    </row>
    <row r="3" spans="1:14" x14ac:dyDescent="0.25">
      <c r="E3">
        <v>2.5999999999999999E-2</v>
      </c>
      <c r="F3" t="s">
        <v>161</v>
      </c>
    </row>
    <row r="5" spans="1:14" x14ac:dyDescent="0.25">
      <c r="A5" s="5" t="s">
        <v>162</v>
      </c>
      <c r="B5" s="5" t="s">
        <v>163</v>
      </c>
      <c r="C5" s="5" t="s">
        <v>164</v>
      </c>
      <c r="E5" s="6" t="s">
        <v>188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258</v>
      </c>
    </row>
    <row r="2" spans="1:22" x14ac:dyDescent="0.25">
      <c r="A2" t="s">
        <v>166</v>
      </c>
    </row>
    <row r="3" spans="1:22" x14ac:dyDescent="0.25">
      <c r="C3" t="s">
        <v>165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172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opLeftCell="L136" workbookViewId="0">
      <selection activeCell="M171" sqref="M171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259</v>
      </c>
    </row>
    <row r="2" spans="9:16" ht="15.75" customHeight="1" x14ac:dyDescent="0.25">
      <c r="I2" t="s">
        <v>195</v>
      </c>
      <c r="K2" t="s">
        <v>196</v>
      </c>
      <c r="N2" s="20"/>
    </row>
    <row r="3" spans="9:16" ht="15.75" customHeight="1" x14ac:dyDescent="0.25">
      <c r="I3" t="s">
        <v>189</v>
      </c>
      <c r="K3" s="21" t="s">
        <v>200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70" t="s">
        <v>242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70" t="s">
        <v>243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70" t="s">
        <v>244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70" t="s">
        <v>245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248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201</v>
      </c>
      <c r="J10" s="12" t="s">
        <v>264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70" t="s">
        <v>242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70" t="s">
        <v>243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70" t="s">
        <v>244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70" t="s">
        <v>245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248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238</v>
      </c>
      <c r="J17" s="12" t="s">
        <v>264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70" t="s">
        <v>242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70" t="s">
        <v>243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70" t="s">
        <v>244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70" t="s">
        <v>245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248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203</v>
      </c>
      <c r="J24" s="12" t="s">
        <v>264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239</v>
      </c>
    </row>
    <row r="26" spans="9:29" ht="15.75" customHeight="1" x14ac:dyDescent="0.25">
      <c r="J26" s="70" t="s">
        <v>242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70" t="s">
        <v>243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70" t="s">
        <v>244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70" t="s">
        <v>245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248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207</v>
      </c>
      <c r="J31" s="12" t="s">
        <v>264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70" t="s">
        <v>242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70" t="s">
        <v>243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70" t="s">
        <v>244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70" t="s">
        <v>245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248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211</v>
      </c>
      <c r="J38" s="12" t="s">
        <v>264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70" t="s">
        <v>242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70" t="s">
        <v>243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70" t="s">
        <v>244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70" t="s">
        <v>245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248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214</v>
      </c>
      <c r="J45" s="12" t="s">
        <v>264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259</v>
      </c>
    </row>
    <row r="54" spans="2:15" x14ac:dyDescent="0.25">
      <c r="B54" t="s">
        <v>195</v>
      </c>
      <c r="C54" t="s">
        <v>196</v>
      </c>
      <c r="D54" t="s">
        <v>197</v>
      </c>
      <c r="E54" t="s">
        <v>198</v>
      </c>
      <c r="F54" s="20">
        <v>153102255</v>
      </c>
      <c r="G54" t="s">
        <v>199</v>
      </c>
      <c r="H54" t="s">
        <v>260</v>
      </c>
    </row>
    <row r="55" spans="2:15" x14ac:dyDescent="0.25">
      <c r="B55" t="s">
        <v>189</v>
      </c>
      <c r="C55" s="70" t="s">
        <v>242</v>
      </c>
      <c r="D55" s="70" t="s">
        <v>243</v>
      </c>
      <c r="E55" s="70" t="s">
        <v>244</v>
      </c>
      <c r="F55" s="70" t="s">
        <v>245</v>
      </c>
      <c r="G55" s="12" t="s">
        <v>251</v>
      </c>
      <c r="H55" s="12" t="s">
        <v>264</v>
      </c>
      <c r="I55" s="73" t="s">
        <v>242</v>
      </c>
      <c r="J55" s="70" t="s">
        <v>243</v>
      </c>
      <c r="K55" s="70" t="s">
        <v>244</v>
      </c>
      <c r="L55" s="70" t="s">
        <v>245</v>
      </c>
      <c r="M55" s="12" t="s">
        <v>251</v>
      </c>
      <c r="N55" s="12" t="s">
        <v>264</v>
      </c>
    </row>
    <row r="56" spans="2:15" x14ac:dyDescent="0.25">
      <c r="B56" t="s">
        <v>201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67">
        <f>1084*($M56/SUM($M56:$M57))</f>
        <v>235.77718832891247</v>
      </c>
      <c r="J56" s="67">
        <f>836*($M56/SUM($M56:$M57))</f>
        <v>181.83554376657824</v>
      </c>
      <c r="K56" s="67">
        <f>699*($M56/SUM($M56:$M57))</f>
        <v>152.0371352785146</v>
      </c>
      <c r="L56" s="67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219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67">
        <f>1084*($M57/SUM($M56:$M57))</f>
        <v>848.22281167108747</v>
      </c>
      <c r="J57" s="67">
        <f>836*($M57/SUM($M56:$M57))</f>
        <v>654.16445623342167</v>
      </c>
      <c r="K57" s="67">
        <f>699*($M57/SUM($M56:$M57))</f>
        <v>546.9628647214854</v>
      </c>
      <c r="L57" s="67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203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207</v>
      </c>
      <c r="G59">
        <v>6</v>
      </c>
      <c r="H59">
        <v>6</v>
      </c>
      <c r="I59" s="72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211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72">
        <v>353</v>
      </c>
      <c r="J60" s="72">
        <v>270</v>
      </c>
      <c r="K60" s="72">
        <v>189</v>
      </c>
      <c r="L60" s="72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214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72">
        <v>250</v>
      </c>
      <c r="J61" s="72">
        <v>300</v>
      </c>
      <c r="K61" s="72">
        <v>261</v>
      </c>
      <c r="L61" s="72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202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72">
        <v>156</v>
      </c>
      <c r="J62" s="72">
        <v>239</v>
      </c>
      <c r="K62" s="72">
        <v>208</v>
      </c>
      <c r="L62" s="72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204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72">
        <v>610</v>
      </c>
      <c r="J63" s="72">
        <v>577</v>
      </c>
      <c r="K63" s="72">
        <v>549</v>
      </c>
      <c r="L63" s="72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205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72">
        <v>1078</v>
      </c>
      <c r="J64" s="72">
        <v>979</v>
      </c>
      <c r="K64" s="72">
        <v>952</v>
      </c>
      <c r="L64" s="72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206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72">
        <v>500</v>
      </c>
      <c r="J65" s="72">
        <v>632</v>
      </c>
      <c r="K65" s="72">
        <v>610</v>
      </c>
      <c r="L65" s="72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210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72">
        <v>88</v>
      </c>
      <c r="J66" s="72">
        <v>251</v>
      </c>
      <c r="K66" s="72">
        <v>196</v>
      </c>
      <c r="L66" s="72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216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72">
        <v>1125</v>
      </c>
      <c r="J67" s="72">
        <v>1039</v>
      </c>
      <c r="K67" s="72">
        <v>985</v>
      </c>
      <c r="L67" s="72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208</v>
      </c>
      <c r="D68">
        <v>25</v>
      </c>
      <c r="E68">
        <v>25</v>
      </c>
      <c r="F68">
        <v>25</v>
      </c>
      <c r="G68">
        <v>25</v>
      </c>
      <c r="H68">
        <v>30</v>
      </c>
      <c r="I68" s="72"/>
      <c r="J68" s="72">
        <v>428</v>
      </c>
      <c r="K68" s="72">
        <v>360</v>
      </c>
      <c r="L68" s="72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212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72">
        <v>497</v>
      </c>
      <c r="J69" s="72">
        <v>675</v>
      </c>
      <c r="K69" s="72">
        <v>603</v>
      </c>
      <c r="L69" s="72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209</v>
      </c>
      <c r="G70">
        <v>10</v>
      </c>
      <c r="H70">
        <v>10</v>
      </c>
      <c r="I70" s="72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213</v>
      </c>
      <c r="E71">
        <v>12</v>
      </c>
      <c r="F71">
        <v>12</v>
      </c>
      <c r="G71">
        <v>12</v>
      </c>
      <c r="H71">
        <v>12</v>
      </c>
      <c r="I71" s="72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255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72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215</v>
      </c>
      <c r="C74" t="s">
        <v>196</v>
      </c>
      <c r="D74" t="s">
        <v>197</v>
      </c>
      <c r="E74" t="s">
        <v>198</v>
      </c>
      <c r="F74" s="20">
        <v>153102255</v>
      </c>
      <c r="G74" t="s">
        <v>199</v>
      </c>
      <c r="I74" s="10"/>
      <c r="J74" s="17"/>
      <c r="K74" s="17"/>
      <c r="L74" s="17"/>
      <c r="M74" s="17"/>
      <c r="N74" s="17"/>
    </row>
    <row r="75" spans="2:15" x14ac:dyDescent="0.25">
      <c r="B75" t="s">
        <v>189</v>
      </c>
      <c r="C75" s="70" t="s">
        <v>242</v>
      </c>
      <c r="D75" s="70" t="s">
        <v>243</v>
      </c>
      <c r="E75" s="70" t="s">
        <v>244</v>
      </c>
      <c r="F75" s="70" t="s">
        <v>245</v>
      </c>
      <c r="G75" s="12" t="s">
        <v>251</v>
      </c>
      <c r="H75" s="12" t="s">
        <v>264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264</v>
      </c>
    </row>
    <row r="76" spans="2:15" x14ac:dyDescent="0.25">
      <c r="B76" t="s">
        <v>201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219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203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207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211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214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202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204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205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206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210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216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208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212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209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213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256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15</v>
      </c>
      <c r="B143" t="s">
        <v>0</v>
      </c>
    </row>
    <row r="144" spans="1:2" x14ac:dyDescent="0.25">
      <c r="B144" t="s">
        <v>219</v>
      </c>
    </row>
    <row r="145" spans="1:2" x14ac:dyDescent="0.25">
      <c r="B145" t="s">
        <v>2</v>
      </c>
    </row>
    <row r="146" spans="1:2" x14ac:dyDescent="0.25">
      <c r="B146" t="s">
        <v>207</v>
      </c>
    </row>
    <row r="147" spans="1:2" x14ac:dyDescent="0.25">
      <c r="B147" t="s">
        <v>211</v>
      </c>
    </row>
    <row r="148" spans="1:2" x14ac:dyDescent="0.25">
      <c r="B148" t="s">
        <v>11</v>
      </c>
    </row>
    <row r="149" spans="1:2" x14ac:dyDescent="0.25">
      <c r="A149" t="s">
        <v>14</v>
      </c>
      <c r="B149" t="s">
        <v>305</v>
      </c>
    </row>
    <row r="150" spans="1:2" x14ac:dyDescent="0.25">
      <c r="B150" t="s">
        <v>3</v>
      </c>
    </row>
    <row r="151" spans="1:2" x14ac:dyDescent="0.25">
      <c r="B151" t="s">
        <v>4</v>
      </c>
    </row>
    <row r="152" spans="1:2" x14ac:dyDescent="0.25">
      <c r="B152" t="s">
        <v>5</v>
      </c>
    </row>
    <row r="153" spans="1:2" x14ac:dyDescent="0.25">
      <c r="B153" t="s">
        <v>8</v>
      </c>
    </row>
    <row r="154" spans="1:2" x14ac:dyDescent="0.25">
      <c r="B154" t="s">
        <v>167</v>
      </c>
    </row>
    <row r="155" spans="1:2" x14ac:dyDescent="0.25">
      <c r="A155" t="s">
        <v>16</v>
      </c>
      <c r="B155" t="s">
        <v>208</v>
      </c>
    </row>
    <row r="156" spans="1:2" x14ac:dyDescent="0.25">
      <c r="B156" t="s">
        <v>212</v>
      </c>
    </row>
    <row r="157" spans="1:2" x14ac:dyDescent="0.25">
      <c r="A157" t="s">
        <v>227</v>
      </c>
      <c r="B157" t="s">
        <v>192</v>
      </c>
    </row>
    <row r="158" spans="1:2" x14ac:dyDescent="0.25">
      <c r="B158" t="s">
        <v>254</v>
      </c>
    </row>
    <row r="159" spans="1:2" x14ac:dyDescent="0.25">
      <c r="A159" t="s">
        <v>234</v>
      </c>
      <c r="B159" t="s">
        <v>257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71">
        <v>40603</v>
      </c>
      <c r="E166" s="71">
        <v>41000</v>
      </c>
      <c r="F166" s="71">
        <v>41153</v>
      </c>
      <c r="G166" s="71">
        <v>41518</v>
      </c>
      <c r="H166" s="71">
        <v>41883</v>
      </c>
      <c r="I166" s="71">
        <v>42248</v>
      </c>
      <c r="U166" s="71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290</v>
      </c>
      <c r="D167">
        <v>198</v>
      </c>
      <c r="I167">
        <v>0</v>
      </c>
      <c r="U167" s="71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291</v>
      </c>
      <c r="D168">
        <v>217</v>
      </c>
      <c r="I168">
        <v>59</v>
      </c>
      <c r="U168" s="71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292</v>
      </c>
      <c r="D169">
        <v>241</v>
      </c>
      <c r="I169">
        <v>176</v>
      </c>
      <c r="U169" s="71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71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B239"/>
  <sheetViews>
    <sheetView tabSelected="1" topLeftCell="A15" zoomScale="93" zoomScaleNormal="93" workbookViewId="0">
      <selection activeCell="N11" sqref="N11"/>
    </sheetView>
  </sheetViews>
  <sheetFormatPr defaultRowHeight="15" x14ac:dyDescent="0.25"/>
  <cols>
    <col min="1" max="1" width="15" customWidth="1"/>
    <col min="2" max="2" width="18.140625" customWidth="1"/>
    <col min="3" max="6" width="9.42578125" customWidth="1"/>
    <col min="7" max="7" width="9.140625" customWidth="1"/>
    <col min="8" max="8" width="10.42578125" customWidth="1"/>
    <col min="9" max="9" width="10.85546875" customWidth="1"/>
    <col min="10" max="11" width="8.7109375" customWidth="1"/>
    <col min="12" max="12" width="9.5703125" customWidth="1"/>
    <col min="13" max="13" width="8.7109375" customWidth="1"/>
    <col min="14" max="14" width="10.140625" customWidth="1"/>
    <col min="15" max="15" width="11.140625" customWidth="1"/>
    <col min="16" max="16" width="11.85546875" customWidth="1"/>
    <col min="17" max="17" width="7.42578125" customWidth="1"/>
    <col min="18" max="19" width="7.5703125" customWidth="1"/>
    <col min="20" max="20" width="10.7109375" customWidth="1"/>
    <col min="23" max="24" width="10.85546875" customWidth="1"/>
  </cols>
  <sheetData>
    <row r="1" spans="1:22" ht="15.75" thickBot="1" x14ac:dyDescent="0.3">
      <c r="C1" s="123" t="s">
        <v>281</v>
      </c>
      <c r="D1" s="123"/>
      <c r="E1" s="123"/>
      <c r="F1" s="123"/>
      <c r="G1" s="123"/>
      <c r="H1" s="123"/>
      <c r="J1" s="122" t="s">
        <v>261</v>
      </c>
      <c r="K1" s="122"/>
      <c r="L1" s="122"/>
      <c r="M1" s="122"/>
      <c r="N1" s="122"/>
      <c r="O1" s="122"/>
    </row>
    <row r="2" spans="1:22" ht="43.5" thickBot="1" x14ac:dyDescent="0.3">
      <c r="B2" s="76"/>
      <c r="C2" s="64" t="s">
        <v>242</v>
      </c>
      <c r="D2" s="65" t="s">
        <v>243</v>
      </c>
      <c r="E2" s="65" t="s">
        <v>244</v>
      </c>
      <c r="F2" s="65" t="s">
        <v>245</v>
      </c>
      <c r="G2" s="65" t="s">
        <v>251</v>
      </c>
      <c r="H2" s="84" t="s">
        <v>264</v>
      </c>
      <c r="I2" s="89" t="s">
        <v>226</v>
      </c>
      <c r="J2" s="93" t="str">
        <f t="shared" ref="J2:O2" si="0">C2</f>
        <v>Mar 2011</v>
      </c>
      <c r="K2" s="94" t="str">
        <f t="shared" si="0"/>
        <v>Apr 2012</v>
      </c>
      <c r="L2" s="94" t="str">
        <f t="shared" si="0"/>
        <v>Sep 2012</v>
      </c>
      <c r="M2" s="94" t="str">
        <f t="shared" si="0"/>
        <v>Sep 2013</v>
      </c>
      <c r="N2" s="94" t="str">
        <f t="shared" si="0"/>
        <v>Sep 2014</v>
      </c>
      <c r="O2" s="95" t="str">
        <f t="shared" si="0"/>
        <v>Sep 2015</v>
      </c>
      <c r="R2" s="51"/>
      <c r="S2" s="51"/>
      <c r="T2" s="51"/>
      <c r="U2" s="51"/>
      <c r="V2" s="51"/>
    </row>
    <row r="3" spans="1:22" ht="15.75" thickBot="1" x14ac:dyDescent="0.3">
      <c r="A3" s="124" t="s">
        <v>15</v>
      </c>
      <c r="B3" s="77" t="s">
        <v>220</v>
      </c>
      <c r="C3" s="33"/>
      <c r="D3" s="33"/>
      <c r="E3" s="33"/>
      <c r="F3" s="33"/>
      <c r="G3" s="28">
        <f t="shared" ref="G3:G18" si="1">VLOOKUP($B3,HD2014DI,4,FALSE)</f>
        <v>3.3699300000000001</v>
      </c>
      <c r="H3" s="28">
        <f t="shared" ref="H3:H18" si="2">VLOOKUP($B3,HD2015DI,4,FALSE)</f>
        <v>3.8131300000000001</v>
      </c>
      <c r="I3" s="102">
        <f t="shared" ref="I3:I19" si="3">((H3-G3)/G3)*100</f>
        <v>13.151608490384072</v>
      </c>
      <c r="J3" s="96">
        <f>'Chart 28'!I56</f>
        <v>235.77718832891247</v>
      </c>
      <c r="K3" s="78">
        <f>'Chart 28'!J56</f>
        <v>181.83554376657824</v>
      </c>
      <c r="L3" s="78">
        <f>'Chart 28'!K56</f>
        <v>152.0371352785146</v>
      </c>
      <c r="M3" s="78">
        <f>'Chart 28'!L56</f>
        <v>118.75862068965517</v>
      </c>
      <c r="N3" s="78">
        <f>'Chart 28'!M56</f>
        <v>82</v>
      </c>
      <c r="O3" s="28">
        <f t="shared" ref="O3:O18" si="4">VLOOKUP($B3,HD2015DI,6,FALSE)</f>
        <v>102</v>
      </c>
      <c r="Q3" s="15"/>
      <c r="R3" s="51"/>
      <c r="S3" s="14"/>
      <c r="T3" s="51"/>
      <c r="U3" s="14"/>
      <c r="V3" s="51"/>
    </row>
    <row r="4" spans="1:22" ht="15.75" thickBot="1" x14ac:dyDescent="0.3">
      <c r="A4" s="125"/>
      <c r="B4" s="27" t="s">
        <v>294</v>
      </c>
      <c r="C4" s="109"/>
      <c r="D4" s="43"/>
      <c r="E4" s="43"/>
      <c r="F4" s="33"/>
      <c r="G4" s="33">
        <f t="shared" si="1"/>
        <v>18.24878</v>
      </c>
      <c r="H4" s="86">
        <f t="shared" si="2"/>
        <v>15.378080000000001</v>
      </c>
      <c r="I4" s="103">
        <f t="shared" si="3"/>
        <v>-15.730914614566011</v>
      </c>
      <c r="J4" s="97">
        <f>'Chart 28'!I57</f>
        <v>848.22281167108747</v>
      </c>
      <c r="K4" s="74">
        <f>'Chart 28'!J57</f>
        <v>654.16445623342167</v>
      </c>
      <c r="L4" s="74">
        <f>'Chart 28'!K57</f>
        <v>546.9628647214854</v>
      </c>
      <c r="M4" s="74">
        <f>'Chart 28'!L57</f>
        <v>427.24137931034483</v>
      </c>
      <c r="N4" s="74">
        <f>'Chart 28'!M57</f>
        <v>295</v>
      </c>
      <c r="O4" s="28">
        <f t="shared" si="4"/>
        <v>715</v>
      </c>
      <c r="Q4" s="15"/>
      <c r="R4" s="51"/>
      <c r="S4" s="14"/>
      <c r="T4" s="51"/>
      <c r="U4" s="14"/>
      <c r="V4" s="51"/>
    </row>
    <row r="5" spans="1:22" ht="15.75" thickBot="1" x14ac:dyDescent="0.3">
      <c r="A5" s="125"/>
      <c r="B5" s="32" t="s">
        <v>2</v>
      </c>
      <c r="C5" s="33">
        <f>VLOOKUP($B5,HD2011DI,4,FALSE)</f>
        <v>4.0499200000000002</v>
      </c>
      <c r="D5" s="33">
        <f>VLOOKUP($B5,HD2012ADI,4,FALSE)</f>
        <v>4.5953299999999997</v>
      </c>
      <c r="E5" s="33">
        <f>VLOOKUP($B5,HD2012BDI,4,FALSE)</f>
        <v>5.0116800000000001</v>
      </c>
      <c r="F5" s="33">
        <f t="shared" ref="F5:F18" si="5">VLOOKUP($B5,HD2013DI,4,FALSE)</f>
        <v>6.0229299999999997</v>
      </c>
      <c r="G5" s="33">
        <f t="shared" si="1"/>
        <v>11.217750000000001</v>
      </c>
      <c r="H5" s="86">
        <f t="shared" si="2"/>
        <v>10.074909999999999</v>
      </c>
      <c r="I5" s="103">
        <f t="shared" si="3"/>
        <v>-10.187782755008815</v>
      </c>
      <c r="J5" s="97">
        <f>'Chart 28'!I58</f>
        <v>255</v>
      </c>
      <c r="K5" s="74">
        <f>'Chart 28'!J58</f>
        <v>225</v>
      </c>
      <c r="L5" s="74">
        <f>'Chart 28'!K58</f>
        <v>203</v>
      </c>
      <c r="M5" s="74">
        <f>'Chart 28'!L58</f>
        <v>181</v>
      </c>
      <c r="N5" s="74">
        <f>'Chart 28'!M58</f>
        <v>435</v>
      </c>
      <c r="O5" s="28">
        <f t="shared" si="4"/>
        <v>229</v>
      </c>
      <c r="Q5" s="15"/>
      <c r="R5" s="51"/>
      <c r="S5" s="14"/>
      <c r="T5" s="51"/>
      <c r="U5" s="14"/>
      <c r="V5" s="51"/>
    </row>
    <row r="6" spans="1:22" ht="15.75" thickBot="1" x14ac:dyDescent="0.3">
      <c r="A6" s="125"/>
      <c r="B6" s="32" t="s">
        <v>190</v>
      </c>
      <c r="C6" s="109"/>
      <c r="D6" s="43"/>
      <c r="E6" s="43"/>
      <c r="F6" s="33">
        <f t="shared" si="5"/>
        <v>3.33786</v>
      </c>
      <c r="G6" s="33">
        <f t="shared" si="1"/>
        <v>3.7720199999999999</v>
      </c>
      <c r="H6" s="86">
        <f t="shared" si="2"/>
        <v>3.5377100000000001</v>
      </c>
      <c r="I6" s="103">
        <f t="shared" si="3"/>
        <v>-6.2117910297400281</v>
      </c>
      <c r="J6" s="97">
        <f>'Chart 28'!I59</f>
        <v>32</v>
      </c>
      <c r="K6" s="74">
        <f>'Chart 28'!J59</f>
        <v>0</v>
      </c>
      <c r="L6" s="74">
        <f>'Chart 28'!K59</f>
        <v>0</v>
      </c>
      <c r="M6" s="74">
        <f>'Chart 28'!L59</f>
        <v>237</v>
      </c>
      <c r="N6" s="74">
        <f>'Chart 28'!M59</f>
        <v>189</v>
      </c>
      <c r="O6" s="28">
        <f t="shared" si="4"/>
        <v>32</v>
      </c>
      <c r="Q6" s="15"/>
      <c r="R6" s="51"/>
      <c r="S6" s="14"/>
      <c r="T6" s="51"/>
      <c r="U6" s="14"/>
      <c r="V6" s="51"/>
    </row>
    <row r="7" spans="1:22" ht="15.75" thickBot="1" x14ac:dyDescent="0.3">
      <c r="A7" s="125"/>
      <c r="B7" s="32" t="s">
        <v>235</v>
      </c>
      <c r="C7" s="109">
        <f>VLOOKUP($B7,HD2011DI,4,FALSE)</f>
        <v>2.2101500000000001</v>
      </c>
      <c r="D7" s="43">
        <f t="shared" ref="D7:D14" si="6">VLOOKUP($B7,HD2012ADI,4,FALSE)</f>
        <v>2.55477</v>
      </c>
      <c r="E7" s="114">
        <f t="shared" ref="E7:E14" si="7">VLOOKUP($B7,HD2012BDI,4,FALSE)</f>
        <v>2.6446700000000001</v>
      </c>
      <c r="F7" s="33">
        <f t="shared" si="5"/>
        <v>2.8897699999999999</v>
      </c>
      <c r="G7" s="33">
        <f t="shared" si="1"/>
        <v>3.1044</v>
      </c>
      <c r="H7" s="86">
        <f t="shared" si="2"/>
        <v>2.4810599999999998</v>
      </c>
      <c r="I7" s="103">
        <f t="shared" si="3"/>
        <v>-20.079242365674531</v>
      </c>
      <c r="J7" s="97">
        <f>'Chart 28'!I60</f>
        <v>353</v>
      </c>
      <c r="K7" s="74">
        <f>'Chart 28'!J60</f>
        <v>270</v>
      </c>
      <c r="L7" s="74">
        <f>'Chart 28'!K60</f>
        <v>189</v>
      </c>
      <c r="M7" s="74">
        <f>'Chart 28'!L60</f>
        <v>126</v>
      </c>
      <c r="N7" s="74">
        <f>'Chart 28'!M60</f>
        <v>118</v>
      </c>
      <c r="O7" s="28">
        <f t="shared" si="4"/>
        <v>60</v>
      </c>
      <c r="Q7" s="15"/>
      <c r="R7" s="51"/>
      <c r="S7" s="14"/>
      <c r="T7" s="51"/>
      <c r="U7" s="14"/>
      <c r="V7" s="51"/>
    </row>
    <row r="8" spans="1:22" ht="15.75" thickBot="1" x14ac:dyDescent="0.3">
      <c r="A8" s="126"/>
      <c r="B8" s="35" t="s">
        <v>11</v>
      </c>
      <c r="C8" s="109">
        <f>VLOOKUP($B8,HD2011DI,4,FALSE)</f>
        <v>4.5938600000000003</v>
      </c>
      <c r="D8" s="44">
        <f t="shared" si="6"/>
        <v>4.6741000000000001</v>
      </c>
      <c r="E8" s="115">
        <f t="shared" si="7"/>
        <v>4.6720300000000003</v>
      </c>
      <c r="F8" s="36">
        <f t="shared" si="5"/>
        <v>5.9400300000000001</v>
      </c>
      <c r="G8" s="36">
        <f t="shared" si="1"/>
        <v>7.5779500000000004</v>
      </c>
      <c r="H8" s="87">
        <f t="shared" si="2"/>
        <v>5.2913699999999997</v>
      </c>
      <c r="I8" s="104">
        <f t="shared" si="3"/>
        <v>-30.174123608627674</v>
      </c>
      <c r="J8" s="98">
        <f>'Chart 28'!I61</f>
        <v>250</v>
      </c>
      <c r="K8" s="79">
        <f>'Chart 28'!J61</f>
        <v>300</v>
      </c>
      <c r="L8" s="79">
        <f>'Chart 28'!K61</f>
        <v>261</v>
      </c>
      <c r="M8" s="79">
        <f>'Chart 28'!L61</f>
        <v>240</v>
      </c>
      <c r="N8" s="79">
        <f>'Chart 28'!M61</f>
        <v>220</v>
      </c>
      <c r="O8" s="28">
        <f t="shared" si="4"/>
        <v>50</v>
      </c>
      <c r="Q8" s="15"/>
      <c r="R8" s="51"/>
      <c r="S8" s="14"/>
      <c r="T8" s="51"/>
      <c r="U8" s="14"/>
      <c r="V8" s="51"/>
    </row>
    <row r="9" spans="1:22" ht="15.75" thickBot="1" x14ac:dyDescent="0.3">
      <c r="A9" s="127" t="s">
        <v>14</v>
      </c>
      <c r="B9" s="77" t="s">
        <v>305</v>
      </c>
      <c r="C9" s="108">
        <f t="shared" ref="C9:C14" si="8">VLOOKUP($B9,HD2011DI,4,FALSE)</f>
        <v>8.8731399999999994</v>
      </c>
      <c r="D9" s="41">
        <f t="shared" si="6"/>
        <v>32.324390000000001</v>
      </c>
      <c r="E9" s="116">
        <f t="shared" si="7"/>
        <v>29.717829999999999</v>
      </c>
      <c r="F9" s="28">
        <f t="shared" si="5"/>
        <v>18.146180000000001</v>
      </c>
      <c r="G9" s="28">
        <f t="shared" si="1"/>
        <v>61.669440000000002</v>
      </c>
      <c r="H9" s="85">
        <f t="shared" si="2"/>
        <v>44.838569999999997</v>
      </c>
      <c r="I9" s="102">
        <f t="shared" si="3"/>
        <v>-27.292075296938002</v>
      </c>
      <c r="J9" s="96">
        <f>'Chart 28'!I62</f>
        <v>156</v>
      </c>
      <c r="K9" s="78">
        <f>'Chart 28'!J62</f>
        <v>239</v>
      </c>
      <c r="L9" s="78">
        <f>'Chart 28'!K62</f>
        <v>208</v>
      </c>
      <c r="M9" s="78">
        <f>'Chart 28'!L62</f>
        <v>103</v>
      </c>
      <c r="N9" s="78">
        <f>'Chart 28'!M62</f>
        <v>332</v>
      </c>
      <c r="O9" s="28">
        <f t="shared" si="4"/>
        <v>162</v>
      </c>
      <c r="Q9" s="15"/>
      <c r="R9" s="51"/>
      <c r="S9" s="14"/>
      <c r="T9" s="51"/>
      <c r="U9" s="14"/>
      <c r="V9" s="51"/>
    </row>
    <row r="10" spans="1:22" ht="15.75" thickBot="1" x14ac:dyDescent="0.3">
      <c r="A10" s="128"/>
      <c r="B10" s="32" t="s">
        <v>3</v>
      </c>
      <c r="C10" s="109">
        <f t="shared" si="8"/>
        <v>15.484500000000001</v>
      </c>
      <c r="D10" s="43">
        <f t="shared" si="6"/>
        <v>20.334099999999999</v>
      </c>
      <c r="E10" s="114">
        <f t="shared" si="7"/>
        <v>21.833189999999998</v>
      </c>
      <c r="F10" s="33">
        <f t="shared" si="5"/>
        <v>26.60521</v>
      </c>
      <c r="G10" s="33">
        <f t="shared" si="1"/>
        <v>45.318950000000001</v>
      </c>
      <c r="H10" s="86">
        <f t="shared" si="2"/>
        <v>69.236339999999998</v>
      </c>
      <c r="I10" s="103">
        <f t="shared" si="3"/>
        <v>52.7756931702963</v>
      </c>
      <c r="J10" s="97">
        <f>'Chart 28'!I63</f>
        <v>610</v>
      </c>
      <c r="K10" s="74">
        <f>'Chart 28'!J63</f>
        <v>577</v>
      </c>
      <c r="L10" s="74">
        <f>'Chart 28'!K63</f>
        <v>549</v>
      </c>
      <c r="M10" s="74">
        <f>'Chart 28'!L63</f>
        <v>523</v>
      </c>
      <c r="N10" s="74">
        <f>'Chart 28'!M63</f>
        <v>525</v>
      </c>
      <c r="O10" s="28">
        <f t="shared" si="4"/>
        <v>256</v>
      </c>
      <c r="Q10" s="15"/>
      <c r="R10" s="51"/>
      <c r="S10" s="14"/>
      <c r="T10" s="51"/>
      <c r="U10" s="14"/>
      <c r="V10" s="51"/>
    </row>
    <row r="11" spans="1:22" ht="15.75" thickBot="1" x14ac:dyDescent="0.3">
      <c r="A11" s="128"/>
      <c r="B11" s="32" t="s">
        <v>4</v>
      </c>
      <c r="C11" s="109">
        <f t="shared" si="8"/>
        <v>14.37017</v>
      </c>
      <c r="D11" s="43">
        <f t="shared" si="6"/>
        <v>18.219719999999999</v>
      </c>
      <c r="E11" s="114">
        <f t="shared" si="7"/>
        <v>20.610769999999999</v>
      </c>
      <c r="F11" s="33">
        <f t="shared" si="5"/>
        <v>36.23151</v>
      </c>
      <c r="G11" s="33">
        <f t="shared" si="1"/>
        <v>37.377699999999997</v>
      </c>
      <c r="H11" s="86">
        <f t="shared" si="2"/>
        <v>60.733060000000002</v>
      </c>
      <c r="I11" s="103">
        <f t="shared" si="3"/>
        <v>62.484743577052647</v>
      </c>
      <c r="J11" s="97">
        <f>'Chart 28'!I64</f>
        <v>1078</v>
      </c>
      <c r="K11" s="74">
        <f>'Chart 28'!J64</f>
        <v>979</v>
      </c>
      <c r="L11" s="74">
        <f>'Chart 28'!K64</f>
        <v>952</v>
      </c>
      <c r="M11" s="74">
        <f>'Chart 28'!L64</f>
        <v>955</v>
      </c>
      <c r="N11" s="74">
        <f>'Chart 28'!M64</f>
        <v>794</v>
      </c>
      <c r="O11" s="28">
        <f t="shared" si="4"/>
        <v>1319</v>
      </c>
      <c r="Q11" s="15"/>
      <c r="R11" s="51"/>
      <c r="S11" s="14"/>
      <c r="T11" s="51"/>
      <c r="U11" s="14"/>
      <c r="V11" s="51"/>
    </row>
    <row r="12" spans="1:22" ht="15.75" thickBot="1" x14ac:dyDescent="0.3">
      <c r="A12" s="128"/>
      <c r="B12" s="32" t="s">
        <v>5</v>
      </c>
      <c r="C12" s="109">
        <f t="shared" si="8"/>
        <v>13.77441</v>
      </c>
      <c r="D12" s="43">
        <f t="shared" si="6"/>
        <v>16.68581</v>
      </c>
      <c r="E12" s="114">
        <f t="shared" si="7"/>
        <v>17.304189999999998</v>
      </c>
      <c r="F12" s="33">
        <f t="shared" si="5"/>
        <v>25.206959999999999</v>
      </c>
      <c r="G12" s="33">
        <f t="shared" si="1"/>
        <v>43.624400000000001</v>
      </c>
      <c r="H12" s="86">
        <f t="shared" si="2"/>
        <v>46.134779999999999</v>
      </c>
      <c r="I12" s="103">
        <f t="shared" si="3"/>
        <v>5.7545318674869979</v>
      </c>
      <c r="J12" s="97">
        <f>'Chart 28'!I65</f>
        <v>500</v>
      </c>
      <c r="K12" s="74">
        <f>'Chart 28'!J65</f>
        <v>632</v>
      </c>
      <c r="L12" s="74">
        <f>'Chart 28'!K65</f>
        <v>610</v>
      </c>
      <c r="M12" s="74">
        <f>'Chart 28'!L65</f>
        <v>379</v>
      </c>
      <c r="N12" s="74">
        <f>'Chart 28'!M65</f>
        <v>446</v>
      </c>
      <c r="O12" s="28">
        <f t="shared" si="4"/>
        <v>254</v>
      </c>
      <c r="Q12" s="15"/>
      <c r="R12" s="51"/>
      <c r="S12" s="14"/>
      <c r="T12" s="51"/>
      <c r="U12" s="14"/>
      <c r="V12" s="51"/>
    </row>
    <row r="13" spans="1:22" ht="15.75" thickBot="1" x14ac:dyDescent="0.3">
      <c r="A13" s="128"/>
      <c r="B13" s="32" t="s">
        <v>8</v>
      </c>
      <c r="C13" s="109">
        <f t="shared" si="8"/>
        <v>10.6311</v>
      </c>
      <c r="D13" s="43">
        <f t="shared" si="6"/>
        <v>15.798959999999999</v>
      </c>
      <c r="E13" s="114">
        <f t="shared" si="7"/>
        <v>15.54792</v>
      </c>
      <c r="F13" s="33">
        <f t="shared" si="5"/>
        <v>23.329180000000001</v>
      </c>
      <c r="G13" s="33">
        <f t="shared" si="1"/>
        <v>36.260559999999998</v>
      </c>
      <c r="H13" s="86">
        <f t="shared" si="2"/>
        <v>35.360059999999997</v>
      </c>
      <c r="I13" s="103">
        <f t="shared" si="3"/>
        <v>-2.4834144867040142</v>
      </c>
      <c r="J13" s="97">
        <f>'Chart 28'!I66</f>
        <v>88</v>
      </c>
      <c r="K13" s="74">
        <f>'Chart 28'!J66</f>
        <v>251</v>
      </c>
      <c r="L13" s="74">
        <f>'Chart 28'!K66</f>
        <v>196</v>
      </c>
      <c r="M13" s="74">
        <f>'Chart 28'!L66</f>
        <v>150</v>
      </c>
      <c r="N13" s="74">
        <f>'Chart 28'!M66</f>
        <v>133</v>
      </c>
      <c r="O13" s="28">
        <f t="shared" si="4"/>
        <v>48</v>
      </c>
      <c r="Q13" s="15"/>
      <c r="R13" s="51"/>
      <c r="S13" s="14"/>
      <c r="T13" s="51"/>
      <c r="U13" s="14"/>
      <c r="V13" s="51"/>
    </row>
    <row r="14" spans="1:22" ht="15.75" thickBot="1" x14ac:dyDescent="0.3">
      <c r="A14" s="129"/>
      <c r="B14" s="35" t="s">
        <v>167</v>
      </c>
      <c r="C14" s="110">
        <f t="shared" si="8"/>
        <v>10.4053</v>
      </c>
      <c r="D14" s="44">
        <f t="shared" si="6"/>
        <v>13.92633</v>
      </c>
      <c r="E14" s="115">
        <f t="shared" si="7"/>
        <v>13.78848</v>
      </c>
      <c r="F14" s="36">
        <f t="shared" si="5"/>
        <v>17.243230000000001</v>
      </c>
      <c r="G14" s="36">
        <f t="shared" si="1"/>
        <v>26.385750000000002</v>
      </c>
      <c r="H14" s="87">
        <f t="shared" si="2"/>
        <v>38.633769999999998</v>
      </c>
      <c r="I14" s="104">
        <f t="shared" si="3"/>
        <v>46.419070900012308</v>
      </c>
      <c r="J14" s="98">
        <f>'Chart 28'!I67</f>
        <v>1125</v>
      </c>
      <c r="K14" s="79">
        <f>'Chart 28'!J67</f>
        <v>1039</v>
      </c>
      <c r="L14" s="79">
        <f>'Chart 28'!K67</f>
        <v>985</v>
      </c>
      <c r="M14" s="79">
        <f>'Chart 28'!L67</f>
        <v>742</v>
      </c>
      <c r="N14" s="79">
        <f>'Chart 28'!M67</f>
        <v>720</v>
      </c>
      <c r="O14" s="28">
        <f t="shared" si="4"/>
        <v>497</v>
      </c>
      <c r="Q14" s="15"/>
      <c r="R14" s="51"/>
      <c r="S14" s="14"/>
      <c r="T14" s="51"/>
      <c r="U14" s="14"/>
      <c r="V14" s="51"/>
    </row>
    <row r="15" spans="1:22" ht="15.75" thickBot="1" x14ac:dyDescent="0.3">
      <c r="A15" s="127" t="s">
        <v>16</v>
      </c>
      <c r="B15" s="77" t="s">
        <v>191</v>
      </c>
      <c r="C15" s="111"/>
      <c r="D15" s="105"/>
      <c r="E15" s="105"/>
      <c r="F15" s="106">
        <f t="shared" si="5"/>
        <v>23.676349999999999</v>
      </c>
      <c r="G15" s="106">
        <f t="shared" si="1"/>
        <v>24.672550000000001</v>
      </c>
      <c r="H15" s="107">
        <f t="shared" si="2"/>
        <v>21.949090000000002</v>
      </c>
      <c r="I15" s="102">
        <f t="shared" si="3"/>
        <v>-11.038421241420117</v>
      </c>
      <c r="J15" s="96">
        <f>'Chart 28'!I68</f>
        <v>0</v>
      </c>
      <c r="K15" s="78">
        <f>'Chart 28'!J68</f>
        <v>428</v>
      </c>
      <c r="L15" s="78">
        <f>'Chart 28'!K68</f>
        <v>360</v>
      </c>
      <c r="M15" s="78">
        <f>'Chart 28'!L68</f>
        <v>124</v>
      </c>
      <c r="N15" s="78">
        <f>'Chart 28'!M68</f>
        <v>81</v>
      </c>
      <c r="O15" s="28">
        <f t="shared" si="4"/>
        <v>1</v>
      </c>
      <c r="Q15" s="15"/>
      <c r="R15" s="51"/>
      <c r="S15" s="14"/>
      <c r="T15" s="51"/>
      <c r="U15" s="14"/>
      <c r="V15" s="51"/>
    </row>
    <row r="16" spans="1:22" ht="15.75" thickBot="1" x14ac:dyDescent="0.3">
      <c r="A16" s="129"/>
      <c r="B16" s="35" t="s">
        <v>12</v>
      </c>
      <c r="C16" s="110">
        <f>VLOOKUP($B16,HD2011DI,4,FALSE)</f>
        <v>27.867979999999999</v>
      </c>
      <c r="D16" s="44">
        <f>VLOOKUP($B16,HD2012ADI,4,FALSE)</f>
        <v>31.875160000000001</v>
      </c>
      <c r="E16" s="44">
        <f>VLOOKUP($B16,HD2012BDI,4,FALSE)</f>
        <v>38.798050000000003</v>
      </c>
      <c r="F16" s="36">
        <f t="shared" si="5"/>
        <v>51.228589999999997</v>
      </c>
      <c r="G16" s="36">
        <f t="shared" si="1"/>
        <v>54.994149999999998</v>
      </c>
      <c r="H16" s="87">
        <f t="shared" si="2"/>
        <v>54.469349999999999</v>
      </c>
      <c r="I16" s="104">
        <f t="shared" si="3"/>
        <v>-0.95428331922577048</v>
      </c>
      <c r="J16" s="98">
        <f>'Chart 28'!I69</f>
        <v>497</v>
      </c>
      <c r="K16" s="79">
        <f>'Chart 28'!J69</f>
        <v>675</v>
      </c>
      <c r="L16" s="79">
        <f>'Chart 28'!K69</f>
        <v>603</v>
      </c>
      <c r="M16" s="79">
        <f>'Chart 28'!L69</f>
        <v>516</v>
      </c>
      <c r="N16" s="79">
        <f>'Chart 28'!M69</f>
        <v>457</v>
      </c>
      <c r="O16" s="28">
        <f t="shared" si="4"/>
        <v>305</v>
      </c>
      <c r="Q16" s="15"/>
      <c r="R16" s="51"/>
      <c r="S16" s="14"/>
      <c r="T16" s="51"/>
      <c r="U16" s="14"/>
      <c r="V16" s="51"/>
    </row>
    <row r="17" spans="1:22" ht="15.75" thickBot="1" x14ac:dyDescent="0.3">
      <c r="A17" s="127" t="s">
        <v>227</v>
      </c>
      <c r="B17" s="77" t="s">
        <v>192</v>
      </c>
      <c r="C17" s="112" t="str">
        <f>VLOOKUP($B17,HD2011DI,4,FALSE)</f>
        <v>.</v>
      </c>
      <c r="D17" s="42" t="str">
        <f>VLOOKUP($B17,HD2012ADI,4,FALSE)</f>
        <v>.</v>
      </c>
      <c r="E17" s="42" t="str">
        <f>VLOOKUP($B17,HD2012BDI,4,FALSE)</f>
        <v>.</v>
      </c>
      <c r="F17" s="29" t="str">
        <f t="shared" si="5"/>
        <v>.</v>
      </c>
      <c r="G17" s="29">
        <f t="shared" si="1"/>
        <v>18.097249999999999</v>
      </c>
      <c r="H17" s="101">
        <f t="shared" si="2"/>
        <v>12.18778</v>
      </c>
      <c r="I17" s="90">
        <f t="shared" si="3"/>
        <v>-32.653966762905959</v>
      </c>
      <c r="J17" s="96">
        <f>'Chart 28'!I70</f>
        <v>0</v>
      </c>
      <c r="K17" s="78">
        <f>'Chart 28'!J70</f>
        <v>0</v>
      </c>
      <c r="L17" s="78">
        <f>'Chart 28'!K70</f>
        <v>0</v>
      </c>
      <c r="M17" s="78">
        <f>'Chart 28'!L70</f>
        <v>0</v>
      </c>
      <c r="N17" s="78">
        <f>'Chart 28'!M70</f>
        <v>105</v>
      </c>
      <c r="O17" s="28">
        <f t="shared" si="4"/>
        <v>57</v>
      </c>
      <c r="Q17" s="15"/>
      <c r="R17" s="51"/>
      <c r="S17" s="14"/>
      <c r="T17" s="51"/>
      <c r="U17" s="14"/>
      <c r="V17" s="51"/>
    </row>
    <row r="18" spans="1:22" ht="15.75" thickBot="1" x14ac:dyDescent="0.3">
      <c r="A18" s="129"/>
      <c r="B18" s="35" t="s">
        <v>283</v>
      </c>
      <c r="C18" s="110" t="str">
        <f>VLOOKUP($B18,HD2011DI,4,FALSE)</f>
        <v>.</v>
      </c>
      <c r="D18" s="44" t="str">
        <f>VLOOKUP($B18,HD2012ADI,4,FALSE)</f>
        <v>.</v>
      </c>
      <c r="E18" s="44">
        <f>VLOOKUP($B18,HD2012BDI,4,FALSE)</f>
        <v>16.99531</v>
      </c>
      <c r="F18" s="36">
        <f t="shared" si="5"/>
        <v>17.628</v>
      </c>
      <c r="G18" s="36">
        <f t="shared" si="1"/>
        <v>14.103020000000001</v>
      </c>
      <c r="H18" s="87">
        <f t="shared" si="2"/>
        <v>8.5609699999999993</v>
      </c>
      <c r="I18" s="91">
        <f t="shared" si="3"/>
        <v>-39.296902365592629</v>
      </c>
      <c r="J18" s="98">
        <f>'Chart 28'!I71</f>
        <v>0</v>
      </c>
      <c r="K18" s="79">
        <f>'Chart 28'!J71</f>
        <v>0</v>
      </c>
      <c r="L18" s="79">
        <f>'Chart 28'!K71</f>
        <v>87</v>
      </c>
      <c r="M18" s="79">
        <f>'Chart 28'!L71</f>
        <v>65</v>
      </c>
      <c r="N18" s="79">
        <f>'Chart 28'!M71</f>
        <v>64</v>
      </c>
      <c r="O18" s="28">
        <f t="shared" si="4"/>
        <v>23</v>
      </c>
      <c r="Q18" s="15"/>
      <c r="R18" s="51"/>
      <c r="S18" s="14"/>
      <c r="T18" s="51"/>
      <c r="U18" s="14"/>
      <c r="V18" s="51"/>
    </row>
    <row r="19" spans="1:22" ht="15.75" thickBot="1" x14ac:dyDescent="0.3">
      <c r="A19" s="100" t="s">
        <v>234</v>
      </c>
      <c r="B19" s="80" t="s">
        <v>240</v>
      </c>
      <c r="C19" s="113">
        <f t="shared" ref="C19:H19" si="9">SUMPRODUCT(C3:C18,J3:J18)/SUM(J3:J18)</f>
        <v>10.395034175514267</v>
      </c>
      <c r="D19" s="81">
        <f t="shared" si="9"/>
        <v>14.093557384901569</v>
      </c>
      <c r="E19" s="81">
        <f t="shared" si="9"/>
        <v>15.686921997627923</v>
      </c>
      <c r="F19" s="81">
        <f t="shared" si="9"/>
        <v>22.594341340290569</v>
      </c>
      <c r="G19" s="81">
        <f t="shared" si="9"/>
        <v>32.113872443955167</v>
      </c>
      <c r="H19" s="88">
        <f t="shared" si="9"/>
        <v>41.230297929440383</v>
      </c>
      <c r="I19" s="92">
        <f t="shared" si="3"/>
        <v>28.387811222066468</v>
      </c>
      <c r="J19" s="99"/>
      <c r="K19" s="82"/>
      <c r="L19" s="82"/>
      <c r="M19" s="82"/>
      <c r="N19" s="82"/>
      <c r="O19" s="83"/>
      <c r="R19" s="51"/>
      <c r="S19" s="51"/>
      <c r="T19" s="51"/>
      <c r="U19" s="51"/>
      <c r="V19" s="51"/>
    </row>
    <row r="20" spans="1:22" x14ac:dyDescent="0.25">
      <c r="B20" s="53"/>
      <c r="C20" s="54"/>
      <c r="D20" s="54"/>
      <c r="E20" s="54"/>
      <c r="F20" s="39"/>
      <c r="G20" s="39"/>
      <c r="H20" s="39"/>
      <c r="I20" s="51"/>
      <c r="J20" s="75"/>
      <c r="K20" s="75"/>
      <c r="L20" s="75"/>
      <c r="M20" s="55"/>
      <c r="N20" s="55"/>
      <c r="O20" s="51"/>
      <c r="R20" s="51"/>
      <c r="S20" s="51"/>
      <c r="T20" s="51"/>
      <c r="U20" s="51"/>
      <c r="V20" s="51"/>
    </row>
    <row r="48" ht="15.75" thickBot="1" x14ac:dyDescent="0.3"/>
    <row r="49" spans="1:28" ht="15.75" thickBot="1" x14ac:dyDescent="0.3">
      <c r="B49" s="46" t="s">
        <v>222</v>
      </c>
      <c r="C49" s="119" t="s">
        <v>223</v>
      </c>
      <c r="D49" s="120"/>
      <c r="E49" s="120"/>
      <c r="F49" s="120"/>
      <c r="G49" s="121"/>
      <c r="I49" s="130" t="s">
        <v>224</v>
      </c>
      <c r="J49" s="131"/>
      <c r="K49" s="131"/>
      <c r="L49" s="131"/>
      <c r="M49" s="131"/>
      <c r="N49" s="22"/>
      <c r="S49" s="22"/>
    </row>
    <row r="50" spans="1:28" ht="29.25" thickBot="1" x14ac:dyDescent="0.3">
      <c r="B50" s="40"/>
      <c r="C50" s="40" t="s">
        <v>242</v>
      </c>
      <c r="D50" s="47" t="s">
        <v>243</v>
      </c>
      <c r="E50" s="23" t="s">
        <v>244</v>
      </c>
      <c r="F50" s="24" t="s">
        <v>245</v>
      </c>
      <c r="G50" s="68" t="s">
        <v>251</v>
      </c>
      <c r="H50" s="12" t="str">
        <f>H2</f>
        <v>Sep 2015</v>
      </c>
      <c r="I50" s="24">
        <v>2011</v>
      </c>
      <c r="J50" s="24" t="s">
        <v>225</v>
      </c>
      <c r="K50" s="24">
        <v>2013</v>
      </c>
      <c r="L50" s="25">
        <v>2014</v>
      </c>
      <c r="M50" s="26">
        <v>2015</v>
      </c>
      <c r="U50" s="22"/>
    </row>
    <row r="51" spans="1:28" x14ac:dyDescent="0.25">
      <c r="A51" t="s">
        <v>15</v>
      </c>
      <c r="B51" s="27" t="s">
        <v>220</v>
      </c>
      <c r="C51" s="52"/>
      <c r="D51" s="29"/>
      <c r="E51" s="29"/>
      <c r="F51" s="29"/>
      <c r="G51" s="29">
        <f t="shared" ref="G51:G66" si="10">VLOOKUP($B51,HD2014DI,2,FALSE)</f>
        <v>0.81947999999999999</v>
      </c>
      <c r="H51" s="29">
        <f t="shared" ref="H51:H66" si="11">VLOOKUP($B51,HD2015DI,2,FALSE)</f>
        <v>0.81557000000000002</v>
      </c>
      <c r="I51" s="48"/>
      <c r="J51" s="48">
        <v>836</v>
      </c>
      <c r="K51" s="48">
        <v>699</v>
      </c>
      <c r="L51" s="31">
        <v>538</v>
      </c>
      <c r="M51" s="29">
        <f t="shared" ref="M51:M66" si="12">VLOOKUP($B51,HD2015DI,6,FALSE)</f>
        <v>102</v>
      </c>
      <c r="U51" s="22"/>
    </row>
    <row r="52" spans="1:28" ht="15.75" thickBot="1" x14ac:dyDescent="0.3">
      <c r="B52" s="27" t="s">
        <v>294</v>
      </c>
      <c r="C52" s="56"/>
      <c r="D52" s="29"/>
      <c r="E52" s="29"/>
      <c r="F52" s="29"/>
      <c r="G52" s="29">
        <f t="shared" si="10"/>
        <v>1.16035</v>
      </c>
      <c r="H52" s="29">
        <f t="shared" si="11"/>
        <v>1.10829</v>
      </c>
      <c r="I52" s="48"/>
      <c r="J52" s="48"/>
      <c r="K52" s="48"/>
      <c r="L52" s="31"/>
      <c r="M52" s="29">
        <f t="shared" si="12"/>
        <v>715</v>
      </c>
      <c r="U52" s="22"/>
    </row>
    <row r="53" spans="1:28" ht="15.75" thickBot="1" x14ac:dyDescent="0.3">
      <c r="B53" s="32" t="s">
        <v>2</v>
      </c>
      <c r="C53" s="29">
        <f>VLOOKUP($B53,HD2011DI,2,FALSE)</f>
        <v>0.93018999999999996</v>
      </c>
      <c r="D53" s="29">
        <f>VLOOKUP($B53,HD2012ADI,2,FALSE)</f>
        <v>0.94115000000000004</v>
      </c>
      <c r="E53" s="29">
        <f>VLOOKUP($B53,HD2012BDI,2,FALSE)</f>
        <v>0.92435999999999996</v>
      </c>
      <c r="F53" s="29">
        <f t="shared" ref="F53:F66" si="13">VLOOKUP($B53,HD2013DI,2,FALSE)</f>
        <v>0.93010999999999999</v>
      </c>
      <c r="G53" s="29">
        <f t="shared" si="10"/>
        <v>0.87931000000000004</v>
      </c>
      <c r="H53" s="29">
        <f t="shared" si="11"/>
        <v>0.87892000000000003</v>
      </c>
      <c r="I53" s="30">
        <v>254</v>
      </c>
      <c r="J53" s="30">
        <v>225</v>
      </c>
      <c r="K53" s="30">
        <v>203</v>
      </c>
      <c r="L53" s="34">
        <v>181</v>
      </c>
      <c r="M53" s="29">
        <f t="shared" si="12"/>
        <v>229</v>
      </c>
      <c r="U53" s="22"/>
      <c r="X53" s="60"/>
      <c r="Y53" s="60"/>
      <c r="Z53" s="60" t="s">
        <v>236</v>
      </c>
      <c r="AA53" s="61" t="s">
        <v>237</v>
      </c>
    </row>
    <row r="54" spans="1:28" x14ac:dyDescent="0.25">
      <c r="B54" s="32" t="str">
        <f>B6</f>
        <v>Frontier DSL</v>
      </c>
      <c r="C54" s="57"/>
      <c r="D54" s="33"/>
      <c r="E54" s="33"/>
      <c r="F54" s="29">
        <f t="shared" si="13"/>
        <v>0.93413999999999997</v>
      </c>
      <c r="G54" s="29">
        <f t="shared" si="10"/>
        <v>0.87460000000000004</v>
      </c>
      <c r="H54" s="29">
        <f t="shared" si="11"/>
        <v>0.89785999999999999</v>
      </c>
      <c r="I54" s="30"/>
      <c r="J54" s="30"/>
      <c r="K54" s="30"/>
      <c r="L54" s="34"/>
      <c r="M54" s="29">
        <f t="shared" si="12"/>
        <v>32</v>
      </c>
      <c r="U54" s="22"/>
      <c r="W54" s="59" t="s">
        <v>15</v>
      </c>
      <c r="X54" s="51"/>
      <c r="Y54" s="51"/>
      <c r="Z54" s="51"/>
      <c r="AA54" s="63"/>
    </row>
    <row r="55" spans="1:28" x14ac:dyDescent="0.25">
      <c r="B55" s="32" t="s">
        <v>235</v>
      </c>
      <c r="C55" s="57">
        <f>VLOOKUP($B55,HD2011DI,2,FALSE)</f>
        <v>0.93101</v>
      </c>
      <c r="D55" s="33">
        <f t="shared" ref="D55:D62" si="14">VLOOKUP($B55,HD2012ADI,2,FALSE)</f>
        <v>0.93642999999999998</v>
      </c>
      <c r="E55" s="33">
        <f t="shared" ref="E55:E62" si="15">VLOOKUP($B55,HD2012BDI,2,FALSE)</f>
        <v>0.93420999999999998</v>
      </c>
      <c r="F55" s="33">
        <f t="shared" si="13"/>
        <v>0.96701000000000004</v>
      </c>
      <c r="G55" s="29">
        <f t="shared" si="10"/>
        <v>1.1938599999999999</v>
      </c>
      <c r="H55" s="29">
        <f t="shared" si="11"/>
        <v>1.21027</v>
      </c>
      <c r="I55" s="30">
        <v>346</v>
      </c>
      <c r="J55" s="30">
        <v>270</v>
      </c>
      <c r="K55" s="30">
        <v>189</v>
      </c>
      <c r="L55" s="34">
        <v>126</v>
      </c>
      <c r="M55" s="29">
        <f t="shared" si="12"/>
        <v>60</v>
      </c>
      <c r="U55" s="22"/>
      <c r="W55" s="62"/>
      <c r="Z55" s="51">
        <v>0</v>
      </c>
      <c r="AA55" s="63">
        <v>0</v>
      </c>
      <c r="AB55" s="66" t="s">
        <v>246</v>
      </c>
    </row>
    <row r="56" spans="1:28" ht="15.75" thickBot="1" x14ac:dyDescent="0.3">
      <c r="B56" s="35" t="s">
        <v>11</v>
      </c>
      <c r="C56" s="58"/>
      <c r="D56" s="36">
        <f t="shared" si="14"/>
        <v>0.88717999999999997</v>
      </c>
      <c r="E56" s="36">
        <f t="shared" si="15"/>
        <v>0.87311000000000005</v>
      </c>
      <c r="F56" s="36">
        <f t="shared" si="13"/>
        <v>0.94540999999999997</v>
      </c>
      <c r="G56" s="29">
        <f t="shared" si="10"/>
        <v>0.89341999999999999</v>
      </c>
      <c r="H56" s="29">
        <f t="shared" si="11"/>
        <v>0.92127000000000003</v>
      </c>
      <c r="I56" s="37">
        <v>249</v>
      </c>
      <c r="J56" s="37">
        <v>300</v>
      </c>
      <c r="K56" s="37">
        <v>261</v>
      </c>
      <c r="L56" s="38">
        <v>240</v>
      </c>
      <c r="M56" s="29">
        <f t="shared" si="12"/>
        <v>50</v>
      </c>
      <c r="U56" s="22"/>
      <c r="W56" s="62"/>
      <c r="X56" s="51"/>
      <c r="Z56" s="51">
        <v>0</v>
      </c>
      <c r="AA56" s="63">
        <v>0</v>
      </c>
      <c r="AB56" s="66" t="s">
        <v>247</v>
      </c>
    </row>
    <row r="57" spans="1:28" x14ac:dyDescent="0.25">
      <c r="A57" t="s">
        <v>14</v>
      </c>
      <c r="B57" s="32" t="s">
        <v>305</v>
      </c>
      <c r="C57" s="57">
        <f t="shared" ref="C57:C62" si="16">VLOOKUP($B57,HD2011DI,2,FALSE)</f>
        <v>0.44979000000000002</v>
      </c>
      <c r="D57" s="33">
        <f t="shared" si="14"/>
        <v>1.2264600000000001</v>
      </c>
      <c r="E57" s="33">
        <f t="shared" si="15"/>
        <v>1.1556200000000001</v>
      </c>
      <c r="F57" s="33">
        <f t="shared" si="13"/>
        <v>1.2097500000000001</v>
      </c>
      <c r="G57" s="29">
        <f t="shared" si="10"/>
        <v>1.1475599999999999</v>
      </c>
      <c r="H57" s="29">
        <f t="shared" si="11"/>
        <v>1.12138</v>
      </c>
      <c r="I57" s="30">
        <v>154</v>
      </c>
      <c r="J57" s="30">
        <v>239</v>
      </c>
      <c r="K57" s="30">
        <v>208</v>
      </c>
      <c r="L57" s="34">
        <v>103</v>
      </c>
      <c r="M57" s="29">
        <f t="shared" si="12"/>
        <v>162</v>
      </c>
      <c r="U57" s="22"/>
      <c r="W57" s="62"/>
      <c r="X57" s="51" t="s">
        <v>220</v>
      </c>
      <c r="Z57" s="51">
        <v>0</v>
      </c>
      <c r="AA57" s="63">
        <v>0</v>
      </c>
      <c r="AB57" s="66" t="s">
        <v>244</v>
      </c>
    </row>
    <row r="58" spans="1:28" x14ac:dyDescent="0.25">
      <c r="B58" s="32" t="s">
        <v>3</v>
      </c>
      <c r="C58" s="57">
        <f t="shared" si="16"/>
        <v>1.0190300000000001</v>
      </c>
      <c r="D58" s="33">
        <f t="shared" si="14"/>
        <v>1.0270300000000001</v>
      </c>
      <c r="E58" s="33">
        <f t="shared" si="15"/>
        <v>1.0258799999999999</v>
      </c>
      <c r="F58" s="33">
        <f t="shared" si="13"/>
        <v>1.02732</v>
      </c>
      <c r="G58" s="29">
        <f t="shared" si="10"/>
        <v>1.01928</v>
      </c>
      <c r="H58" s="29">
        <f t="shared" si="11"/>
        <v>1.08073</v>
      </c>
      <c r="I58" s="30">
        <v>607</v>
      </c>
      <c r="J58" s="30">
        <v>577</v>
      </c>
      <c r="K58" s="30">
        <v>549</v>
      </c>
      <c r="L58" s="34">
        <v>523</v>
      </c>
      <c r="M58" s="29">
        <f t="shared" si="12"/>
        <v>256</v>
      </c>
      <c r="U58" s="22"/>
      <c r="W58" s="62"/>
      <c r="X58" s="51"/>
      <c r="Z58" s="51">
        <v>0</v>
      </c>
      <c r="AA58" s="63">
        <v>0</v>
      </c>
      <c r="AB58" s="66" t="s">
        <v>245</v>
      </c>
    </row>
    <row r="59" spans="1:28" x14ac:dyDescent="0.25">
      <c r="B59" s="32" t="s">
        <v>4</v>
      </c>
      <c r="C59" s="57">
        <f t="shared" si="16"/>
        <v>1.04749</v>
      </c>
      <c r="D59" s="33">
        <f t="shared" si="14"/>
        <v>1.0409900000000001</v>
      </c>
      <c r="E59" s="33">
        <f t="shared" si="15"/>
        <v>1.0504500000000001</v>
      </c>
      <c r="F59" s="33">
        <f t="shared" si="13"/>
        <v>1.11483</v>
      </c>
      <c r="G59" s="29">
        <f t="shared" si="10"/>
        <v>1.14575</v>
      </c>
      <c r="H59" s="29">
        <f t="shared" si="11"/>
        <v>1.1427</v>
      </c>
      <c r="I59" s="30">
        <v>1072</v>
      </c>
      <c r="J59" s="30">
        <v>979</v>
      </c>
      <c r="K59" s="30">
        <v>952</v>
      </c>
      <c r="L59" s="34">
        <v>955</v>
      </c>
      <c r="M59" s="29">
        <f t="shared" si="12"/>
        <v>1319</v>
      </c>
      <c r="U59" s="22"/>
      <c r="W59" s="62"/>
      <c r="X59" s="51"/>
      <c r="Z59" s="14">
        <f>G51</f>
        <v>0.81947999999999999</v>
      </c>
      <c r="AA59" s="63">
        <v>0</v>
      </c>
      <c r="AB59" s="66" t="s">
        <v>248</v>
      </c>
    </row>
    <row r="60" spans="1:28" x14ac:dyDescent="0.25">
      <c r="B60" s="32" t="s">
        <v>5</v>
      </c>
      <c r="C60" s="57">
        <f t="shared" si="16"/>
        <v>0.98495999999999995</v>
      </c>
      <c r="D60" s="33">
        <f t="shared" si="14"/>
        <v>1.01366</v>
      </c>
      <c r="E60" s="33">
        <f t="shared" si="15"/>
        <v>1.04545</v>
      </c>
      <c r="F60" s="33">
        <f t="shared" si="13"/>
        <v>1.0498700000000001</v>
      </c>
      <c r="G60" s="29">
        <f t="shared" si="10"/>
        <v>1.0038199999999999</v>
      </c>
      <c r="H60" s="29">
        <f t="shared" si="11"/>
        <v>1.00434</v>
      </c>
      <c r="I60" s="30">
        <v>500</v>
      </c>
      <c r="J60" s="30">
        <v>632</v>
      </c>
      <c r="K60" s="30">
        <v>610</v>
      </c>
      <c r="L60" s="34">
        <v>379</v>
      </c>
      <c r="M60" s="29">
        <f t="shared" si="12"/>
        <v>254</v>
      </c>
      <c r="U60" s="22"/>
      <c r="W60" s="62"/>
      <c r="X60" s="51"/>
      <c r="Z60" s="14">
        <f>H51</f>
        <v>0.81557000000000002</v>
      </c>
      <c r="AA60" s="63">
        <v>0</v>
      </c>
      <c r="AB60" s="69" t="s">
        <v>264</v>
      </c>
    </row>
    <row r="61" spans="1:28" x14ac:dyDescent="0.25">
      <c r="B61" s="32" t="s">
        <v>8</v>
      </c>
      <c r="C61" s="57">
        <f t="shared" si="16"/>
        <v>0.79337999999999997</v>
      </c>
      <c r="D61" s="33">
        <f t="shared" si="14"/>
        <v>1.03965</v>
      </c>
      <c r="E61" s="33">
        <f t="shared" si="15"/>
        <v>1.0199499999999999</v>
      </c>
      <c r="F61" s="33">
        <f t="shared" si="13"/>
        <v>1.08511</v>
      </c>
      <c r="G61" s="29">
        <f t="shared" si="10"/>
        <v>1.10171</v>
      </c>
      <c r="H61" s="29">
        <f t="shared" si="11"/>
        <v>1.1402099999999999</v>
      </c>
      <c r="I61" s="30">
        <v>88</v>
      </c>
      <c r="J61" s="30">
        <v>251</v>
      </c>
      <c r="K61" s="30">
        <v>196</v>
      </c>
      <c r="L61" s="34">
        <v>150</v>
      </c>
      <c r="M61" s="29">
        <f t="shared" si="12"/>
        <v>48</v>
      </c>
      <c r="U61" s="22"/>
      <c r="W61" s="62"/>
      <c r="X61" s="51"/>
      <c r="Y61" s="69"/>
      <c r="Z61" s="14"/>
      <c r="AA61" s="63"/>
    </row>
    <row r="62" spans="1:28" x14ac:dyDescent="0.25">
      <c r="B62" s="32" t="s">
        <v>167</v>
      </c>
      <c r="C62" s="57">
        <f t="shared" si="16"/>
        <v>0.95669999999999999</v>
      </c>
      <c r="D62" s="33">
        <f t="shared" si="14"/>
        <v>0.98211000000000004</v>
      </c>
      <c r="E62" s="33">
        <f t="shared" si="15"/>
        <v>0.96187</v>
      </c>
      <c r="F62" s="33">
        <f t="shared" si="13"/>
        <v>1.0061199999999999</v>
      </c>
      <c r="G62" s="29">
        <f t="shared" si="10"/>
        <v>1.02858</v>
      </c>
      <c r="H62" s="29">
        <f t="shared" si="11"/>
        <v>1.1295299999999999</v>
      </c>
      <c r="I62" s="30">
        <v>1121</v>
      </c>
      <c r="J62" s="30">
        <v>1039</v>
      </c>
      <c r="K62" s="30">
        <v>985</v>
      </c>
      <c r="L62" s="34">
        <v>742</v>
      </c>
      <c r="M62" s="29">
        <f t="shared" si="12"/>
        <v>497</v>
      </c>
      <c r="U62" s="22"/>
      <c r="W62" s="62"/>
      <c r="X62" s="51"/>
      <c r="Y62" s="51"/>
      <c r="Z62" s="51"/>
      <c r="AA62" s="63"/>
    </row>
    <row r="63" spans="1:28" x14ac:dyDescent="0.25">
      <c r="A63" t="s">
        <v>16</v>
      </c>
      <c r="B63" s="32" t="s">
        <v>191</v>
      </c>
      <c r="C63" s="57"/>
      <c r="D63" s="33"/>
      <c r="E63" s="33"/>
      <c r="F63" s="33">
        <f t="shared" si="13"/>
        <v>1.0098</v>
      </c>
      <c r="G63" s="29">
        <f t="shared" si="10"/>
        <v>0.99724999999999997</v>
      </c>
      <c r="H63" s="29">
        <f t="shared" si="11"/>
        <v>0.87795999999999996</v>
      </c>
      <c r="I63" s="30"/>
      <c r="J63" s="30"/>
      <c r="K63" s="30"/>
      <c r="L63" s="34">
        <v>124</v>
      </c>
      <c r="M63" s="29">
        <f t="shared" si="12"/>
        <v>1</v>
      </c>
      <c r="U63" s="22"/>
      <c r="W63" s="62"/>
      <c r="Z63" s="51">
        <v>0</v>
      </c>
      <c r="AA63" s="63">
        <v>0</v>
      </c>
      <c r="AB63" s="66" t="s">
        <v>246</v>
      </c>
    </row>
    <row r="64" spans="1:28" x14ac:dyDescent="0.25">
      <c r="B64" s="32" t="s">
        <v>12</v>
      </c>
      <c r="C64" s="57">
        <f>VLOOKUP($B64,HD2011DI,2,FALSE)</f>
        <v>1.17239</v>
      </c>
      <c r="D64" s="33">
        <f>VLOOKUP($B64,HD2012ADI,2,FALSE)</f>
        <v>1.1926399999999999</v>
      </c>
      <c r="E64" s="33">
        <f>VLOOKUP($B64,HD2012BDI,2,FALSE)</f>
        <v>1.2463900000000001</v>
      </c>
      <c r="F64" s="33">
        <f t="shared" si="13"/>
        <v>1.2212400000000001</v>
      </c>
      <c r="G64" s="29">
        <f t="shared" si="10"/>
        <v>1.1520900000000001</v>
      </c>
      <c r="H64" s="29">
        <f t="shared" si="11"/>
        <v>1.09775</v>
      </c>
      <c r="I64" s="30">
        <v>495</v>
      </c>
      <c r="J64" s="30">
        <v>675</v>
      </c>
      <c r="K64" s="30">
        <v>603</v>
      </c>
      <c r="L64" s="34">
        <v>516</v>
      </c>
      <c r="M64" s="29">
        <f t="shared" si="12"/>
        <v>305</v>
      </c>
      <c r="U64" s="22"/>
      <c r="W64" s="62"/>
      <c r="X64" s="51"/>
      <c r="Z64" s="51">
        <v>0</v>
      </c>
      <c r="AA64" s="63">
        <v>0</v>
      </c>
      <c r="AB64" s="66" t="s">
        <v>247</v>
      </c>
    </row>
    <row r="65" spans="1:28" x14ac:dyDescent="0.25">
      <c r="A65" t="s">
        <v>227</v>
      </c>
      <c r="B65" s="32" t="s">
        <v>192</v>
      </c>
      <c r="C65" s="57" t="str">
        <f>VLOOKUP($B65,HD2011DI,2,FALSE)</f>
        <v>.</v>
      </c>
      <c r="D65" s="33" t="str">
        <f>VLOOKUP($B65,HD2012ADI,2,FALSE)</f>
        <v>.</v>
      </c>
      <c r="E65" s="33" t="str">
        <f>VLOOKUP($B65,HD2012BDI,2,FALSE)</f>
        <v>.</v>
      </c>
      <c r="F65" s="33" t="str">
        <f t="shared" si="13"/>
        <v>.</v>
      </c>
      <c r="G65" s="29">
        <f t="shared" si="10"/>
        <v>2.2383000000000002</v>
      </c>
      <c r="H65" s="29">
        <f t="shared" si="11"/>
        <v>1.52902</v>
      </c>
      <c r="I65" s="30"/>
      <c r="J65" s="30"/>
      <c r="K65" s="30"/>
      <c r="L65" s="34"/>
      <c r="M65" s="29">
        <f t="shared" si="12"/>
        <v>57</v>
      </c>
      <c r="U65" s="22"/>
      <c r="W65" s="62"/>
      <c r="X65" s="51" t="s">
        <v>307</v>
      </c>
      <c r="Z65" s="51">
        <v>0</v>
      </c>
      <c r="AA65" s="63">
        <v>0</v>
      </c>
      <c r="AB65" s="66" t="s">
        <v>244</v>
      </c>
    </row>
    <row r="66" spans="1:28" ht="15.75" thickBot="1" x14ac:dyDescent="0.3">
      <c r="B66" s="32" t="s">
        <v>283</v>
      </c>
      <c r="C66" s="58" t="str">
        <f>VLOOKUP($B66,HD2011DI,2,FALSE)</f>
        <v>.</v>
      </c>
      <c r="D66" s="33" t="str">
        <f>VLOOKUP($B66,HD2012ADI,2,FALSE)</f>
        <v>.</v>
      </c>
      <c r="E66" s="33">
        <f>VLOOKUP($B66,HD2012BDI,2,FALSE)</f>
        <v>1.41628</v>
      </c>
      <c r="F66" s="33">
        <f t="shared" si="13"/>
        <v>1.4690000000000001</v>
      </c>
      <c r="G66" s="29">
        <f t="shared" si="10"/>
        <v>1.1752499999999999</v>
      </c>
      <c r="H66" s="29">
        <f t="shared" si="11"/>
        <v>0.71340999999999999</v>
      </c>
      <c r="I66" s="33"/>
      <c r="J66" s="30"/>
      <c r="K66" s="30">
        <v>87</v>
      </c>
      <c r="L66" s="34">
        <v>65</v>
      </c>
      <c r="M66" s="29">
        <f t="shared" si="12"/>
        <v>23</v>
      </c>
      <c r="U66" s="22"/>
      <c r="W66" s="62"/>
      <c r="X66" s="51"/>
      <c r="Z66" s="51">
        <v>0</v>
      </c>
      <c r="AA66" s="63">
        <v>0</v>
      </c>
      <c r="AB66" s="66" t="s">
        <v>245</v>
      </c>
    </row>
    <row r="67" spans="1:28" ht="15.75" thickBot="1" x14ac:dyDescent="0.3">
      <c r="A67" t="s">
        <v>234</v>
      </c>
      <c r="B67" s="45" t="s">
        <v>241</v>
      </c>
      <c r="C67" s="49">
        <f t="shared" ref="C67:G67" si="17">AVERAGE(C51:C66)</f>
        <v>0.92054888888888875</v>
      </c>
      <c r="D67" s="49">
        <f t="shared" si="17"/>
        <v>1.0287299999999999</v>
      </c>
      <c r="E67" s="49">
        <f t="shared" si="17"/>
        <v>1.0594154545454546</v>
      </c>
      <c r="F67" s="49">
        <f t="shared" si="17"/>
        <v>1.0745930769230769</v>
      </c>
      <c r="G67" s="49">
        <f t="shared" si="17"/>
        <v>1.1144131249999998</v>
      </c>
      <c r="H67" s="49">
        <f>SUMPRODUCT(H51:H66,M51:M66)/M67</f>
        <v>1.0949669732360094</v>
      </c>
      <c r="M67" s="15">
        <f>SUM(M51:M66)</f>
        <v>4110</v>
      </c>
      <c r="U67" s="22"/>
      <c r="W67" s="62"/>
      <c r="X67" s="51"/>
      <c r="Z67" s="14">
        <f>G52</f>
        <v>1.16035</v>
      </c>
      <c r="AA67" s="63">
        <v>0</v>
      </c>
      <c r="AB67" s="66" t="s">
        <v>248</v>
      </c>
    </row>
    <row r="68" spans="1:28" x14ac:dyDescent="0.25">
      <c r="W68" s="62"/>
      <c r="X68" s="51"/>
      <c r="Z68" s="14">
        <f>H52</f>
        <v>1.10829</v>
      </c>
      <c r="AA68" s="63">
        <v>0</v>
      </c>
      <c r="AB68" s="66" t="str">
        <f>AB60</f>
        <v>Sep 2015</v>
      </c>
    </row>
    <row r="69" spans="1:28" x14ac:dyDescent="0.25">
      <c r="W69" s="62"/>
      <c r="X69" s="51"/>
      <c r="Y69" s="66"/>
      <c r="Z69" s="51"/>
      <c r="AA69" s="63"/>
    </row>
    <row r="70" spans="1:28" x14ac:dyDescent="0.25">
      <c r="W70" s="62"/>
      <c r="X70" s="51"/>
      <c r="Y70" s="51"/>
      <c r="Z70" s="51"/>
      <c r="AA70" s="63"/>
    </row>
    <row r="71" spans="1:28" x14ac:dyDescent="0.25">
      <c r="B71" s="53"/>
      <c r="C71" s="39"/>
      <c r="D71" s="39"/>
      <c r="E71" s="39"/>
      <c r="F71" s="39"/>
      <c r="G71" s="75"/>
      <c r="H71" s="75"/>
      <c r="I71" s="55"/>
      <c r="J71" s="55"/>
      <c r="S71" s="22"/>
      <c r="W71" s="62"/>
      <c r="Z71" s="14">
        <f>C53</f>
        <v>0.93018999999999996</v>
      </c>
      <c r="AA71" s="63">
        <v>0</v>
      </c>
      <c r="AB71" s="66" t="s">
        <v>246</v>
      </c>
    </row>
    <row r="72" spans="1:28" x14ac:dyDescent="0.25">
      <c r="W72" s="62"/>
      <c r="X72" s="51"/>
      <c r="Z72" s="14">
        <f>D53</f>
        <v>0.94115000000000004</v>
      </c>
      <c r="AA72" s="63">
        <v>0</v>
      </c>
      <c r="AB72" s="66" t="s">
        <v>247</v>
      </c>
    </row>
    <row r="73" spans="1:28" x14ac:dyDescent="0.25">
      <c r="W73" s="62"/>
      <c r="X73" s="51" t="s">
        <v>2</v>
      </c>
      <c r="Z73" s="14">
        <f>E53</f>
        <v>0.92435999999999996</v>
      </c>
      <c r="AA73" s="63">
        <v>0</v>
      </c>
      <c r="AB73" s="66" t="s">
        <v>244</v>
      </c>
    </row>
    <row r="74" spans="1:28" x14ac:dyDescent="0.25">
      <c r="W74" s="62"/>
      <c r="X74" s="51"/>
      <c r="Z74" s="14">
        <f>F53</f>
        <v>0.93010999999999999</v>
      </c>
      <c r="AA74" s="63">
        <v>0</v>
      </c>
      <c r="AB74" s="66" t="s">
        <v>245</v>
      </c>
    </row>
    <row r="75" spans="1:28" x14ac:dyDescent="0.25">
      <c r="W75" s="62"/>
      <c r="X75" s="51"/>
      <c r="Z75" s="14">
        <f>G53</f>
        <v>0.87931000000000004</v>
      </c>
      <c r="AA75" s="63">
        <v>0</v>
      </c>
      <c r="AB75" s="66" t="s">
        <v>248</v>
      </c>
    </row>
    <row r="76" spans="1:28" x14ac:dyDescent="0.25">
      <c r="W76" s="62"/>
      <c r="X76" s="51"/>
      <c r="Z76" s="14">
        <f>H53</f>
        <v>0.87892000000000003</v>
      </c>
      <c r="AA76" s="63">
        <v>0</v>
      </c>
      <c r="AB76" s="66" t="str">
        <f>AB68</f>
        <v>Sep 2015</v>
      </c>
    </row>
    <row r="77" spans="1:28" x14ac:dyDescent="0.25">
      <c r="W77" s="62"/>
      <c r="X77" s="51"/>
      <c r="Y77" s="66"/>
      <c r="Z77" s="51"/>
      <c r="AA77" s="63"/>
    </row>
    <row r="78" spans="1:28" x14ac:dyDescent="0.25">
      <c r="W78" s="62"/>
      <c r="X78" s="51"/>
      <c r="Y78" s="66"/>
      <c r="Z78" s="51"/>
      <c r="AA78" s="63"/>
    </row>
    <row r="79" spans="1:28" x14ac:dyDescent="0.25">
      <c r="W79" s="62"/>
      <c r="Z79" s="51"/>
      <c r="AA79" s="63">
        <v>0</v>
      </c>
      <c r="AB79" s="66" t="s">
        <v>246</v>
      </c>
    </row>
    <row r="80" spans="1:28" x14ac:dyDescent="0.25">
      <c r="W80" s="62"/>
      <c r="X80" s="51"/>
      <c r="Z80" s="51"/>
      <c r="AA80" s="63">
        <v>0</v>
      </c>
      <c r="AB80" s="66" t="s">
        <v>247</v>
      </c>
    </row>
    <row r="81" spans="23:28" x14ac:dyDescent="0.25">
      <c r="W81" s="62"/>
      <c r="X81" s="51" t="s">
        <v>190</v>
      </c>
      <c r="Z81" s="51"/>
      <c r="AA81" s="63">
        <v>0</v>
      </c>
      <c r="AB81" s="66" t="s">
        <v>244</v>
      </c>
    </row>
    <row r="82" spans="23:28" x14ac:dyDescent="0.25">
      <c r="W82" s="62"/>
      <c r="X82" s="51"/>
      <c r="Z82" s="14">
        <f>F54</f>
        <v>0.93413999999999997</v>
      </c>
      <c r="AA82" s="63">
        <v>0</v>
      </c>
      <c r="AB82" s="66" t="s">
        <v>245</v>
      </c>
    </row>
    <row r="83" spans="23:28" x14ac:dyDescent="0.25">
      <c r="W83" s="62"/>
      <c r="X83" s="51"/>
      <c r="Z83" s="14">
        <f>G54</f>
        <v>0.87460000000000004</v>
      </c>
      <c r="AA83" s="63">
        <v>0</v>
      </c>
      <c r="AB83" s="66" t="s">
        <v>248</v>
      </c>
    </row>
    <row r="84" spans="23:28" x14ac:dyDescent="0.25">
      <c r="W84" s="62"/>
      <c r="X84" s="51"/>
      <c r="Z84" s="14">
        <f>H54</f>
        <v>0.89785999999999999</v>
      </c>
      <c r="AA84" s="63">
        <v>0</v>
      </c>
      <c r="AB84" s="66" t="str">
        <f>AB76</f>
        <v>Sep 2015</v>
      </c>
    </row>
    <row r="85" spans="23:28" x14ac:dyDescent="0.25">
      <c r="W85" s="62"/>
      <c r="X85" s="51"/>
      <c r="Y85" s="66"/>
      <c r="Z85" s="51"/>
      <c r="AA85" s="63"/>
    </row>
    <row r="86" spans="23:28" x14ac:dyDescent="0.25">
      <c r="W86" s="62"/>
      <c r="X86" s="51"/>
      <c r="Y86" s="51"/>
      <c r="Z86" s="51"/>
      <c r="AA86" s="63"/>
    </row>
    <row r="87" spans="23:28" x14ac:dyDescent="0.25">
      <c r="W87" s="62"/>
      <c r="Z87" s="51">
        <f>C55</f>
        <v>0.93101</v>
      </c>
      <c r="AA87" s="63">
        <v>0</v>
      </c>
      <c r="AB87" s="66" t="s">
        <v>246</v>
      </c>
    </row>
    <row r="88" spans="23:28" x14ac:dyDescent="0.25">
      <c r="W88" s="62"/>
      <c r="X88" s="51"/>
      <c r="Z88" s="14">
        <f>D55</f>
        <v>0.93642999999999998</v>
      </c>
      <c r="AA88" s="63">
        <v>0</v>
      </c>
      <c r="AB88" s="66" t="s">
        <v>247</v>
      </c>
    </row>
    <row r="89" spans="23:28" x14ac:dyDescent="0.25">
      <c r="W89" s="62"/>
      <c r="X89" s="51" t="s">
        <v>235</v>
      </c>
      <c r="Z89" s="14">
        <f>E55</f>
        <v>0.93420999999999998</v>
      </c>
      <c r="AA89" s="63">
        <v>0</v>
      </c>
      <c r="AB89" s="66" t="s">
        <v>244</v>
      </c>
    </row>
    <row r="90" spans="23:28" x14ac:dyDescent="0.25">
      <c r="W90" s="62"/>
      <c r="X90" s="51"/>
      <c r="Z90" s="14">
        <f>F55</f>
        <v>0.96701000000000004</v>
      </c>
      <c r="AA90" s="63">
        <v>0</v>
      </c>
      <c r="AB90" s="66" t="s">
        <v>245</v>
      </c>
    </row>
    <row r="91" spans="23:28" x14ac:dyDescent="0.25">
      <c r="W91" s="62"/>
      <c r="X91" s="51"/>
      <c r="Z91" s="14">
        <f>G55</f>
        <v>1.1938599999999999</v>
      </c>
      <c r="AA91" s="117">
        <v>0</v>
      </c>
      <c r="AB91" s="66" t="s">
        <v>248</v>
      </c>
    </row>
    <row r="92" spans="23:28" x14ac:dyDescent="0.25">
      <c r="W92" s="62"/>
      <c r="X92" s="51"/>
      <c r="Z92" s="14">
        <v>1.21</v>
      </c>
      <c r="AA92" s="117">
        <v>0</v>
      </c>
      <c r="AB92" s="66" t="str">
        <f>AB84</f>
        <v>Sep 2015</v>
      </c>
    </row>
    <row r="93" spans="23:28" x14ac:dyDescent="0.25">
      <c r="W93" s="62"/>
      <c r="X93" s="51"/>
      <c r="Y93" s="66"/>
      <c r="Z93" s="51"/>
      <c r="AA93" s="63"/>
    </row>
    <row r="94" spans="23:28" x14ac:dyDescent="0.25">
      <c r="W94" s="62"/>
      <c r="X94" s="51"/>
      <c r="Y94" s="51"/>
      <c r="Z94" s="51"/>
      <c r="AA94" s="63"/>
    </row>
    <row r="95" spans="23:28" x14ac:dyDescent="0.25">
      <c r="W95" s="62"/>
      <c r="Z95" s="51">
        <f>C56</f>
        <v>0</v>
      </c>
      <c r="AA95" s="66" t="s">
        <v>246</v>
      </c>
    </row>
    <row r="96" spans="23:28" x14ac:dyDescent="0.25">
      <c r="W96" s="62"/>
      <c r="X96" s="51"/>
      <c r="Z96" s="14">
        <f>D56</f>
        <v>0.88717999999999997</v>
      </c>
      <c r="AA96" s="66" t="s">
        <v>247</v>
      </c>
    </row>
    <row r="97" spans="2:27" x14ac:dyDescent="0.25">
      <c r="W97" s="62"/>
      <c r="X97" s="51" t="s">
        <v>11</v>
      </c>
      <c r="Z97" s="14">
        <f>E56</f>
        <v>0.87311000000000005</v>
      </c>
      <c r="AA97" s="66" t="s">
        <v>244</v>
      </c>
    </row>
    <row r="98" spans="2:27" x14ac:dyDescent="0.25">
      <c r="W98" s="62"/>
      <c r="X98" s="51"/>
      <c r="Z98" s="14">
        <f>F56</f>
        <v>0.94540999999999997</v>
      </c>
      <c r="AA98" s="66" t="s">
        <v>245</v>
      </c>
    </row>
    <row r="99" spans="2:27" x14ac:dyDescent="0.25">
      <c r="W99" s="62"/>
      <c r="X99" s="51"/>
      <c r="Z99" s="14">
        <f>G56</f>
        <v>0.89341999999999999</v>
      </c>
      <c r="AA99" s="66" t="s">
        <v>248</v>
      </c>
    </row>
    <row r="100" spans="2:27" x14ac:dyDescent="0.25">
      <c r="W100" s="62"/>
      <c r="X100" s="51"/>
      <c r="Z100" s="14">
        <f>H56</f>
        <v>0.92127000000000003</v>
      </c>
      <c r="AA100" s="66" t="str">
        <f>AB92</f>
        <v>Sep 2015</v>
      </c>
    </row>
    <row r="101" spans="2:27" x14ac:dyDescent="0.25">
      <c r="W101" s="62"/>
      <c r="X101" s="51"/>
      <c r="Z101" s="51"/>
      <c r="AA101" s="66"/>
    </row>
    <row r="102" spans="2:27" x14ac:dyDescent="0.25">
      <c r="W102" s="62" t="s">
        <v>14</v>
      </c>
      <c r="X102" s="51"/>
      <c r="Z102" s="51"/>
      <c r="AA102" s="51"/>
    </row>
    <row r="103" spans="2:27" x14ac:dyDescent="0.25">
      <c r="W103" s="62"/>
      <c r="Z103" s="51">
        <f>C57</f>
        <v>0.44979000000000002</v>
      </c>
      <c r="AA103" s="66" t="s">
        <v>246</v>
      </c>
    </row>
    <row r="104" spans="2:27" x14ac:dyDescent="0.25">
      <c r="W104" s="62"/>
      <c r="X104" s="51"/>
      <c r="Z104" s="14">
        <f>D57</f>
        <v>1.2264600000000001</v>
      </c>
      <c r="AA104" s="66" t="s">
        <v>247</v>
      </c>
    </row>
    <row r="105" spans="2:27" x14ac:dyDescent="0.25">
      <c r="W105" s="62"/>
      <c r="X105" s="51" t="s">
        <v>305</v>
      </c>
      <c r="Z105" s="14">
        <f>E57</f>
        <v>1.1556200000000001</v>
      </c>
      <c r="AA105" s="66" t="s">
        <v>244</v>
      </c>
    </row>
    <row r="106" spans="2:27" x14ac:dyDescent="0.25">
      <c r="W106" s="62"/>
      <c r="X106" s="51"/>
      <c r="Z106" s="14">
        <f>F57</f>
        <v>1.2097500000000001</v>
      </c>
      <c r="AA106" s="66" t="s">
        <v>245</v>
      </c>
    </row>
    <row r="107" spans="2:27" x14ac:dyDescent="0.25">
      <c r="W107" s="62"/>
      <c r="X107" s="51"/>
      <c r="Z107" s="14">
        <f>G57</f>
        <v>1.1475599999999999</v>
      </c>
      <c r="AA107" s="66" t="s">
        <v>248</v>
      </c>
    </row>
    <row r="108" spans="2:27" x14ac:dyDescent="0.25">
      <c r="W108" s="62"/>
      <c r="X108" s="51"/>
      <c r="Z108" s="14">
        <f>H57</f>
        <v>1.12138</v>
      </c>
      <c r="AA108" s="66" t="str">
        <f>AA100</f>
        <v>Sep 2015</v>
      </c>
    </row>
    <row r="109" spans="2:27" x14ac:dyDescent="0.25">
      <c r="W109" s="62"/>
      <c r="X109" s="51"/>
      <c r="Z109" s="51"/>
      <c r="AA109" s="66"/>
    </row>
    <row r="110" spans="2:27" x14ac:dyDescent="0.25">
      <c r="C110" s="50"/>
      <c r="D110" t="str">
        <f t="shared" ref="D110:I110" si="18">C2</f>
        <v>Mar 2011</v>
      </c>
      <c r="E110" t="str">
        <f t="shared" si="18"/>
        <v>Apr 2012</v>
      </c>
      <c r="F110" t="str">
        <f t="shared" si="18"/>
        <v>Sep 2012</v>
      </c>
      <c r="G110" t="str">
        <f t="shared" si="18"/>
        <v>Sep 2013</v>
      </c>
      <c r="H110" t="str">
        <f t="shared" si="18"/>
        <v>Sep 2014</v>
      </c>
      <c r="I110" t="str">
        <f t="shared" si="18"/>
        <v>Sep 2015</v>
      </c>
      <c r="W110" s="62"/>
      <c r="X110" s="51"/>
      <c r="Z110" s="51"/>
      <c r="AA110" s="51"/>
    </row>
    <row r="111" spans="2:27" x14ac:dyDescent="0.25">
      <c r="C111" s="39" t="str">
        <f>B3</f>
        <v>AT&amp;T - DSL</v>
      </c>
      <c r="W111" s="62"/>
      <c r="Z111" s="51">
        <f>C58</f>
        <v>1.0190300000000001</v>
      </c>
      <c r="AA111" s="66" t="s">
        <v>246</v>
      </c>
    </row>
    <row r="112" spans="2:27" x14ac:dyDescent="0.25">
      <c r="B112" t="s">
        <v>15</v>
      </c>
      <c r="C112" s="39" t="str">
        <f>B5</f>
        <v>CenturyLink</v>
      </c>
      <c r="D112">
        <f t="shared" ref="D112:I112" si="19">(C5-$C5)/$C5</f>
        <v>0</v>
      </c>
      <c r="E112">
        <f t="shared" si="19"/>
        <v>0.13467179598609341</v>
      </c>
      <c r="F112">
        <f t="shared" si="19"/>
        <v>0.2374762958280657</v>
      </c>
      <c r="G112">
        <f t="shared" si="19"/>
        <v>0.4871725861251579</v>
      </c>
      <c r="H112">
        <f t="shared" si="19"/>
        <v>1.7698695282869785</v>
      </c>
      <c r="I112">
        <f t="shared" si="19"/>
        <v>1.4876812381479136</v>
      </c>
      <c r="W112" s="62"/>
      <c r="X112" s="51"/>
      <c r="Z112" s="14">
        <f>D58</f>
        <v>1.0270300000000001</v>
      </c>
      <c r="AA112" s="66" t="s">
        <v>247</v>
      </c>
    </row>
    <row r="113" spans="2:27" x14ac:dyDescent="0.25">
      <c r="C113" s="39" t="str">
        <f t="shared" ref="C113:C121" si="20">B7</f>
        <v>Verizon DSL</v>
      </c>
      <c r="D113">
        <f t="shared" ref="D113:I120" si="21">(C7-$C7)/$C7</f>
        <v>0</v>
      </c>
      <c r="E113">
        <f t="shared" si="21"/>
        <v>0.15592606836640044</v>
      </c>
      <c r="F113">
        <f t="shared" si="21"/>
        <v>0.19660204058548061</v>
      </c>
      <c r="G113">
        <f t="shared" si="21"/>
        <v>0.30749949098477475</v>
      </c>
      <c r="H113">
        <f t="shared" si="21"/>
        <v>0.40461054679546637</v>
      </c>
      <c r="I113">
        <f t="shared" si="21"/>
        <v>0.12257539081057836</v>
      </c>
      <c r="W113" s="62"/>
      <c r="X113" s="51" t="s">
        <v>3</v>
      </c>
      <c r="Z113" s="14">
        <f>E58</f>
        <v>1.0258799999999999</v>
      </c>
      <c r="AA113" s="66" t="s">
        <v>244</v>
      </c>
    </row>
    <row r="114" spans="2:27" x14ac:dyDescent="0.25">
      <c r="C114" s="39" t="str">
        <f t="shared" si="20"/>
        <v>Windstream</v>
      </c>
      <c r="D114">
        <f t="shared" si="21"/>
        <v>0</v>
      </c>
      <c r="E114">
        <f t="shared" si="21"/>
        <v>1.7466792631904295E-2</v>
      </c>
      <c r="F114">
        <f t="shared" si="21"/>
        <v>1.7016191176918771E-2</v>
      </c>
      <c r="G114">
        <f t="shared" si="21"/>
        <v>0.2930367925883679</v>
      </c>
      <c r="H114">
        <f t="shared" si="21"/>
        <v>0.64958226850622347</v>
      </c>
      <c r="I114">
        <f t="shared" si="21"/>
        <v>0.15183527578115122</v>
      </c>
      <c r="W114" s="62"/>
      <c r="X114" s="51"/>
      <c r="Z114" s="14">
        <f>F58</f>
        <v>1.02732</v>
      </c>
      <c r="AA114" s="66" t="s">
        <v>245</v>
      </c>
    </row>
    <row r="115" spans="2:27" x14ac:dyDescent="0.25">
      <c r="B115" t="s">
        <v>14</v>
      </c>
      <c r="C115" s="39" t="str">
        <f t="shared" si="20"/>
        <v>Optimum</v>
      </c>
      <c r="D115">
        <f t="shared" si="21"/>
        <v>0</v>
      </c>
      <c r="E115">
        <f t="shared" si="21"/>
        <v>2.6429482685948833</v>
      </c>
      <c r="F115">
        <f t="shared" si="21"/>
        <v>2.3491898020317499</v>
      </c>
      <c r="G115">
        <f t="shared" si="21"/>
        <v>1.0450686002925687</v>
      </c>
      <c r="H115">
        <f t="shared" si="21"/>
        <v>5.9501258855377017</v>
      </c>
      <c r="I115">
        <f t="shared" si="21"/>
        <v>4.0532922956247734</v>
      </c>
      <c r="W115" s="62"/>
      <c r="X115" s="51"/>
      <c r="Z115" s="14">
        <f>G58</f>
        <v>1.01928</v>
      </c>
      <c r="AA115" s="66" t="s">
        <v>248</v>
      </c>
    </row>
    <row r="116" spans="2:27" x14ac:dyDescent="0.25">
      <c r="C116" s="39" t="str">
        <f t="shared" si="20"/>
        <v>Charter</v>
      </c>
      <c r="D116">
        <f t="shared" si="21"/>
        <v>0</v>
      </c>
      <c r="E116">
        <f t="shared" si="21"/>
        <v>0.31319060996480341</v>
      </c>
      <c r="F116">
        <f t="shared" si="21"/>
        <v>0.41000290613193824</v>
      </c>
      <c r="G116">
        <f t="shared" si="21"/>
        <v>0.71818334463495748</v>
      </c>
      <c r="H116">
        <f t="shared" si="21"/>
        <v>1.9267299557622137</v>
      </c>
      <c r="I116">
        <f t="shared" si="21"/>
        <v>3.4713319771384286</v>
      </c>
      <c r="W116" s="62"/>
      <c r="X116" s="51"/>
      <c r="Z116" s="14">
        <f>H58</f>
        <v>1.08073</v>
      </c>
      <c r="AA116" s="66" t="str">
        <f>AA108</f>
        <v>Sep 2015</v>
      </c>
    </row>
    <row r="117" spans="2:27" x14ac:dyDescent="0.25">
      <c r="C117" s="39" t="str">
        <f t="shared" si="20"/>
        <v>Comcast</v>
      </c>
      <c r="D117">
        <f t="shared" si="21"/>
        <v>0</v>
      </c>
      <c r="E117">
        <f t="shared" si="21"/>
        <v>0.26788479189877357</v>
      </c>
      <c r="F117">
        <f t="shared" si="21"/>
        <v>0.43427461192177957</v>
      </c>
      <c r="G117">
        <f t="shared" si="21"/>
        <v>1.521300026374079</v>
      </c>
      <c r="H117">
        <f t="shared" si="21"/>
        <v>1.6010617828459925</v>
      </c>
      <c r="I117">
        <f t="shared" si="21"/>
        <v>3.2263285681380247</v>
      </c>
      <c r="W117" s="62"/>
      <c r="X117" s="51"/>
      <c r="Z117" s="51"/>
      <c r="AA117" s="66"/>
    </row>
    <row r="118" spans="2:27" x14ac:dyDescent="0.25">
      <c r="C118" s="39" t="str">
        <f t="shared" si="20"/>
        <v>Cox</v>
      </c>
      <c r="D118">
        <f t="shared" si="21"/>
        <v>0</v>
      </c>
      <c r="E118">
        <f t="shared" si="21"/>
        <v>0.21136295492874108</v>
      </c>
      <c r="F118">
        <f t="shared" si="21"/>
        <v>0.25625634782179413</v>
      </c>
      <c r="G118">
        <f t="shared" si="21"/>
        <v>0.82998473255841809</v>
      </c>
      <c r="H118">
        <f t="shared" si="21"/>
        <v>2.1670612389205783</v>
      </c>
      <c r="I118">
        <f t="shared" si="21"/>
        <v>2.3493107871770915</v>
      </c>
      <c r="W118" s="62"/>
      <c r="X118" s="51"/>
      <c r="Z118" s="51"/>
      <c r="AA118" s="51"/>
    </row>
    <row r="119" spans="2:27" x14ac:dyDescent="0.25">
      <c r="C119" s="39" t="str">
        <f t="shared" si="20"/>
        <v>Mediacom</v>
      </c>
      <c r="D119">
        <f t="shared" si="21"/>
        <v>0</v>
      </c>
      <c r="E119">
        <f t="shared" si="21"/>
        <v>0.48610774049722033</v>
      </c>
      <c r="F119">
        <f t="shared" si="21"/>
        <v>0.46249400344272928</v>
      </c>
      <c r="G119">
        <f t="shared" si="21"/>
        <v>1.1944276697613607</v>
      </c>
      <c r="H119">
        <f t="shared" si="21"/>
        <v>2.4108003875422108</v>
      </c>
      <c r="I119">
        <f t="shared" si="21"/>
        <v>2.3260960766054311</v>
      </c>
      <c r="W119" s="62"/>
      <c r="Z119" s="51">
        <f>C59</f>
        <v>1.04749</v>
      </c>
      <c r="AA119" s="66" t="s">
        <v>246</v>
      </c>
    </row>
    <row r="120" spans="2:27" x14ac:dyDescent="0.25">
      <c r="C120" s="39" t="str">
        <f t="shared" si="20"/>
        <v>TWC</v>
      </c>
      <c r="D120">
        <f t="shared" si="21"/>
        <v>0</v>
      </c>
      <c r="E120">
        <f t="shared" si="21"/>
        <v>0.33838812912650279</v>
      </c>
      <c r="F120">
        <f t="shared" si="21"/>
        <v>0.32514007284749114</v>
      </c>
      <c r="G120">
        <f t="shared" si="21"/>
        <v>0.65715837121466947</v>
      </c>
      <c r="H120">
        <f t="shared" si="21"/>
        <v>1.5357990639385699</v>
      </c>
      <c r="I120">
        <f t="shared" si="21"/>
        <v>2.7128934293100628</v>
      </c>
      <c r="W120" s="62"/>
      <c r="X120" s="51"/>
      <c r="Z120" s="14">
        <f>D59</f>
        <v>1.0409900000000001</v>
      </c>
      <c r="AA120" s="66" t="s">
        <v>247</v>
      </c>
    </row>
    <row r="121" spans="2:27" x14ac:dyDescent="0.25">
      <c r="B121" t="s">
        <v>16</v>
      </c>
      <c r="C121" s="39" t="str">
        <f t="shared" si="20"/>
        <v>Frontier Fiber</v>
      </c>
      <c r="D121">
        <f t="shared" ref="D121:I121" si="22">(C16-$C16)/$C16</f>
        <v>0</v>
      </c>
      <c r="E121">
        <f t="shared" si="22"/>
        <v>0.1437915485801268</v>
      </c>
      <c r="F121">
        <f t="shared" si="22"/>
        <v>0.39220890785769202</v>
      </c>
      <c r="G121">
        <f t="shared" si="22"/>
        <v>0.8382598954068432</v>
      </c>
      <c r="H121">
        <f t="shared" si="22"/>
        <v>0.9733812784421404</v>
      </c>
      <c r="I121">
        <f t="shared" si="22"/>
        <v>0.95454963007724281</v>
      </c>
      <c r="W121" s="62"/>
      <c r="X121" s="51" t="s">
        <v>4</v>
      </c>
      <c r="Z121" s="14">
        <f>E59</f>
        <v>1.0504500000000001</v>
      </c>
      <c r="AA121" s="66" t="s">
        <v>244</v>
      </c>
    </row>
    <row r="122" spans="2:27" x14ac:dyDescent="0.25">
      <c r="W122" s="62"/>
      <c r="X122" s="51"/>
      <c r="Z122" s="14">
        <f>F59</f>
        <v>1.11483</v>
      </c>
      <c r="AA122" s="66" t="s">
        <v>245</v>
      </c>
    </row>
    <row r="123" spans="2:27" x14ac:dyDescent="0.25">
      <c r="D123" s="39"/>
      <c r="W123" s="62"/>
      <c r="X123" s="51"/>
      <c r="Z123" s="14">
        <f>G59</f>
        <v>1.14575</v>
      </c>
      <c r="AA123" s="66" t="s">
        <v>248</v>
      </c>
    </row>
    <row r="124" spans="2:27" x14ac:dyDescent="0.25">
      <c r="D124" s="39"/>
      <c r="W124" s="62"/>
      <c r="X124" s="51"/>
      <c r="Z124" s="14">
        <f>H59</f>
        <v>1.1427</v>
      </c>
      <c r="AA124" s="66" t="str">
        <f>AA116</f>
        <v>Sep 2015</v>
      </c>
    </row>
    <row r="125" spans="2:27" x14ac:dyDescent="0.25">
      <c r="W125" s="62"/>
      <c r="X125" s="51"/>
      <c r="Z125" s="51"/>
      <c r="AA125" s="66"/>
    </row>
    <row r="126" spans="2:27" x14ac:dyDescent="0.25">
      <c r="W126" s="62"/>
      <c r="X126" s="51"/>
      <c r="Z126" s="51"/>
      <c r="AA126" s="51"/>
    </row>
    <row r="127" spans="2:27" x14ac:dyDescent="0.25">
      <c r="D127" s="22" t="str">
        <f>B49</f>
        <v>Carrier</v>
      </c>
      <c r="E127" s="22" t="str">
        <f>C49</f>
        <v>% of advertized speed</v>
      </c>
      <c r="F127" s="22"/>
      <c r="G127" s="22"/>
      <c r="H127" s="22"/>
      <c r="W127" s="62"/>
      <c r="Z127" s="51">
        <f>C60</f>
        <v>0.98495999999999995</v>
      </c>
      <c r="AA127" s="66" t="s">
        <v>246</v>
      </c>
    </row>
    <row r="128" spans="2:27" x14ac:dyDescent="0.25">
      <c r="D128" s="22"/>
      <c r="E128" s="22" t="str">
        <f>D50</f>
        <v>Apr 2012</v>
      </c>
      <c r="F128" s="22" t="str">
        <f>E50</f>
        <v>Sep 2012</v>
      </c>
      <c r="G128" s="22" t="str">
        <f>F50</f>
        <v>Sep 2013</v>
      </c>
      <c r="H128" s="22" t="str">
        <f>G50</f>
        <v>Sep 2014</v>
      </c>
      <c r="I128" s="22" t="str">
        <f>H50</f>
        <v>Sep 2015</v>
      </c>
      <c r="W128" s="62"/>
      <c r="X128" s="51"/>
      <c r="Z128" s="14">
        <f>D60</f>
        <v>1.01366</v>
      </c>
      <c r="AA128" s="66" t="s">
        <v>247</v>
      </c>
    </row>
    <row r="129" spans="3:27" x14ac:dyDescent="0.25">
      <c r="D129" s="22" t="str">
        <f>B51</f>
        <v>AT&amp;T - DSL</v>
      </c>
      <c r="E129" s="22"/>
      <c r="F129" s="22"/>
      <c r="G129" s="22"/>
      <c r="H129" s="22"/>
      <c r="I129" s="22"/>
      <c r="W129" s="62"/>
      <c r="X129" s="51" t="s">
        <v>5</v>
      </c>
      <c r="Z129" s="14">
        <f>E60</f>
        <v>1.04545</v>
      </c>
      <c r="AA129" s="66" t="s">
        <v>244</v>
      </c>
    </row>
    <row r="130" spans="3:27" x14ac:dyDescent="0.25">
      <c r="C130" t="s">
        <v>15</v>
      </c>
      <c r="D130" s="22" t="str">
        <f>B53</f>
        <v>CenturyLink</v>
      </c>
      <c r="E130" s="22">
        <f>(D53 - $C53)/$C53</f>
        <v>1.1782539051161677E-2</v>
      </c>
      <c r="F130" s="22">
        <f>(E53 - $C53)/$D53</f>
        <v>-6.194549221696862E-3</v>
      </c>
      <c r="G130" s="22">
        <f>(F53 - $D53)/$D53</f>
        <v>-1.1730329915528926E-2</v>
      </c>
      <c r="H130" s="22">
        <f>(G53 - $D53)/$D53</f>
        <v>-6.5706848005100141E-2</v>
      </c>
      <c r="I130" s="22">
        <f>(H53 - $D53)/$D53</f>
        <v>-6.6121234659724804E-2</v>
      </c>
      <c r="W130" s="62"/>
      <c r="X130" s="51"/>
      <c r="Z130" s="14">
        <f>F60</f>
        <v>1.0498700000000001</v>
      </c>
      <c r="AA130" s="66" t="s">
        <v>245</v>
      </c>
    </row>
    <row r="131" spans="3:27" x14ac:dyDescent="0.25">
      <c r="D131" s="22" t="str">
        <f t="shared" ref="D131:D138" si="23">B55</f>
        <v>Verizon DSL</v>
      </c>
      <c r="E131" s="22">
        <f t="shared" ref="E131:E138" si="24">(D55 - $C55)/$C55</f>
        <v>5.8216345689090128E-3</v>
      </c>
      <c r="F131" s="22">
        <f t="shared" ref="F131:I138" si="25">(E55 - $D55)/$D55</f>
        <v>-2.3707057655137061E-3</v>
      </c>
      <c r="G131" s="22">
        <f t="shared" si="25"/>
        <v>3.2655937977211377E-2</v>
      </c>
      <c r="H131" s="22">
        <f t="shared" si="25"/>
        <v>0.27490575910639337</v>
      </c>
      <c r="I131" s="22">
        <f t="shared" si="25"/>
        <v>0.29242975983255554</v>
      </c>
      <c r="W131" s="62"/>
      <c r="X131" s="51"/>
      <c r="Z131" s="14">
        <f>G60</f>
        <v>1.0038199999999999</v>
      </c>
      <c r="AA131" s="66" t="s">
        <v>248</v>
      </c>
    </row>
    <row r="132" spans="3:27" x14ac:dyDescent="0.25">
      <c r="D132" s="22" t="str">
        <f t="shared" si="23"/>
        <v>Windstream</v>
      </c>
      <c r="E132" s="22"/>
      <c r="F132" s="22">
        <f t="shared" si="25"/>
        <v>-1.5859239387722802E-2</v>
      </c>
      <c r="G132" s="22">
        <f t="shared" si="25"/>
        <v>6.5634933158998182E-2</v>
      </c>
      <c r="H132" s="22">
        <f t="shared" si="25"/>
        <v>7.0335219459410981E-3</v>
      </c>
      <c r="I132" s="22">
        <f t="shared" si="25"/>
        <v>3.8425122297617242E-2</v>
      </c>
      <c r="W132" s="62"/>
      <c r="X132" s="51"/>
      <c r="Z132" s="14">
        <f>H60</f>
        <v>1.00434</v>
      </c>
      <c r="AA132" s="66" t="str">
        <f>AA124</f>
        <v>Sep 2015</v>
      </c>
    </row>
    <row r="133" spans="3:27" x14ac:dyDescent="0.25">
      <c r="C133" t="s">
        <v>14</v>
      </c>
      <c r="D133" s="22" t="str">
        <f t="shared" si="23"/>
        <v>Optimum</v>
      </c>
      <c r="E133" s="22">
        <f t="shared" si="24"/>
        <v>1.7267391449343028</v>
      </c>
      <c r="F133" s="22">
        <f t="shared" si="25"/>
        <v>-5.7759731259070829E-2</v>
      </c>
      <c r="G133" s="22">
        <f t="shared" si="25"/>
        <v>-1.3624578053911257E-2</v>
      </c>
      <c r="H133" s="22">
        <f t="shared" si="25"/>
        <v>-6.4331490631573951E-2</v>
      </c>
      <c r="I133" s="22">
        <f t="shared" si="25"/>
        <v>-8.5677478270795665E-2</v>
      </c>
      <c r="W133" s="62"/>
      <c r="X133" s="51"/>
      <c r="Z133" s="51"/>
      <c r="AA133" s="66"/>
    </row>
    <row r="134" spans="3:27" x14ac:dyDescent="0.25">
      <c r="D134" s="22" t="str">
        <f t="shared" si="23"/>
        <v>Charter</v>
      </c>
      <c r="E134" s="22">
        <f t="shared" si="24"/>
        <v>7.8506030244448206E-3</v>
      </c>
      <c r="F134" s="22">
        <f t="shared" si="25"/>
        <v>-1.1197336007713564E-3</v>
      </c>
      <c r="G134" s="22">
        <f t="shared" si="25"/>
        <v>2.8236760367263022E-4</v>
      </c>
      <c r="H134" s="22">
        <f t="shared" si="25"/>
        <v>-7.5460307878057551E-3</v>
      </c>
      <c r="I134" s="22">
        <f t="shared" si="25"/>
        <v>5.2286690749052955E-2</v>
      </c>
      <c r="W134" s="62"/>
      <c r="X134" s="51"/>
      <c r="Z134" s="51"/>
      <c r="AA134" s="51"/>
    </row>
    <row r="135" spans="3:27" x14ac:dyDescent="0.25">
      <c r="D135" s="22" t="str">
        <f t="shared" si="23"/>
        <v>Comcast</v>
      </c>
      <c r="E135" s="22">
        <f t="shared" si="24"/>
        <v>-6.2053098358933736E-3</v>
      </c>
      <c r="F135" s="22">
        <f t="shared" si="25"/>
        <v>9.0875032421060941E-3</v>
      </c>
      <c r="G135" s="22">
        <f t="shared" si="25"/>
        <v>7.0932477737538205E-2</v>
      </c>
      <c r="H135" s="22">
        <f t="shared" si="25"/>
        <v>0.10063497247812174</v>
      </c>
      <c r="I135" s="22">
        <f t="shared" si="25"/>
        <v>9.7705069212960696E-2</v>
      </c>
      <c r="W135" s="62"/>
      <c r="Z135" s="51">
        <f>C61</f>
        <v>0.79337999999999997</v>
      </c>
      <c r="AA135" s="66" t="s">
        <v>246</v>
      </c>
    </row>
    <row r="136" spans="3:27" x14ac:dyDescent="0.25">
      <c r="D136" s="22" t="str">
        <f t="shared" si="23"/>
        <v>Cox</v>
      </c>
      <c r="E136" s="22">
        <f t="shared" si="24"/>
        <v>2.9138239116309354E-2</v>
      </c>
      <c r="F136" s="22">
        <f t="shared" si="25"/>
        <v>3.1361600536669088E-2</v>
      </c>
      <c r="G136" s="22">
        <f t="shared" si="25"/>
        <v>3.5722036974922634E-2</v>
      </c>
      <c r="H136" s="22">
        <f t="shared" si="25"/>
        <v>-9.7073969575598041E-3</v>
      </c>
      <c r="I136" s="22">
        <f t="shared" si="25"/>
        <v>-9.1944044354122633E-3</v>
      </c>
      <c r="W136" s="62"/>
      <c r="X136" s="51"/>
      <c r="Z136" s="14">
        <f>D61</f>
        <v>1.03965</v>
      </c>
      <c r="AA136" s="66" t="s">
        <v>247</v>
      </c>
    </row>
    <row r="137" spans="3:27" x14ac:dyDescent="0.25">
      <c r="D137" s="22" t="str">
        <f t="shared" si="23"/>
        <v>Mediacom</v>
      </c>
      <c r="E137" s="22">
        <f t="shared" si="24"/>
        <v>0.31040611056492473</v>
      </c>
      <c r="F137" s="22">
        <f t="shared" si="25"/>
        <v>-1.8948684653489204E-2</v>
      </c>
      <c r="G137" s="22">
        <f t="shared" si="25"/>
        <v>4.3726254027797874E-2</v>
      </c>
      <c r="H137" s="22">
        <f t="shared" si="25"/>
        <v>5.9693165969316606E-2</v>
      </c>
      <c r="I137" s="22">
        <f t="shared" si="25"/>
        <v>9.6724859327658327E-2</v>
      </c>
      <c r="W137" s="62"/>
      <c r="X137" s="51" t="s">
        <v>8</v>
      </c>
      <c r="Z137" s="14">
        <f>E62</f>
        <v>0.96187</v>
      </c>
      <c r="AA137" s="66" t="s">
        <v>244</v>
      </c>
    </row>
    <row r="138" spans="3:27" x14ac:dyDescent="0.25">
      <c r="D138" s="22" t="str">
        <f t="shared" si="23"/>
        <v>TWC</v>
      </c>
      <c r="E138" s="22">
        <f t="shared" si="24"/>
        <v>2.6560050172467903E-2</v>
      </c>
      <c r="F138" s="22">
        <f t="shared" si="25"/>
        <v>-2.0608689454338143E-2</v>
      </c>
      <c r="G138" s="22">
        <f t="shared" si="25"/>
        <v>2.4447363329973083E-2</v>
      </c>
      <c r="H138" s="22">
        <f t="shared" si="25"/>
        <v>4.7316492042642891E-2</v>
      </c>
      <c r="I138" s="22">
        <f t="shared" si="25"/>
        <v>0.15010538534380047</v>
      </c>
      <c r="W138" s="62"/>
      <c r="X138" s="51"/>
      <c r="Z138" s="14">
        <f>F61</f>
        <v>1.08511</v>
      </c>
      <c r="AA138" s="66" t="s">
        <v>245</v>
      </c>
    </row>
    <row r="139" spans="3:27" x14ac:dyDescent="0.25">
      <c r="C139" t="s">
        <v>16</v>
      </c>
      <c r="D139" s="22" t="str">
        <f>B64</f>
        <v>Verizon Fiber</v>
      </c>
      <c r="E139" s="22">
        <f>(D64 - $C64)/$C64</f>
        <v>1.7272409351836743E-2</v>
      </c>
      <c r="F139" s="22">
        <f>(E64 - $D64)/$D64</f>
        <v>4.5068084250067239E-2</v>
      </c>
      <c r="G139" s="22">
        <f>(F64 - $D64)/$D64</f>
        <v>2.3980413200966076E-2</v>
      </c>
      <c r="H139" s="22">
        <f>(G64 - $D64)/$D64</f>
        <v>-3.4000201234236541E-2</v>
      </c>
      <c r="I139" s="22">
        <f>(H64 - $D64)/$D64</f>
        <v>-7.9562986316071851E-2</v>
      </c>
      <c r="W139" s="62"/>
      <c r="X139" s="51"/>
      <c r="Z139" s="14">
        <f>G61</f>
        <v>1.10171</v>
      </c>
      <c r="AA139" s="66" t="s">
        <v>248</v>
      </c>
    </row>
    <row r="140" spans="3:27" x14ac:dyDescent="0.25">
      <c r="D140" s="22"/>
      <c r="E140" s="22"/>
      <c r="F140" s="22"/>
      <c r="G140" s="22"/>
      <c r="H140" s="22"/>
      <c r="W140" s="62"/>
      <c r="X140" s="51"/>
      <c r="Z140" s="14">
        <f>H61</f>
        <v>1.1402099999999999</v>
      </c>
      <c r="AA140" s="66" t="str">
        <f>AA132</f>
        <v>Sep 2015</v>
      </c>
    </row>
    <row r="141" spans="3:27" x14ac:dyDescent="0.25">
      <c r="W141" s="62"/>
      <c r="X141" s="51"/>
      <c r="Z141" s="51"/>
      <c r="AA141" s="66"/>
    </row>
    <row r="142" spans="3:27" x14ac:dyDescent="0.25">
      <c r="D142" s="22"/>
      <c r="E142" s="22"/>
      <c r="F142" s="22"/>
      <c r="G142" s="22"/>
      <c r="H142" s="22"/>
      <c r="W142" s="62"/>
      <c r="X142" s="51"/>
      <c r="Z142" s="51"/>
      <c r="AA142" s="51"/>
    </row>
    <row r="143" spans="3:27" x14ac:dyDescent="0.25">
      <c r="W143" s="62"/>
      <c r="Z143" s="51">
        <f>C62</f>
        <v>0.95669999999999999</v>
      </c>
      <c r="AA143" s="66" t="s">
        <v>246</v>
      </c>
    </row>
    <row r="144" spans="3:27" x14ac:dyDescent="0.25">
      <c r="W144" s="62"/>
      <c r="X144" s="51"/>
      <c r="Z144" s="14">
        <f>D62</f>
        <v>0.98211000000000004</v>
      </c>
      <c r="AA144" s="66" t="s">
        <v>247</v>
      </c>
    </row>
    <row r="145" spans="23:27" x14ac:dyDescent="0.25">
      <c r="W145" s="62"/>
      <c r="X145" s="51" t="s">
        <v>167</v>
      </c>
      <c r="Z145" s="14">
        <f>E62</f>
        <v>0.96187</v>
      </c>
      <c r="AA145" s="66" t="s">
        <v>244</v>
      </c>
    </row>
    <row r="146" spans="23:27" x14ac:dyDescent="0.25">
      <c r="W146" s="62"/>
      <c r="X146" s="51"/>
      <c r="Z146" s="14">
        <f>F62</f>
        <v>1.0061199999999999</v>
      </c>
      <c r="AA146" s="66" t="s">
        <v>245</v>
      </c>
    </row>
    <row r="147" spans="23:27" x14ac:dyDescent="0.25">
      <c r="W147" s="62"/>
      <c r="X147" s="51"/>
      <c r="Z147" s="14">
        <f>G62</f>
        <v>1.02858</v>
      </c>
      <c r="AA147" s="66" t="s">
        <v>248</v>
      </c>
    </row>
    <row r="148" spans="23:27" x14ac:dyDescent="0.25">
      <c r="W148" s="62"/>
      <c r="X148" s="51"/>
      <c r="Z148" s="14">
        <f>H62</f>
        <v>1.1295299999999999</v>
      </c>
      <c r="AA148" s="66" t="str">
        <f>AA140</f>
        <v>Sep 2015</v>
      </c>
    </row>
    <row r="149" spans="23:27" x14ac:dyDescent="0.25">
      <c r="W149" s="62"/>
      <c r="X149" s="51"/>
      <c r="Z149" s="51"/>
      <c r="AA149" s="66"/>
    </row>
    <row r="150" spans="23:27" x14ac:dyDescent="0.25">
      <c r="W150" s="62" t="s">
        <v>16</v>
      </c>
      <c r="X150" s="51"/>
      <c r="Z150" s="51"/>
      <c r="AA150" s="51"/>
    </row>
    <row r="151" spans="23:27" x14ac:dyDescent="0.25">
      <c r="W151" s="62"/>
      <c r="Z151" s="51">
        <f>C63</f>
        <v>0</v>
      </c>
      <c r="AA151" s="66" t="s">
        <v>246</v>
      </c>
    </row>
    <row r="152" spans="23:27" x14ac:dyDescent="0.25">
      <c r="W152" s="62"/>
      <c r="X152" s="51"/>
      <c r="Z152" s="14">
        <f>D63</f>
        <v>0</v>
      </c>
      <c r="AA152" s="66" t="s">
        <v>247</v>
      </c>
    </row>
    <row r="153" spans="23:27" x14ac:dyDescent="0.25">
      <c r="X153" t="str">
        <f>B63</f>
        <v>Frontier Fiber</v>
      </c>
      <c r="Z153" s="15">
        <f>E63</f>
        <v>0</v>
      </c>
      <c r="AA153" s="66" t="s">
        <v>244</v>
      </c>
    </row>
    <row r="154" spans="23:27" x14ac:dyDescent="0.25">
      <c r="Z154" s="15">
        <f>F63</f>
        <v>1.0098</v>
      </c>
      <c r="AA154" s="66" t="s">
        <v>245</v>
      </c>
    </row>
    <row r="155" spans="23:27" x14ac:dyDescent="0.25">
      <c r="Z155" s="15">
        <f>G63</f>
        <v>0.99724999999999997</v>
      </c>
      <c r="AA155" s="66" t="s">
        <v>248</v>
      </c>
    </row>
    <row r="156" spans="23:27" x14ac:dyDescent="0.25">
      <c r="Z156" s="15">
        <f>H63</f>
        <v>0.87795999999999996</v>
      </c>
      <c r="AA156" s="66" t="str">
        <f>AA148</f>
        <v>Sep 2015</v>
      </c>
    </row>
    <row r="159" spans="23:27" x14ac:dyDescent="0.25">
      <c r="Z159">
        <f>C64</f>
        <v>1.17239</v>
      </c>
      <c r="AA159" s="66" t="s">
        <v>246</v>
      </c>
    </row>
    <row r="160" spans="23:27" x14ac:dyDescent="0.25">
      <c r="X160" s="51"/>
      <c r="Z160" s="15">
        <f>D64</f>
        <v>1.1926399999999999</v>
      </c>
      <c r="AA160" s="66" t="s">
        <v>247</v>
      </c>
    </row>
    <row r="161" spans="23:27" x14ac:dyDescent="0.25">
      <c r="X161" t="str">
        <f>B64</f>
        <v>Verizon Fiber</v>
      </c>
      <c r="Z161" s="15">
        <f>E64</f>
        <v>1.2463900000000001</v>
      </c>
      <c r="AA161" s="66" t="s">
        <v>244</v>
      </c>
    </row>
    <row r="162" spans="23:27" x14ac:dyDescent="0.25">
      <c r="Z162" s="15">
        <f>F64</f>
        <v>1.2212400000000001</v>
      </c>
      <c r="AA162" s="66" t="s">
        <v>245</v>
      </c>
    </row>
    <row r="163" spans="23:27" x14ac:dyDescent="0.25">
      <c r="Z163" s="15">
        <f>G64</f>
        <v>1.1520900000000001</v>
      </c>
      <c r="AA163" s="66" t="s">
        <v>248</v>
      </c>
    </row>
    <row r="164" spans="23:27" x14ac:dyDescent="0.25">
      <c r="Z164" s="15">
        <f>H64</f>
        <v>1.09775</v>
      </c>
      <c r="AA164" s="66" t="str">
        <f>AA156</f>
        <v>Sep 2015</v>
      </c>
    </row>
    <row r="166" spans="23:27" x14ac:dyDescent="0.25">
      <c r="W166" t="s">
        <v>306</v>
      </c>
    </row>
    <row r="167" spans="23:27" x14ac:dyDescent="0.25">
      <c r="Z167">
        <v>0</v>
      </c>
      <c r="AA167" s="66" t="s">
        <v>246</v>
      </c>
    </row>
    <row r="168" spans="23:27" x14ac:dyDescent="0.25">
      <c r="X168" s="51"/>
      <c r="Z168" s="15">
        <v>0</v>
      </c>
      <c r="AA168" s="66" t="s">
        <v>247</v>
      </c>
    </row>
    <row r="169" spans="23:27" x14ac:dyDescent="0.25">
      <c r="X169" t="str">
        <f>B65</f>
        <v>Hughes</v>
      </c>
      <c r="Z169" s="15">
        <v>0</v>
      </c>
      <c r="AA169" s="66" t="s">
        <v>244</v>
      </c>
    </row>
    <row r="170" spans="23:27" x14ac:dyDescent="0.25">
      <c r="Z170" s="15">
        <v>0</v>
      </c>
      <c r="AA170" s="66" t="s">
        <v>245</v>
      </c>
    </row>
    <row r="171" spans="23:27" x14ac:dyDescent="0.25">
      <c r="Z171" s="15">
        <f>G65</f>
        <v>2.2383000000000002</v>
      </c>
      <c r="AA171" s="66" t="s">
        <v>248</v>
      </c>
    </row>
    <row r="172" spans="23:27" x14ac:dyDescent="0.25">
      <c r="Z172" s="15">
        <f>H65</f>
        <v>1.52902</v>
      </c>
      <c r="AA172" s="66" t="str">
        <f>AA164</f>
        <v>Sep 2015</v>
      </c>
    </row>
    <row r="175" spans="23:27" x14ac:dyDescent="0.25">
      <c r="Z175" t="str">
        <f>C66</f>
        <v>.</v>
      </c>
      <c r="AA175" s="66" t="s">
        <v>246</v>
      </c>
    </row>
    <row r="176" spans="23:27" x14ac:dyDescent="0.25">
      <c r="X176" s="51"/>
      <c r="Z176" s="15" t="str">
        <f>D66</f>
        <v>.</v>
      </c>
      <c r="AA176" s="66" t="s">
        <v>247</v>
      </c>
    </row>
    <row r="177" spans="23:27" x14ac:dyDescent="0.25">
      <c r="X177" t="str">
        <f>B66</f>
        <v>Viasat/Exede</v>
      </c>
      <c r="Z177" s="15">
        <f>E66</f>
        <v>1.41628</v>
      </c>
      <c r="AA177" s="66" t="s">
        <v>244</v>
      </c>
    </row>
    <row r="178" spans="23:27" x14ac:dyDescent="0.25">
      <c r="Z178" s="15">
        <f>F66</f>
        <v>1.4690000000000001</v>
      </c>
      <c r="AA178" s="66" t="s">
        <v>245</v>
      </c>
    </row>
    <row r="179" spans="23:27" x14ac:dyDescent="0.25">
      <c r="Z179" s="15">
        <f>G66</f>
        <v>1.1752499999999999</v>
      </c>
      <c r="AA179" s="66" t="s">
        <v>248</v>
      </c>
    </row>
    <row r="180" spans="23:27" x14ac:dyDescent="0.25">
      <c r="Z180" s="15">
        <f>H66</f>
        <v>0.71340999999999999</v>
      </c>
      <c r="AA180" s="66" t="str">
        <f>AA172</f>
        <v>Sep 2015</v>
      </c>
    </row>
    <row r="183" spans="23:27" x14ac:dyDescent="0.25">
      <c r="Z183" s="15">
        <f>C67</f>
        <v>0.92054888888888875</v>
      </c>
      <c r="AA183" s="66" t="s">
        <v>246</v>
      </c>
    </row>
    <row r="184" spans="23:27" ht="45" x14ac:dyDescent="0.25">
      <c r="W184" t="s">
        <v>234</v>
      </c>
      <c r="X184" s="118" t="s">
        <v>308</v>
      </c>
      <c r="Z184" s="15">
        <f>D67</f>
        <v>1.0287299999999999</v>
      </c>
      <c r="AA184" s="66" t="s">
        <v>247</v>
      </c>
    </row>
    <row r="185" spans="23:27" x14ac:dyDescent="0.25">
      <c r="Z185" s="15">
        <f>E67</f>
        <v>1.0594154545454546</v>
      </c>
      <c r="AA185" s="66" t="s">
        <v>244</v>
      </c>
    </row>
    <row r="186" spans="23:27" x14ac:dyDescent="0.25">
      <c r="Z186" s="15">
        <f>F67</f>
        <v>1.0745930769230769</v>
      </c>
      <c r="AA186" s="66" t="s">
        <v>245</v>
      </c>
    </row>
    <row r="187" spans="23:27" x14ac:dyDescent="0.25">
      <c r="Z187" s="15">
        <f>G67</f>
        <v>1.1144131249999998</v>
      </c>
      <c r="AA187" s="66" t="s">
        <v>248</v>
      </c>
    </row>
    <row r="188" spans="23:27" x14ac:dyDescent="0.25">
      <c r="Z188" s="15">
        <f>H67</f>
        <v>1.0949669732360094</v>
      </c>
      <c r="AA188" s="66" t="str">
        <f>AA180</f>
        <v>Sep 2015</v>
      </c>
    </row>
    <row r="216" spans="2:9" x14ac:dyDescent="0.25">
      <c r="I216" s="62"/>
    </row>
    <row r="217" spans="2:9" x14ac:dyDescent="0.25">
      <c r="B217" s="51"/>
    </row>
    <row r="238" spans="2:9" x14ac:dyDescent="0.25">
      <c r="I238" s="62"/>
    </row>
    <row r="239" spans="2:9" x14ac:dyDescent="0.25">
      <c r="B239" s="51"/>
    </row>
  </sheetData>
  <mergeCells count="8">
    <mergeCell ref="C49:G49"/>
    <mergeCell ref="J1:O1"/>
    <mergeCell ref="C1:H1"/>
    <mergeCell ref="A3:A8"/>
    <mergeCell ref="A9:A14"/>
    <mergeCell ref="A15:A16"/>
    <mergeCell ref="A17:A18"/>
    <mergeCell ref="I49:M49"/>
  </mergeCells>
  <pageMargins left="0.7" right="0.7" top="0.75" bottom="0.75" header="0.3" footer="0.3"/>
  <pageSetup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228</v>
      </c>
    </row>
    <row r="3" spans="1:3" x14ac:dyDescent="0.25">
      <c r="A3" t="s">
        <v>13</v>
      </c>
    </row>
    <row r="4" spans="1:3" x14ac:dyDescent="0.25">
      <c r="A4" t="s">
        <v>229</v>
      </c>
    </row>
    <row r="5" spans="1:3" x14ac:dyDescent="0.25">
      <c r="C5" t="s">
        <v>157</v>
      </c>
    </row>
    <row r="6" spans="1:3" x14ac:dyDescent="0.25">
      <c r="B6" t="s">
        <v>230</v>
      </c>
      <c r="C6" t="s">
        <v>231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229</v>
      </c>
    </row>
    <row r="9" spans="1:3" x14ac:dyDescent="0.25">
      <c r="C9" t="s">
        <v>158</v>
      </c>
    </row>
    <row r="10" spans="1:3" x14ac:dyDescent="0.25">
      <c r="B10" t="s">
        <v>230</v>
      </c>
      <c r="C10" t="s">
        <v>231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228</v>
      </c>
    </row>
    <row r="15" spans="1:3" x14ac:dyDescent="0.25">
      <c r="A15" t="s">
        <v>13</v>
      </c>
    </row>
    <row r="16" spans="1:3" x14ac:dyDescent="0.25">
      <c r="A16" t="s">
        <v>232</v>
      </c>
    </row>
    <row r="17" spans="1:3" x14ac:dyDescent="0.25">
      <c r="C17" t="s">
        <v>157</v>
      </c>
    </row>
    <row r="18" spans="1:3" x14ac:dyDescent="0.25">
      <c r="B18" t="s">
        <v>230</v>
      </c>
      <c r="C18" t="s">
        <v>231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232</v>
      </c>
    </row>
    <row r="21" spans="1:3" x14ac:dyDescent="0.25">
      <c r="C21" t="s">
        <v>158</v>
      </c>
    </row>
    <row r="22" spans="1:3" x14ac:dyDescent="0.25">
      <c r="B22" t="s">
        <v>230</v>
      </c>
      <c r="C22" t="s">
        <v>231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156</v>
      </c>
    </row>
    <row r="2" spans="1:7" x14ac:dyDescent="0.25">
      <c r="A2" t="s">
        <v>275</v>
      </c>
    </row>
    <row r="3" spans="1:7" x14ac:dyDescent="0.25">
      <c r="A3" t="s">
        <v>286</v>
      </c>
    </row>
    <row r="4" spans="1:7" x14ac:dyDescent="0.25">
      <c r="C4" t="s">
        <v>253</v>
      </c>
      <c r="E4" t="s">
        <v>276</v>
      </c>
    </row>
    <row r="5" spans="1:7" x14ac:dyDescent="0.25">
      <c r="C5" t="s">
        <v>157</v>
      </c>
      <c r="D5" t="s">
        <v>249</v>
      </c>
      <c r="E5" t="s">
        <v>157</v>
      </c>
      <c r="F5" t="s">
        <v>249</v>
      </c>
      <c r="G5" t="s">
        <v>158</v>
      </c>
    </row>
    <row r="6" spans="1:7" x14ac:dyDescent="0.25">
      <c r="A6" t="s">
        <v>189</v>
      </c>
      <c r="B6" t="s">
        <v>0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305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2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3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277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5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6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8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9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167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235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12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293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156</v>
      </c>
    </row>
    <row r="32" spans="1:7" x14ac:dyDescent="0.25">
      <c r="A32" t="s">
        <v>275</v>
      </c>
    </row>
    <row r="33" spans="1:7" x14ac:dyDescent="0.25">
      <c r="A33" t="s">
        <v>289</v>
      </c>
    </row>
    <row r="34" spans="1:7" x14ac:dyDescent="0.25">
      <c r="C34" t="s">
        <v>253</v>
      </c>
      <c r="E34" t="s">
        <v>282</v>
      </c>
    </row>
    <row r="35" spans="1:7" x14ac:dyDescent="0.25">
      <c r="C35" t="s">
        <v>157</v>
      </c>
      <c r="D35" t="s">
        <v>249</v>
      </c>
      <c r="E35" t="s">
        <v>157</v>
      </c>
      <c r="F35" t="s">
        <v>249</v>
      </c>
      <c r="G35" t="s">
        <v>158</v>
      </c>
    </row>
    <row r="36" spans="1:7" x14ac:dyDescent="0.25">
      <c r="A36" t="s">
        <v>189</v>
      </c>
      <c r="B36" t="s">
        <v>0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305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2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3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277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5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6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8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9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167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235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12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293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156</v>
      </c>
    </row>
    <row r="62" spans="1:7" x14ac:dyDescent="0.25">
      <c r="A62" t="s">
        <v>275</v>
      </c>
    </row>
    <row r="63" spans="1:7" x14ac:dyDescent="0.25">
      <c r="A63" t="s">
        <v>284</v>
      </c>
    </row>
    <row r="64" spans="1:7" x14ac:dyDescent="0.25">
      <c r="C64" t="s">
        <v>263</v>
      </c>
    </row>
    <row r="65" spans="1:17" x14ac:dyDescent="0.25">
      <c r="C65" t="s">
        <v>287</v>
      </c>
      <c r="H65" t="s">
        <v>250</v>
      </c>
      <c r="M65" t="s">
        <v>269</v>
      </c>
    </row>
    <row r="66" spans="1:17" x14ac:dyDescent="0.25">
      <c r="C66" t="s">
        <v>253</v>
      </c>
      <c r="E66" t="s">
        <v>276</v>
      </c>
      <c r="H66" t="s">
        <v>253</v>
      </c>
      <c r="J66" t="s">
        <v>276</v>
      </c>
      <c r="M66" t="s">
        <v>253</v>
      </c>
      <c r="O66" t="s">
        <v>276</v>
      </c>
    </row>
    <row r="67" spans="1:17" x14ac:dyDescent="0.25">
      <c r="C67" t="s">
        <v>157</v>
      </c>
      <c r="D67" t="s">
        <v>249</v>
      </c>
      <c r="E67" t="s">
        <v>157</v>
      </c>
      <c r="F67" t="s">
        <v>249</v>
      </c>
      <c r="G67" t="s">
        <v>158</v>
      </c>
      <c r="H67" t="s">
        <v>157</v>
      </c>
      <c r="I67" t="s">
        <v>249</v>
      </c>
      <c r="J67" t="s">
        <v>157</v>
      </c>
      <c r="K67" t="s">
        <v>249</v>
      </c>
      <c r="L67" t="s">
        <v>158</v>
      </c>
      <c r="M67" t="s">
        <v>157</v>
      </c>
      <c r="N67" t="s">
        <v>249</v>
      </c>
      <c r="O67" t="s">
        <v>157</v>
      </c>
      <c r="P67" t="s">
        <v>249</v>
      </c>
      <c r="Q67" t="s">
        <v>158</v>
      </c>
    </row>
    <row r="68" spans="1:17" x14ac:dyDescent="0.25">
      <c r="A68" t="s">
        <v>262</v>
      </c>
      <c r="B68" t="s">
        <v>285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15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16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1" spans="1:17" x14ac:dyDescent="0.25">
      <c r="A81" t="s">
        <v>156</v>
      </c>
    </row>
    <row r="82" spans="1:17" x14ac:dyDescent="0.25">
      <c r="A82" t="s">
        <v>275</v>
      </c>
    </row>
    <row r="83" spans="1:17" x14ac:dyDescent="0.25">
      <c r="A83" t="s">
        <v>288</v>
      </c>
    </row>
    <row r="84" spans="1:17" x14ac:dyDescent="0.25">
      <c r="C84" t="s">
        <v>263</v>
      </c>
    </row>
    <row r="85" spans="1:17" x14ac:dyDescent="0.25">
      <c r="C85" t="s">
        <v>287</v>
      </c>
      <c r="H85" t="s">
        <v>250</v>
      </c>
      <c r="M85" t="s">
        <v>269</v>
      </c>
    </row>
    <row r="86" spans="1:17" x14ac:dyDescent="0.25">
      <c r="C86" t="s">
        <v>253</v>
      </c>
      <c r="E86" t="s">
        <v>282</v>
      </c>
      <c r="H86" t="s">
        <v>253</v>
      </c>
      <c r="J86" t="s">
        <v>282</v>
      </c>
      <c r="M86" t="s">
        <v>253</v>
      </c>
      <c r="O86" t="s">
        <v>282</v>
      </c>
    </row>
    <row r="87" spans="1:17" x14ac:dyDescent="0.25">
      <c r="C87" t="s">
        <v>157</v>
      </c>
      <c r="D87" t="s">
        <v>249</v>
      </c>
      <c r="E87" t="s">
        <v>157</v>
      </c>
      <c r="F87" t="s">
        <v>249</v>
      </c>
      <c r="G87" t="s">
        <v>158</v>
      </c>
      <c r="H87" t="s">
        <v>157</v>
      </c>
      <c r="I87" t="s">
        <v>249</v>
      </c>
      <c r="J87" t="s">
        <v>157</v>
      </c>
      <c r="K87" t="s">
        <v>249</v>
      </c>
      <c r="L87" t="s">
        <v>158</v>
      </c>
      <c r="M87" t="s">
        <v>157</v>
      </c>
      <c r="N87" t="s">
        <v>249</v>
      </c>
      <c r="O87" t="s">
        <v>157</v>
      </c>
      <c r="P87" t="s">
        <v>249</v>
      </c>
      <c r="Q87" t="s">
        <v>158</v>
      </c>
    </row>
    <row r="88" spans="1:17" x14ac:dyDescent="0.25">
      <c r="A88" t="s">
        <v>262</v>
      </c>
      <c r="B88" t="s">
        <v>285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15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16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227</v>
      </c>
      <c r="C91" t="s">
        <v>159</v>
      </c>
      <c r="D91" t="s">
        <v>159</v>
      </c>
      <c r="E91" t="s">
        <v>159</v>
      </c>
      <c r="F91" t="s">
        <v>159</v>
      </c>
      <c r="G91">
        <v>0</v>
      </c>
      <c r="H91" t="s">
        <v>159</v>
      </c>
      <c r="I91" t="s">
        <v>159</v>
      </c>
      <c r="J91" t="s">
        <v>159</v>
      </c>
      <c r="K91" t="s">
        <v>159</v>
      </c>
      <c r="L91">
        <v>0</v>
      </c>
      <c r="M91" t="s">
        <v>159</v>
      </c>
      <c r="N91" t="s">
        <v>159</v>
      </c>
      <c r="O91" t="s">
        <v>159</v>
      </c>
      <c r="P91" t="s">
        <v>159</v>
      </c>
      <c r="Q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69" baseType="lpstr">
      <vt:lpstr>Chart 18 Data</vt:lpstr>
      <vt:lpstr>Chart 19 Data</vt:lpstr>
      <vt:lpstr>Chart 20</vt:lpstr>
      <vt:lpstr>Chart 7-2</vt:lpstr>
      <vt:lpstr>Chart 8-2</vt:lpstr>
      <vt:lpstr>Chart 28</vt:lpstr>
      <vt:lpstr>Chart 46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2016-11-09T14:22:55Z</dcterms:modified>
</cp:coreProperties>
</file>