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ml.chartshape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ml.chartshapes+xml"/>
  <Override PartName="/xl/charts/chart15.xml" ContentType="application/vnd.openxmlformats-officedocument.drawingml.chart+xml"/>
  <Override PartName="/xl/drawings/drawing5.xml" ContentType="application/vnd.openxmlformats-officedocument.drawingml.chartshapes+xml"/>
  <Override PartName="/xl/charts/chart16.xml" ContentType="application/vnd.openxmlformats-officedocument.drawingml.chart+xml"/>
  <Override PartName="/xl/drawings/drawing6.xml" ContentType="application/vnd.openxmlformats-officedocument.drawingml.chartshapes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jclm.es\PROS\SC\OBSERVATORIOEMPLEO\Análisis\Previsiones\Trimestrales - EPA\"/>
    </mc:Choice>
  </mc:AlternateContent>
  <bookViews>
    <workbookView xWindow="360" yWindow="330" windowWidth="18675" windowHeight="11535" tabRatio="702"/>
  </bookViews>
  <sheets>
    <sheet name="Previsiones EPA" sheetId="10" r:id="rId1"/>
    <sheet name="ParoEPACLM" sheetId="11" state="hidden" r:id="rId2"/>
    <sheet name="OcupadosEPACLM" sheetId="12" state="hidden" r:id="rId3"/>
    <sheet name="ActivosEPACLM" sheetId="13" state="hidden" r:id="rId4"/>
    <sheet name="ParoEPAESP" sheetId="14" state="hidden" r:id="rId5"/>
    <sheet name="OcupadosEPAESP" sheetId="15" state="hidden" r:id="rId6"/>
    <sheet name="ActivosEPAESP" sheetId="16" state="hidden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ctivosEPACLM">OFFSET(ActivosEPACLM!$B$1,,,1,_NumeroTrimestres)</definedName>
    <definedName name="_ActivosEPAESP">OFFSET(ActivosEPAESP!$B$1,,,1,_NumeroTrimestres)</definedName>
    <definedName name="_Disponible_EPA">'Previsiones EPA'!$T$2</definedName>
    <definedName name="_Fecha_EPA">'Previsiones EPA'!$L$1</definedName>
    <definedName name="_Fechas_EPA_Grafico">OFFSET(ParoEPACLM!$B$2,,,1,_NumeroTrimestres+_Horizonte_EPA)</definedName>
    <definedName name="_Fechas_VarInt_EPA">OFFSET(ParoEPACLM!$B$2,0,MATCH(_Fecha_EPA,ParoEPACLM!$B$2:$BI$2)-1,1,-12)</definedName>
    <definedName name="_Horizonte_EPA">'Previsiones EPA'!$U$2</definedName>
    <definedName name="_NumeroTrimestres">MATCH(_Fecha_EPA,ParoEPACLM!$B$2:$AG$2)</definedName>
    <definedName name="_OcupadosEPACLM">OFFSET(OcupadosEPACLM!$B$1,,,1,_NumeroTrimestres)</definedName>
    <definedName name="_OcupadosEPAESP">OFFSET(OcupadosEPAESP!$B$1,,,1,_NumeroTrimestres)</definedName>
    <definedName name="_ParoEPACLM">OFFSET(ParoEPACLM!$B$1,,,1,_NumeroTrimestres)</definedName>
    <definedName name="_ParoEPAESP">OFFSET(ParoEPAESP!$B$1,,,1,_NumeroTrimestres)</definedName>
    <definedName name="_xlnm.Print_Area" localSheetId="0">'Previsiones EPA'!$A$1:$O$40</definedName>
    <definedName name="Errores_ActivosEPACLM">OFFSET(ActivosEPACLM!$A$1,22,_NumeroTrimestres,_Horizonte_EPA,1)</definedName>
    <definedName name="Errores_ActivosEPAESP">OFFSET(ActivosEPAESP!$A$1,22,_NumeroTrimestres,_Horizonte_EPA,1)</definedName>
    <definedName name="Errores_OcupadosEPACLM">OFFSET(OcupadosEPACLM!$A$1,22,_NumeroTrimestres,_Horizonte_EPA,1)</definedName>
    <definedName name="Errores_OcupadosEPAESP">OFFSET(OcupadosEPAESP!$A$1,22,_NumeroTrimestres,_Horizonte_EPA,1)</definedName>
    <definedName name="Errores_ParoEPACLM">OFFSET(ParoEPACLM!$A$1,22,_NumeroTrimestres,_Horizonte_EPA,1)</definedName>
    <definedName name="Errores_ParoEPAESP">OFFSET(ParoEPAESP!$A$1,22,_NumeroTrimestres,_Horizonte_EPA,1)</definedName>
    <definedName name="Indicador_ActivosEPACLM">ActivosEPACLM!$AL$12</definedName>
    <definedName name="Indicador_ActivosEPAESP">ActivosEPAESP!$AL$12</definedName>
    <definedName name="Indicador_OcupadosEPACLM">OcupadosEPACLM!$AL$12</definedName>
    <definedName name="Indicador_OcupadosEPAESP">OcupadosEPAESP!$AL$12</definedName>
    <definedName name="Indicador_ParoEPACLM">ParoEPACLM!$AL$12</definedName>
    <definedName name="Indicador_ParoEPAESP">ParoEPAESP!$AL$12</definedName>
    <definedName name="Inferior_ActivosEPACLM">ActivosEPACLM!$AJ$12:$AJ$43</definedName>
    <definedName name="Inferior_ActivosEPAESP">ActivosEPAESP!$AJ$12:$AJ$43</definedName>
    <definedName name="Inferior_OcupadosEPACLM">OcupadosEPACLM!$AJ$12:$AJ$43</definedName>
    <definedName name="Inferior_OcupadosEPAESP">OcupadosEPAESP!$AJ$12:$AJ$43</definedName>
    <definedName name="Inferior_ParoEPACLM">ParoEPACLM!$AJ$12:$AJ$39</definedName>
    <definedName name="Inferior_ParoEPAESP">ParoEPAESP!$AJ$12:$AJ$43</definedName>
    <definedName name="Intervalo_ActivosEPACLM">ActivosEPACLM!$AK$12:$AK$43</definedName>
    <definedName name="Intervalo_ActivosEPAESP">ActivosEPAESP!$AK$12:$AK$43</definedName>
    <definedName name="Intervalo_OcupadosEPACLM">OcupadosEPACLM!$AK$12:$AK$43</definedName>
    <definedName name="Intervalo_OcupadosEPAESP">OcupadosEPAESP!$AK$12:$AK$43</definedName>
    <definedName name="Intervalo_ParoEPACLM">ParoEPACLM!$AK$12:$AK$39</definedName>
    <definedName name="Intervalo_ParoEPAESP">ParoEPAESP!$AK$12:$AK$43</definedName>
    <definedName name="Previsiones_ActivosEPACLM">OFFSET(ActivosEPACLM!$A$1,2,_NumeroTrimestres,_Horizonte_EPA,1)</definedName>
    <definedName name="Previsiones_ActivosEPAESP">OFFSET(ActivosEPAESP!$A$1,2,_NumeroTrimestres,_Horizonte_EPA,1)</definedName>
    <definedName name="Previsiones_OcupadosEPACLM">OFFSET(OcupadosEPACLM!$A$1,2,_NumeroTrimestres,_Horizonte_EPA,1)</definedName>
    <definedName name="Previsiones_OcupadosEPAESP">OFFSET(OcupadosEPAESP!$A$1,2,_NumeroTrimestres,_Horizonte_EPA,1)</definedName>
    <definedName name="Previsiones_ParoEPACLM">OFFSET(ParoEPACLM!$A$1,2,_NumeroTrimestres,_Horizonte_EPA,1)</definedName>
    <definedName name="Previsiones_ParoEPAESP">OFFSET(ParoEPAESP!$A$1,2,_NumeroTrimestres,_Horizonte_EPA,1)</definedName>
    <definedName name="Print_Area">'Previsiones EPA'!$A$1:$O$38</definedName>
    <definedName name="SerieYPrevisiones_ActivosEPACLM">OFFSET(ActivosEPACLM!$BK$16,0,0,_NumeroTrimestres+_Horizonte_EPA,1)</definedName>
    <definedName name="SerieYPrevisiones_ActivosEPAESP">OFFSET(ActivosEPAESP!$BK$16,0,0,_NumeroTrimestres+_Horizonte_EPA,1)</definedName>
    <definedName name="SerieYPrevisiones_OcupadosEPACLM">OFFSET(OcupadosEPACLM!$BK$16,0,0,_NumeroTrimestres+_Horizonte_EPA,1)</definedName>
    <definedName name="SerieYPrevisiones_OcupadosEPAESP">OFFSET(OcupadosEPAESP!$BK$16,0,0,_NumeroTrimestres+_Horizonte_EPA,1)</definedName>
    <definedName name="SerieYPrevisiones_ParoEPACLM">OFFSET(ParoEPACLM!$AI$12,0,0,_NumeroTrimestres+_Horizonte_EPA,1)</definedName>
    <definedName name="SerieYPrevisiones_ParoEPAESP">OFFSET(ParoEPAESP!$BK$16,0,0,_NumeroTrimestres+_Horizonte_EPA,1)</definedName>
    <definedName name="VarInteranuales_ActivosEPACLM">OFFSET(ActivosEPACLM!$B$11,0,MATCH(_Fecha_EPA,ActivosEPACLM!$B$2:$BI$2)-1,1,-12)</definedName>
    <definedName name="VarInteranuales_ActivosEPAESP">OFFSET(ActivosEPAESP!$B$11,0,MATCH(_Fecha_EPA,ActivosEPAESP!$B$2:$BI$2)-1,1,-12)</definedName>
    <definedName name="VarInteranuales_OcupadosEPACLM">OFFSET(OcupadosEPACLM!$B$11,0,MATCH(_Fecha_EPA,OcupadosEPACLM!$B$2:$BI$2)-1,1,-12)</definedName>
    <definedName name="VarInteranuales_OcupadosEPAESP">OFFSET(OcupadosEPAESP!$B$11,0,MATCH(_Fecha_EPA,OcupadosEPAESP!$B$2:$BI$2)-1,1,-12)</definedName>
    <definedName name="VarInteranuales_ParoEPACLM">OFFSET(ParoEPACLM!$B$11,0,MATCH(_Fecha_EPA,ParoEPACLM!$B$2:$AG$2)-1,1,-12)</definedName>
    <definedName name="VarInteranuales_ParoEPAESP">OFFSET(ParoEPAESP!$B$11,0,MATCH(_Fecha_EPA,ParoEPAESP!$B$2:$BI$2)-1,1,-12)</definedName>
  </definedNames>
  <calcPr calcId="162913"/>
</workbook>
</file>

<file path=xl/calcChain.xml><?xml version="1.0" encoding="utf-8"?>
<calcChain xmlns="http://schemas.openxmlformats.org/spreadsheetml/2006/main">
  <c r="T2" i="10" l="1"/>
  <c r="B1" i="11" l="1" a="1"/>
  <c r="B2" i="11" a="1"/>
  <c r="B2" i="12" a="1"/>
  <c r="B1" i="12" a="1"/>
  <c r="B1" i="16" a="1"/>
  <c r="B32" i="16" a="1"/>
  <c r="B2" i="15" a="1"/>
  <c r="B1" i="15" a="1"/>
  <c r="B1" i="14" a="1"/>
  <c r="B2" i="14" a="1"/>
  <c r="B1" i="13" a="1"/>
  <c r="B33" i="13" a="1"/>
  <c r="B2" i="11" l="1"/>
  <c r="H2" i="11"/>
  <c r="N2" i="11"/>
  <c r="T2" i="11"/>
  <c r="Z2" i="11"/>
  <c r="AF2" i="11"/>
  <c r="F3" i="11"/>
  <c r="L3" i="11"/>
  <c r="R3" i="11"/>
  <c r="X3" i="11"/>
  <c r="AD3" i="11"/>
  <c r="D4" i="11"/>
  <c r="J4" i="11"/>
  <c r="P4" i="11"/>
  <c r="V4" i="11"/>
  <c r="AB4" i="11"/>
  <c r="B5" i="11"/>
  <c r="H5" i="11"/>
  <c r="N5" i="11"/>
  <c r="T5" i="11"/>
  <c r="Z5" i="11"/>
  <c r="AF5" i="11"/>
  <c r="F6" i="11"/>
  <c r="L6" i="11"/>
  <c r="R6" i="11"/>
  <c r="X6" i="11"/>
  <c r="AD6" i="11"/>
  <c r="D7" i="11"/>
  <c r="J7" i="11"/>
  <c r="P7" i="11"/>
  <c r="V7" i="11"/>
  <c r="AB7" i="11"/>
  <c r="B8" i="11"/>
  <c r="H8" i="11"/>
  <c r="N8" i="11"/>
  <c r="T8" i="11"/>
  <c r="Z8" i="11"/>
  <c r="AF8" i="11"/>
  <c r="F9" i="11"/>
  <c r="L9" i="11"/>
  <c r="R9" i="11"/>
  <c r="X9" i="11"/>
  <c r="AD9" i="11"/>
  <c r="D10" i="11"/>
  <c r="C2" i="11"/>
  <c r="I2" i="11"/>
  <c r="O2" i="11"/>
  <c r="U2" i="11"/>
  <c r="AA2" i="11"/>
  <c r="AG2" i="11"/>
  <c r="G3" i="11"/>
  <c r="M3" i="11"/>
  <c r="S3" i="11"/>
  <c r="Y3" i="11"/>
  <c r="AE3" i="11"/>
  <c r="E4" i="11"/>
  <c r="K4" i="11"/>
  <c r="Q4" i="11"/>
  <c r="W4" i="11"/>
  <c r="AC4" i="11"/>
  <c r="C5" i="11"/>
  <c r="I5" i="11"/>
  <c r="O5" i="11"/>
  <c r="U5" i="11"/>
  <c r="AA5" i="11"/>
  <c r="AG5" i="11"/>
  <c r="G6" i="11"/>
  <c r="M6" i="11"/>
  <c r="S6" i="11"/>
  <c r="Y6" i="11"/>
  <c r="AE6" i="11"/>
  <c r="E7" i="11"/>
  <c r="K7" i="11"/>
  <c r="Q7" i="11"/>
  <c r="W7" i="11"/>
  <c r="AC7" i="11"/>
  <c r="C8" i="11"/>
  <c r="I8" i="11"/>
  <c r="O8" i="11"/>
  <c r="U8" i="11"/>
  <c r="AA8" i="11"/>
  <c r="AG8" i="11"/>
  <c r="G9" i="11"/>
  <c r="M9" i="11"/>
  <c r="S9" i="11"/>
  <c r="Y9" i="11"/>
  <c r="AE9" i="11"/>
  <c r="E10" i="11"/>
  <c r="K10" i="11"/>
  <c r="F2" i="11"/>
  <c r="P2" i="11"/>
  <c r="X2" i="11"/>
  <c r="B3" i="11"/>
  <c r="J3" i="11"/>
  <c r="T3" i="11"/>
  <c r="AB3" i="11"/>
  <c r="F4" i="11"/>
  <c r="N4" i="11"/>
  <c r="X4" i="11"/>
  <c r="AF4" i="11"/>
  <c r="J5" i="11"/>
  <c r="R5" i="11"/>
  <c r="AB5" i="11"/>
  <c r="D6" i="11"/>
  <c r="N6" i="11"/>
  <c r="V6" i="11"/>
  <c r="AF6" i="11"/>
  <c r="H7" i="11"/>
  <c r="R7" i="11"/>
  <c r="Z7" i="11"/>
  <c r="D8" i="11"/>
  <c r="L8" i="11"/>
  <c r="V8" i="11"/>
  <c r="AD8" i="11"/>
  <c r="H9" i="11"/>
  <c r="P9" i="11"/>
  <c r="Z9" i="11"/>
  <c r="B10" i="11"/>
  <c r="J10" i="11"/>
  <c r="Q10" i="11"/>
  <c r="W10" i="11"/>
  <c r="AC10" i="11"/>
  <c r="G2" i="11"/>
  <c r="Q2" i="11"/>
  <c r="Y2" i="11"/>
  <c r="C3" i="11"/>
  <c r="K3" i="11"/>
  <c r="U3" i="11"/>
  <c r="AC3" i="11"/>
  <c r="G4" i="11"/>
  <c r="O4" i="11"/>
  <c r="Y4" i="11"/>
  <c r="AG4" i="11"/>
  <c r="K5" i="11"/>
  <c r="S5" i="11"/>
  <c r="AC5" i="11"/>
  <c r="E6" i="11"/>
  <c r="O6" i="11"/>
  <c r="W6" i="11"/>
  <c r="AG6" i="11"/>
  <c r="I7" i="11"/>
  <c r="S7" i="11"/>
  <c r="AA7" i="11"/>
  <c r="E8" i="11"/>
  <c r="M8" i="11"/>
  <c r="W8" i="11"/>
  <c r="AE8" i="11"/>
  <c r="I9" i="11"/>
  <c r="Q9" i="11"/>
  <c r="AA9" i="11"/>
  <c r="C10" i="11"/>
  <c r="L10" i="11"/>
  <c r="R10" i="11"/>
  <c r="X10" i="11"/>
  <c r="AD10" i="11"/>
  <c r="M2" i="11"/>
  <c r="AC2" i="11"/>
  <c r="I3" i="11"/>
  <c r="W3" i="11"/>
  <c r="C4" i="11"/>
  <c r="S4" i="11"/>
  <c r="AE4" i="11"/>
  <c r="M5" i="11"/>
  <c r="Y5" i="11"/>
  <c r="I6" i="11"/>
  <c r="U6" i="11"/>
  <c r="C7" i="11"/>
  <c r="O7" i="11"/>
  <c r="AE7" i="11"/>
  <c r="K8" i="11"/>
  <c r="Y8" i="11"/>
  <c r="E9" i="11"/>
  <c r="U9" i="11"/>
  <c r="AG9" i="11"/>
  <c r="N10" i="11"/>
  <c r="V10" i="11"/>
  <c r="AF10" i="11"/>
  <c r="J2" i="11"/>
  <c r="V2" i="11"/>
  <c r="D3" i="11"/>
  <c r="P3" i="11"/>
  <c r="AF3" i="11"/>
  <c r="L4" i="11"/>
  <c r="Z4" i="11"/>
  <c r="F5" i="11"/>
  <c r="V5" i="11"/>
  <c r="B6" i="11"/>
  <c r="P6" i="11"/>
  <c r="AB6" i="11"/>
  <c r="L7" i="11"/>
  <c r="X7" i="11"/>
  <c r="F8" i="11"/>
  <c r="R8" i="11"/>
  <c r="B9" i="11"/>
  <c r="N9" i="11"/>
  <c r="AB9" i="11"/>
  <c r="H10" i="11"/>
  <c r="S10" i="11"/>
  <c r="AA10" i="11"/>
  <c r="K2" i="11"/>
  <c r="W2" i="11"/>
  <c r="E3" i="11"/>
  <c r="Q3" i="11"/>
  <c r="AG3" i="11"/>
  <c r="M4" i="11"/>
  <c r="AA4" i="11"/>
  <c r="G5" i="11"/>
  <c r="W5" i="11"/>
  <c r="C6" i="11"/>
  <c r="Q6" i="11"/>
  <c r="AC6" i="11"/>
  <c r="M7" i="11"/>
  <c r="Y7" i="11"/>
  <c r="G8" i="11"/>
  <c r="S8" i="11"/>
  <c r="C9" i="11"/>
  <c r="O9" i="11"/>
  <c r="AC9" i="11"/>
  <c r="I10" i="11"/>
  <c r="T10" i="11"/>
  <c r="AB10" i="11"/>
  <c r="L2" i="11"/>
  <c r="AB2" i="11"/>
  <c r="H3" i="11"/>
  <c r="V3" i="11"/>
  <c r="B4" i="11"/>
  <c r="R4" i="11"/>
  <c r="AD4" i="11"/>
  <c r="L5" i="11"/>
  <c r="X5" i="11"/>
  <c r="H6" i="11"/>
  <c r="T6" i="11"/>
  <c r="B7" i="11"/>
  <c r="N7" i="11"/>
  <c r="AD7" i="11"/>
  <c r="J8" i="11"/>
  <c r="X8" i="11"/>
  <c r="D9" i="11"/>
  <c r="T9" i="11"/>
  <c r="AF9" i="11"/>
  <c r="M10" i="11"/>
  <c r="U10" i="11"/>
  <c r="AE10" i="11"/>
  <c r="D2" i="11"/>
  <c r="R2" i="11"/>
  <c r="AD2" i="11"/>
  <c r="N3" i="11"/>
  <c r="Z3" i="11"/>
  <c r="H4" i="11"/>
  <c r="T4" i="11"/>
  <c r="D5" i="11"/>
  <c r="P5" i="11"/>
  <c r="AD5" i="11"/>
  <c r="J6" i="11"/>
  <c r="Z6" i="11"/>
  <c r="F7" i="11"/>
  <c r="T7" i="11"/>
  <c r="AF7" i="11"/>
  <c r="P8" i="11"/>
  <c r="AB8" i="11"/>
  <c r="J9" i="11"/>
  <c r="V9" i="11"/>
  <c r="F10" i="11"/>
  <c r="O10" i="11"/>
  <c r="Y10" i="11"/>
  <c r="AG10" i="11"/>
  <c r="E2" i="11"/>
  <c r="S2" i="11"/>
  <c r="AE2" i="11"/>
  <c r="O3" i="11"/>
  <c r="AA3" i="11"/>
  <c r="I4" i="11"/>
  <c r="U4" i="11"/>
  <c r="E5" i="11"/>
  <c r="Q5" i="11"/>
  <c r="AE5" i="11"/>
  <c r="K6" i="11"/>
  <c r="AA6" i="11"/>
  <c r="G7" i="11"/>
  <c r="U7" i="11"/>
  <c r="AG7" i="11"/>
  <c r="Q8" i="11"/>
  <c r="AC8" i="11"/>
  <c r="K9" i="11"/>
  <c r="W9" i="11"/>
  <c r="G10" i="11"/>
  <c r="P10" i="11"/>
  <c r="Z10" i="11"/>
  <c r="D1" i="11"/>
  <c r="J1" i="11"/>
  <c r="P1" i="11"/>
  <c r="V1" i="11"/>
  <c r="E1" i="11"/>
  <c r="K1" i="11"/>
  <c r="Q1" i="11"/>
  <c r="W1" i="11"/>
  <c r="F1" i="11"/>
  <c r="N1" i="11"/>
  <c r="X1" i="11"/>
  <c r="R1" i="11"/>
  <c r="G1" i="11"/>
  <c r="O1" i="11"/>
  <c r="Y1" i="11"/>
  <c r="H1" i="11"/>
  <c r="I1" i="11"/>
  <c r="S1" i="11"/>
  <c r="B1" i="11"/>
  <c r="T1" i="11"/>
  <c r="C1" i="11"/>
  <c r="U1" i="11"/>
  <c r="L1" i="11"/>
  <c r="M1" i="11"/>
  <c r="B1" i="12"/>
  <c r="C1" i="12"/>
  <c r="I1" i="12"/>
  <c r="O1" i="12"/>
  <c r="U1" i="12"/>
  <c r="F1" i="12"/>
  <c r="X1" i="12"/>
  <c r="D1" i="12"/>
  <c r="J1" i="12"/>
  <c r="P1" i="12"/>
  <c r="V1" i="12"/>
  <c r="L1" i="12"/>
  <c r="E1" i="12"/>
  <c r="K1" i="12"/>
  <c r="Q1" i="12"/>
  <c r="W1" i="12"/>
  <c r="R1" i="12"/>
  <c r="H1" i="12"/>
  <c r="G1" i="12"/>
  <c r="M1" i="12"/>
  <c r="S1" i="12"/>
  <c r="Y1" i="12"/>
  <c r="T1" i="12"/>
  <c r="N1" i="12"/>
  <c r="G2" i="12"/>
  <c r="M2" i="12"/>
  <c r="S2" i="12"/>
  <c r="Y2" i="12"/>
  <c r="AE2" i="12"/>
  <c r="E3" i="12"/>
  <c r="K3" i="12"/>
  <c r="Q3" i="12"/>
  <c r="W3" i="12"/>
  <c r="AC3" i="12"/>
  <c r="C4" i="12"/>
  <c r="I4" i="12"/>
  <c r="O4" i="12"/>
  <c r="B2" i="12"/>
  <c r="H2" i="12"/>
  <c r="N2" i="12"/>
  <c r="T2" i="12"/>
  <c r="Z2" i="12"/>
  <c r="AF2" i="12"/>
  <c r="F3" i="12"/>
  <c r="L3" i="12"/>
  <c r="R3" i="12"/>
  <c r="X3" i="12"/>
  <c r="AD3" i="12"/>
  <c r="D4" i="12"/>
  <c r="J4" i="12"/>
  <c r="P4" i="12"/>
  <c r="V4" i="12"/>
  <c r="AB4" i="12"/>
  <c r="B5" i="12"/>
  <c r="H5" i="12"/>
  <c r="N5" i="12"/>
  <c r="T5" i="12"/>
  <c r="Z5" i="12"/>
  <c r="AF5" i="12"/>
  <c r="F6" i="12"/>
  <c r="L6" i="12"/>
  <c r="R6" i="12"/>
  <c r="X6" i="12"/>
  <c r="AD6" i="12"/>
  <c r="D7" i="12"/>
  <c r="J7" i="12"/>
  <c r="P7" i="12"/>
  <c r="V7" i="12"/>
  <c r="AB7" i="12"/>
  <c r="B8" i="12"/>
  <c r="H8" i="12"/>
  <c r="N8" i="12"/>
  <c r="T8" i="12"/>
  <c r="Z8" i="12"/>
  <c r="AF8" i="12"/>
  <c r="F9" i="12"/>
  <c r="L9" i="12"/>
  <c r="R9" i="12"/>
  <c r="X9" i="12"/>
  <c r="AD9" i="12"/>
  <c r="D10" i="12"/>
  <c r="J10" i="12"/>
  <c r="P10" i="12"/>
  <c r="V10" i="12"/>
  <c r="AB10" i="12"/>
  <c r="C2" i="12"/>
  <c r="I2" i="12"/>
  <c r="O2" i="12"/>
  <c r="U2" i="12"/>
  <c r="AA2" i="12"/>
  <c r="AG2" i="12"/>
  <c r="G3" i="12"/>
  <c r="M3" i="12"/>
  <c r="S3" i="12"/>
  <c r="Y3" i="12"/>
  <c r="AE3" i="12"/>
  <c r="E4" i="12"/>
  <c r="K4" i="12"/>
  <c r="Q4" i="12"/>
  <c r="W4" i="12"/>
  <c r="AC4" i="12"/>
  <c r="C5" i="12"/>
  <c r="I5" i="12"/>
  <c r="O5" i="12"/>
  <c r="U5" i="12"/>
  <c r="AA5" i="12"/>
  <c r="AG5" i="12"/>
  <c r="G6" i="12"/>
  <c r="M6" i="12"/>
  <c r="S6" i="12"/>
  <c r="Y6" i="12"/>
  <c r="AE6" i="12"/>
  <c r="E7" i="12"/>
  <c r="K7" i="12"/>
  <c r="Q7" i="12"/>
  <c r="W7" i="12"/>
  <c r="AC7" i="12"/>
  <c r="C8" i="12"/>
  <c r="I8" i="12"/>
  <c r="O8" i="12"/>
  <c r="U8" i="12"/>
  <c r="AA8" i="12"/>
  <c r="AG8" i="12"/>
  <c r="G9" i="12"/>
  <c r="M9" i="12"/>
  <c r="S9" i="12"/>
  <c r="Y9" i="12"/>
  <c r="AE9" i="12"/>
  <c r="E10" i="12"/>
  <c r="K10" i="12"/>
  <c r="Q10" i="12"/>
  <c r="W10" i="12"/>
  <c r="AC10" i="12"/>
  <c r="D2" i="12"/>
  <c r="J2" i="12"/>
  <c r="P2" i="12"/>
  <c r="V2" i="12"/>
  <c r="AB2" i="12"/>
  <c r="B3" i="12"/>
  <c r="H3" i="12"/>
  <c r="N3" i="12"/>
  <c r="T3" i="12"/>
  <c r="Z3" i="12"/>
  <c r="AF3" i="12"/>
  <c r="F4" i="12"/>
  <c r="L4" i="12"/>
  <c r="R4" i="12"/>
  <c r="X4" i="12"/>
  <c r="AD4" i="12"/>
  <c r="D5" i="12"/>
  <c r="J5" i="12"/>
  <c r="P5" i="12"/>
  <c r="V5" i="12"/>
  <c r="AB5" i="12"/>
  <c r="B6" i="12"/>
  <c r="H6" i="12"/>
  <c r="N6" i="12"/>
  <c r="T6" i="12"/>
  <c r="Z6" i="12"/>
  <c r="AF6" i="12"/>
  <c r="F7" i="12"/>
  <c r="L7" i="12"/>
  <c r="R7" i="12"/>
  <c r="X7" i="12"/>
  <c r="AD7" i="12"/>
  <c r="D8" i="12"/>
  <c r="J8" i="12"/>
  <c r="P8" i="12"/>
  <c r="V8" i="12"/>
  <c r="AB8" i="12"/>
  <c r="B9" i="12"/>
  <c r="H9" i="12"/>
  <c r="K2" i="12"/>
  <c r="AC2" i="12"/>
  <c r="O3" i="12"/>
  <c r="AG3" i="12"/>
  <c r="S4" i="12"/>
  <c r="AE4" i="12"/>
  <c r="K5" i="12"/>
  <c r="W5" i="12"/>
  <c r="C6" i="12"/>
  <c r="O6" i="12"/>
  <c r="AA6" i="12"/>
  <c r="G7" i="12"/>
  <c r="S7" i="12"/>
  <c r="AE7" i="12"/>
  <c r="K8" i="12"/>
  <c r="W8" i="12"/>
  <c r="C9" i="12"/>
  <c r="N9" i="12"/>
  <c r="V9" i="12"/>
  <c r="AF9" i="12"/>
  <c r="H10" i="12"/>
  <c r="R10" i="12"/>
  <c r="Z10" i="12"/>
  <c r="D3" i="12"/>
  <c r="Y4" i="12"/>
  <c r="I6" i="12"/>
  <c r="M7" i="12"/>
  <c r="Q8" i="12"/>
  <c r="Q9" i="12"/>
  <c r="M10" i="12"/>
  <c r="AG10" i="12"/>
  <c r="L2" i="12"/>
  <c r="AD2" i="12"/>
  <c r="P3" i="12"/>
  <c r="B4" i="12"/>
  <c r="T4" i="12"/>
  <c r="AF4" i="12"/>
  <c r="L5" i="12"/>
  <c r="X5" i="12"/>
  <c r="D6" i="12"/>
  <c r="P6" i="12"/>
  <c r="AB6" i="12"/>
  <c r="H7" i="12"/>
  <c r="T7" i="12"/>
  <c r="AF7" i="12"/>
  <c r="L8" i="12"/>
  <c r="X8" i="12"/>
  <c r="D9" i="12"/>
  <c r="O9" i="12"/>
  <c r="W9" i="12"/>
  <c r="AG9" i="12"/>
  <c r="I10" i="12"/>
  <c r="S10" i="12"/>
  <c r="AA10" i="12"/>
  <c r="R2" i="12"/>
  <c r="H4" i="12"/>
  <c r="Q5" i="12"/>
  <c r="U6" i="12"/>
  <c r="Y7" i="12"/>
  <c r="AC8" i="12"/>
  <c r="AA9" i="12"/>
  <c r="U10" i="12"/>
  <c r="Q2" i="12"/>
  <c r="C3" i="12"/>
  <c r="U3" i="12"/>
  <c r="G4" i="12"/>
  <c r="U4" i="12"/>
  <c r="AG4" i="12"/>
  <c r="M5" i="12"/>
  <c r="Y5" i="12"/>
  <c r="E6" i="12"/>
  <c r="Q6" i="12"/>
  <c r="AC6" i="12"/>
  <c r="I7" i="12"/>
  <c r="U7" i="12"/>
  <c r="AG7" i="12"/>
  <c r="M8" i="12"/>
  <c r="Y8" i="12"/>
  <c r="E9" i="12"/>
  <c r="P9" i="12"/>
  <c r="Z9" i="12"/>
  <c r="B10" i="12"/>
  <c r="L10" i="12"/>
  <c r="T10" i="12"/>
  <c r="AD10" i="12"/>
  <c r="V3" i="12"/>
  <c r="E5" i="12"/>
  <c r="AC5" i="12"/>
  <c r="AG6" i="12"/>
  <c r="E8" i="12"/>
  <c r="I9" i="12"/>
  <c r="C10" i="12"/>
  <c r="AE10" i="12"/>
  <c r="Y10" i="12"/>
  <c r="E2" i="12"/>
  <c r="W2" i="12"/>
  <c r="I3" i="12"/>
  <c r="AA3" i="12"/>
  <c r="M4" i="12"/>
  <c r="Z4" i="12"/>
  <c r="F5" i="12"/>
  <c r="R5" i="12"/>
  <c r="AD5" i="12"/>
  <c r="J6" i="12"/>
  <c r="V6" i="12"/>
  <c r="B7" i="12"/>
  <c r="N7" i="12"/>
  <c r="Z7" i="12"/>
  <c r="F8" i="12"/>
  <c r="R8" i="12"/>
  <c r="AD8" i="12"/>
  <c r="J9" i="12"/>
  <c r="T9" i="12"/>
  <c r="AB9" i="12"/>
  <c r="F10" i="12"/>
  <c r="N10" i="12"/>
  <c r="X10" i="12"/>
  <c r="AF10" i="12"/>
  <c r="G10" i="12"/>
  <c r="F2" i="12"/>
  <c r="X2" i="12"/>
  <c r="J3" i="12"/>
  <c r="AB3" i="12"/>
  <c r="N4" i="12"/>
  <c r="AA4" i="12"/>
  <c r="G5" i="12"/>
  <c r="S5" i="12"/>
  <c r="AE5" i="12"/>
  <c r="K6" i="12"/>
  <c r="W6" i="12"/>
  <c r="C7" i="12"/>
  <c r="O7" i="12"/>
  <c r="AA7" i="12"/>
  <c r="G8" i="12"/>
  <c r="S8" i="12"/>
  <c r="AE8" i="12"/>
  <c r="K9" i="12"/>
  <c r="U9" i="12"/>
  <c r="AC9" i="12"/>
  <c r="O10" i="12"/>
  <c r="G1" i="15"/>
  <c r="M1" i="15"/>
  <c r="S1" i="15"/>
  <c r="Y1" i="15"/>
  <c r="R1" i="15"/>
  <c r="B1" i="15"/>
  <c r="H1" i="15"/>
  <c r="N1" i="15"/>
  <c r="T1" i="15"/>
  <c r="Q1" i="15"/>
  <c r="L1" i="15"/>
  <c r="C1" i="15"/>
  <c r="I1" i="15"/>
  <c r="O1" i="15"/>
  <c r="U1" i="15"/>
  <c r="E1" i="15"/>
  <c r="W1" i="15"/>
  <c r="X1" i="15"/>
  <c r="D1" i="15"/>
  <c r="J1" i="15"/>
  <c r="P1" i="15"/>
  <c r="V1" i="15"/>
  <c r="K1" i="15"/>
  <c r="F1" i="15"/>
  <c r="C2" i="15"/>
  <c r="I2" i="15"/>
  <c r="O2" i="15"/>
  <c r="U2" i="15"/>
  <c r="AA2" i="15"/>
  <c r="AG2" i="15"/>
  <c r="G3" i="15"/>
  <c r="M3" i="15"/>
  <c r="S3" i="15"/>
  <c r="Y3" i="15"/>
  <c r="AE3" i="15"/>
  <c r="D2" i="15"/>
  <c r="J2" i="15"/>
  <c r="P2" i="15"/>
  <c r="V2" i="15"/>
  <c r="AB2" i="15"/>
  <c r="B3" i="15"/>
  <c r="H3" i="15"/>
  <c r="N3" i="15"/>
  <c r="T3" i="15"/>
  <c r="Z3" i="15"/>
  <c r="AF3" i="15"/>
  <c r="F4" i="15"/>
  <c r="E2" i="15"/>
  <c r="K2" i="15"/>
  <c r="Q2" i="15"/>
  <c r="W2" i="15"/>
  <c r="AC2" i="15"/>
  <c r="C3" i="15"/>
  <c r="I3" i="15"/>
  <c r="O3" i="15"/>
  <c r="U3" i="15"/>
  <c r="AA3" i="15"/>
  <c r="AG3" i="15"/>
  <c r="G4" i="15"/>
  <c r="F2" i="15"/>
  <c r="R2" i="15"/>
  <c r="AD2" i="15"/>
  <c r="J3" i="15"/>
  <c r="V3" i="15"/>
  <c r="B4" i="15"/>
  <c r="J4" i="15"/>
  <c r="P4" i="15"/>
  <c r="V4" i="15"/>
  <c r="AB4" i="15"/>
  <c r="B5" i="15"/>
  <c r="H5" i="15"/>
  <c r="N5" i="15"/>
  <c r="T5" i="15"/>
  <c r="Z5" i="15"/>
  <c r="AF5" i="15"/>
  <c r="F6" i="15"/>
  <c r="L6" i="15"/>
  <c r="R6" i="15"/>
  <c r="X6" i="15"/>
  <c r="AD6" i="15"/>
  <c r="D7" i="15"/>
  <c r="J7" i="15"/>
  <c r="P7" i="15"/>
  <c r="V7" i="15"/>
  <c r="AB7" i="15"/>
  <c r="B8" i="15"/>
  <c r="H8" i="15"/>
  <c r="N8" i="15"/>
  <c r="T8" i="15"/>
  <c r="Z8" i="15"/>
  <c r="AF8" i="15"/>
  <c r="F9" i="15"/>
  <c r="L9" i="15"/>
  <c r="R9" i="15"/>
  <c r="X9" i="15"/>
  <c r="AD9" i="15"/>
  <c r="D10" i="15"/>
  <c r="J10" i="15"/>
  <c r="P10" i="15"/>
  <c r="V10" i="15"/>
  <c r="AB10" i="15"/>
  <c r="B2" i="15"/>
  <c r="I4" i="15"/>
  <c r="G5" i="15"/>
  <c r="AE5" i="15"/>
  <c r="C7" i="15"/>
  <c r="AG7" i="15"/>
  <c r="Y8" i="15"/>
  <c r="W9" i="15"/>
  <c r="U10" i="15"/>
  <c r="G2" i="15"/>
  <c r="S2" i="15"/>
  <c r="AE2" i="15"/>
  <c r="K3" i="15"/>
  <c r="W3" i="15"/>
  <c r="C4" i="15"/>
  <c r="K4" i="15"/>
  <c r="Q4" i="15"/>
  <c r="W4" i="15"/>
  <c r="AC4" i="15"/>
  <c r="C5" i="15"/>
  <c r="I5" i="15"/>
  <c r="O5" i="15"/>
  <c r="U5" i="15"/>
  <c r="AA5" i="15"/>
  <c r="AG5" i="15"/>
  <c r="G6" i="15"/>
  <c r="M6" i="15"/>
  <c r="S6" i="15"/>
  <c r="Y6" i="15"/>
  <c r="AE6" i="15"/>
  <c r="E7" i="15"/>
  <c r="K7" i="15"/>
  <c r="Q7" i="15"/>
  <c r="W7" i="15"/>
  <c r="AC7" i="15"/>
  <c r="C8" i="15"/>
  <c r="I8" i="15"/>
  <c r="O8" i="15"/>
  <c r="U8" i="15"/>
  <c r="AA8" i="15"/>
  <c r="AG8" i="15"/>
  <c r="G9" i="15"/>
  <c r="M9" i="15"/>
  <c r="S9" i="15"/>
  <c r="Y9" i="15"/>
  <c r="AE9" i="15"/>
  <c r="E10" i="15"/>
  <c r="K10" i="15"/>
  <c r="Q10" i="15"/>
  <c r="W10" i="15"/>
  <c r="AC10" i="15"/>
  <c r="M2" i="15"/>
  <c r="T4" i="15"/>
  <c r="L5" i="15"/>
  <c r="AD5" i="15"/>
  <c r="V6" i="15"/>
  <c r="N7" i="15"/>
  <c r="AF7" i="15"/>
  <c r="R8" i="15"/>
  <c r="J9" i="15"/>
  <c r="B10" i="15"/>
  <c r="Z10" i="15"/>
  <c r="N2" i="15"/>
  <c r="O4" i="15"/>
  <c r="Y5" i="15"/>
  <c r="W6" i="15"/>
  <c r="O7" i="15"/>
  <c r="E9" i="15"/>
  <c r="C10" i="15"/>
  <c r="AA10" i="15"/>
  <c r="H2" i="15"/>
  <c r="T2" i="15"/>
  <c r="AF2" i="15"/>
  <c r="L3" i="15"/>
  <c r="X3" i="15"/>
  <c r="D4" i="15"/>
  <c r="L4" i="15"/>
  <c r="R4" i="15"/>
  <c r="X4" i="15"/>
  <c r="AD4" i="15"/>
  <c r="D5" i="15"/>
  <c r="J5" i="15"/>
  <c r="P5" i="15"/>
  <c r="V5" i="15"/>
  <c r="AB5" i="15"/>
  <c r="B6" i="15"/>
  <c r="H6" i="15"/>
  <c r="N6" i="15"/>
  <c r="T6" i="15"/>
  <c r="Z6" i="15"/>
  <c r="AF6" i="15"/>
  <c r="F7" i="15"/>
  <c r="L7" i="15"/>
  <c r="R7" i="15"/>
  <c r="X7" i="15"/>
  <c r="AD7" i="15"/>
  <c r="D8" i="15"/>
  <c r="J8" i="15"/>
  <c r="P8" i="15"/>
  <c r="V8" i="15"/>
  <c r="AB8" i="15"/>
  <c r="B9" i="15"/>
  <c r="H9" i="15"/>
  <c r="N9" i="15"/>
  <c r="T9" i="15"/>
  <c r="Z9" i="15"/>
  <c r="AF9" i="15"/>
  <c r="F10" i="15"/>
  <c r="L10" i="15"/>
  <c r="R10" i="15"/>
  <c r="X10" i="15"/>
  <c r="AD10" i="15"/>
  <c r="H4" i="15"/>
  <c r="AF4" i="15"/>
  <c r="R5" i="15"/>
  <c r="D6" i="15"/>
  <c r="B7" i="15"/>
  <c r="T7" i="15"/>
  <c r="F8" i="15"/>
  <c r="AD8" i="15"/>
  <c r="P9" i="15"/>
  <c r="AB9" i="15"/>
  <c r="N10" i="15"/>
  <c r="R3" i="15"/>
  <c r="AG4" i="15"/>
  <c r="Q6" i="15"/>
  <c r="U7" i="15"/>
  <c r="M8" i="15"/>
  <c r="K9" i="15"/>
  <c r="O10" i="15"/>
  <c r="L2" i="15"/>
  <c r="X2" i="15"/>
  <c r="D3" i="15"/>
  <c r="P3" i="15"/>
  <c r="AB3" i="15"/>
  <c r="E4" i="15"/>
  <c r="M4" i="15"/>
  <c r="S4" i="15"/>
  <c r="Y4" i="15"/>
  <c r="AE4" i="15"/>
  <c r="E5" i="15"/>
  <c r="K5" i="15"/>
  <c r="Q5" i="15"/>
  <c r="W5" i="15"/>
  <c r="AC5" i="15"/>
  <c r="C6" i="15"/>
  <c r="I6" i="15"/>
  <c r="O6" i="15"/>
  <c r="U6" i="15"/>
  <c r="AA6" i="15"/>
  <c r="AG6" i="15"/>
  <c r="G7" i="15"/>
  <c r="M7" i="15"/>
  <c r="S7" i="15"/>
  <c r="Y7" i="15"/>
  <c r="AE7" i="15"/>
  <c r="E8" i="15"/>
  <c r="K8" i="15"/>
  <c r="Q8" i="15"/>
  <c r="W8" i="15"/>
  <c r="AC8" i="15"/>
  <c r="C9" i="15"/>
  <c r="I9" i="15"/>
  <c r="O9" i="15"/>
  <c r="U9" i="15"/>
  <c r="AA9" i="15"/>
  <c r="AG9" i="15"/>
  <c r="G10" i="15"/>
  <c r="M10" i="15"/>
  <c r="S10" i="15"/>
  <c r="Y10" i="15"/>
  <c r="AE10" i="15"/>
  <c r="N4" i="15"/>
  <c r="F5" i="15"/>
  <c r="X5" i="15"/>
  <c r="J6" i="15"/>
  <c r="AB6" i="15"/>
  <c r="H7" i="15"/>
  <c r="Z7" i="15"/>
  <c r="L8" i="15"/>
  <c r="D9" i="15"/>
  <c r="V9" i="15"/>
  <c r="H10" i="15"/>
  <c r="T10" i="15"/>
  <c r="Z2" i="15"/>
  <c r="AD3" i="15"/>
  <c r="AA4" i="15"/>
  <c r="M5" i="15"/>
  <c r="E6" i="15"/>
  <c r="AC6" i="15"/>
  <c r="AA7" i="15"/>
  <c r="S8" i="15"/>
  <c r="AC9" i="15"/>
  <c r="AG10" i="15"/>
  <c r="Y2" i="15"/>
  <c r="E3" i="15"/>
  <c r="Q3" i="15"/>
  <c r="AC3" i="15"/>
  <c r="Z4" i="15"/>
  <c r="P6" i="15"/>
  <c r="X8" i="15"/>
  <c r="AF10" i="15"/>
  <c r="F3" i="15"/>
  <c r="U4" i="15"/>
  <c r="S5" i="15"/>
  <c r="K6" i="15"/>
  <c r="I7" i="15"/>
  <c r="G8" i="15"/>
  <c r="AE8" i="15"/>
  <c r="Q9" i="15"/>
  <c r="I10" i="15"/>
  <c r="B32" i="16"/>
  <c r="B2" i="16" s="1"/>
  <c r="H32" i="16"/>
  <c r="H2" i="16" s="1"/>
  <c r="N32" i="16"/>
  <c r="N2" i="16" s="1"/>
  <c r="T32" i="16"/>
  <c r="T2" i="16" s="1"/>
  <c r="Z32" i="16"/>
  <c r="Z2" i="16" s="1"/>
  <c r="AF32" i="16"/>
  <c r="AF2" i="16" s="1"/>
  <c r="F33" i="16"/>
  <c r="F3" i="16" s="1"/>
  <c r="L33" i="16"/>
  <c r="L3" i="16" s="1"/>
  <c r="R33" i="16"/>
  <c r="X33" i="16"/>
  <c r="X3" i="16" s="1"/>
  <c r="AD33" i="16"/>
  <c r="AD3" i="16" s="1"/>
  <c r="D34" i="16"/>
  <c r="D4" i="16" s="1"/>
  <c r="J34" i="16"/>
  <c r="J4" i="16" s="1"/>
  <c r="P34" i="16"/>
  <c r="P4" i="16" s="1"/>
  <c r="V34" i="16"/>
  <c r="V4" i="16" s="1"/>
  <c r="AB34" i="16"/>
  <c r="AB4" i="16" s="1"/>
  <c r="B35" i="16"/>
  <c r="B5" i="16" s="1"/>
  <c r="H35" i="16"/>
  <c r="H5" i="16" s="1"/>
  <c r="N35" i="16"/>
  <c r="N5" i="16" s="1"/>
  <c r="T35" i="16"/>
  <c r="T5" i="16" s="1"/>
  <c r="Z35" i="16"/>
  <c r="Z5" i="16" s="1"/>
  <c r="AF35" i="16"/>
  <c r="AF5" i="16" s="1"/>
  <c r="F36" i="16"/>
  <c r="F6" i="16" s="1"/>
  <c r="L36" i="16"/>
  <c r="L6" i="16" s="1"/>
  <c r="R36" i="16"/>
  <c r="R6" i="16" s="1"/>
  <c r="X36" i="16"/>
  <c r="X6" i="16" s="1"/>
  <c r="AD36" i="16"/>
  <c r="AD6" i="16" s="1"/>
  <c r="D37" i="16"/>
  <c r="D7" i="16" s="1"/>
  <c r="J37" i="16"/>
  <c r="J7" i="16" s="1"/>
  <c r="P37" i="16"/>
  <c r="P7" i="16" s="1"/>
  <c r="V37" i="16"/>
  <c r="V7" i="16" s="1"/>
  <c r="AB37" i="16"/>
  <c r="AB7" i="16" s="1"/>
  <c r="B38" i="16"/>
  <c r="B8" i="16" s="1"/>
  <c r="H38" i="16"/>
  <c r="H8" i="16" s="1"/>
  <c r="N38" i="16"/>
  <c r="N8" i="16" s="1"/>
  <c r="T38" i="16"/>
  <c r="T8" i="16" s="1"/>
  <c r="Z38" i="16"/>
  <c r="Z8" i="16" s="1"/>
  <c r="AF38" i="16"/>
  <c r="AF8" i="16" s="1"/>
  <c r="F39" i="16"/>
  <c r="F9" i="16" s="1"/>
  <c r="L39" i="16"/>
  <c r="L9" i="16" s="1"/>
  <c r="R39" i="16"/>
  <c r="R9" i="16" s="1"/>
  <c r="X39" i="16"/>
  <c r="X9" i="16" s="1"/>
  <c r="AD39" i="16"/>
  <c r="AD9" i="16" s="1"/>
  <c r="D40" i="16"/>
  <c r="D10" i="16" s="1"/>
  <c r="J40" i="16"/>
  <c r="J10" i="16" s="1"/>
  <c r="P40" i="16"/>
  <c r="P10" i="16" s="1"/>
  <c r="V40" i="16"/>
  <c r="V10" i="16" s="1"/>
  <c r="AB40" i="16"/>
  <c r="AB10" i="16" s="1"/>
  <c r="C32" i="16"/>
  <c r="C2" i="16" s="1"/>
  <c r="I32" i="16"/>
  <c r="I2" i="16" s="1"/>
  <c r="O32" i="16"/>
  <c r="O2" i="16" s="1"/>
  <c r="U32" i="16"/>
  <c r="U2" i="16" s="1"/>
  <c r="AA32" i="16"/>
  <c r="AA2" i="16" s="1"/>
  <c r="AG32" i="16"/>
  <c r="AG2" i="16" s="1"/>
  <c r="G33" i="16"/>
  <c r="G3" i="16" s="1"/>
  <c r="M33" i="16"/>
  <c r="M3" i="16" s="1"/>
  <c r="S33" i="16"/>
  <c r="S3" i="16" s="1"/>
  <c r="Y33" i="16"/>
  <c r="Y3" i="16" s="1"/>
  <c r="AE33" i="16"/>
  <c r="AE3" i="16" s="1"/>
  <c r="E34" i="16"/>
  <c r="E4" i="16" s="1"/>
  <c r="K34" i="16"/>
  <c r="K4" i="16" s="1"/>
  <c r="Q34" i="16"/>
  <c r="Q4" i="16" s="1"/>
  <c r="W34" i="16"/>
  <c r="W4" i="16" s="1"/>
  <c r="AC34" i="16"/>
  <c r="AC4" i="16" s="1"/>
  <c r="C35" i="16"/>
  <c r="C5" i="16" s="1"/>
  <c r="I35" i="16"/>
  <c r="I5" i="16" s="1"/>
  <c r="O35" i="16"/>
  <c r="O5" i="16" s="1"/>
  <c r="U35" i="16"/>
  <c r="U5" i="16" s="1"/>
  <c r="AA35" i="16"/>
  <c r="AA5" i="16" s="1"/>
  <c r="AG35" i="16"/>
  <c r="AG5" i="16" s="1"/>
  <c r="G36" i="16"/>
  <c r="G6" i="16" s="1"/>
  <c r="M36" i="16"/>
  <c r="M6" i="16" s="1"/>
  <c r="S36" i="16"/>
  <c r="S6" i="16" s="1"/>
  <c r="Y36" i="16"/>
  <c r="Y6" i="16" s="1"/>
  <c r="AE36" i="16"/>
  <c r="AE6" i="16" s="1"/>
  <c r="E37" i="16"/>
  <c r="E7" i="16" s="1"/>
  <c r="K37" i="16"/>
  <c r="K7" i="16" s="1"/>
  <c r="Q37" i="16"/>
  <c r="Q7" i="16" s="1"/>
  <c r="W37" i="16"/>
  <c r="W7" i="16" s="1"/>
  <c r="AC37" i="16"/>
  <c r="AC7" i="16" s="1"/>
  <c r="C38" i="16"/>
  <c r="C8" i="16" s="1"/>
  <c r="I38" i="16"/>
  <c r="I8" i="16" s="1"/>
  <c r="O38" i="16"/>
  <c r="O8" i="16" s="1"/>
  <c r="U38" i="16"/>
  <c r="U8" i="16" s="1"/>
  <c r="AA38" i="16"/>
  <c r="AA8" i="16" s="1"/>
  <c r="AG38" i="16"/>
  <c r="AG8" i="16" s="1"/>
  <c r="G39" i="16"/>
  <c r="G9" i="16" s="1"/>
  <c r="M39" i="16"/>
  <c r="M9" i="16" s="1"/>
  <c r="S39" i="16"/>
  <c r="S9" i="16" s="1"/>
  <c r="Y39" i="16"/>
  <c r="Y9" i="16" s="1"/>
  <c r="AE39" i="16"/>
  <c r="E40" i="16"/>
  <c r="E10" i="16" s="1"/>
  <c r="K40" i="16"/>
  <c r="K10" i="16" s="1"/>
  <c r="Q40" i="16"/>
  <c r="Q10" i="16" s="1"/>
  <c r="W40" i="16"/>
  <c r="W10" i="16" s="1"/>
  <c r="AC40" i="16"/>
  <c r="AC10" i="16" s="1"/>
  <c r="D32" i="16"/>
  <c r="D2" i="16" s="1"/>
  <c r="J32" i="16"/>
  <c r="J2" i="16" s="1"/>
  <c r="P32" i="16"/>
  <c r="P2" i="16" s="1"/>
  <c r="V32" i="16"/>
  <c r="V2" i="16" s="1"/>
  <c r="AB32" i="16"/>
  <c r="AB2" i="16" s="1"/>
  <c r="B33" i="16"/>
  <c r="B3" i="16" s="1"/>
  <c r="H33" i="16"/>
  <c r="H3" i="16" s="1"/>
  <c r="N33" i="16"/>
  <c r="N3" i="16" s="1"/>
  <c r="T33" i="16"/>
  <c r="T3" i="16" s="1"/>
  <c r="Z33" i="16"/>
  <c r="Z3" i="16" s="1"/>
  <c r="AF33" i="16"/>
  <c r="AF3" i="16" s="1"/>
  <c r="F34" i="16"/>
  <c r="F4" i="16" s="1"/>
  <c r="L34" i="16"/>
  <c r="L4" i="16" s="1"/>
  <c r="R34" i="16"/>
  <c r="R4" i="16" s="1"/>
  <c r="X34" i="16"/>
  <c r="X4" i="16" s="1"/>
  <c r="AD34" i="16"/>
  <c r="AD4" i="16" s="1"/>
  <c r="D35" i="16"/>
  <c r="D5" i="16" s="1"/>
  <c r="J35" i="16"/>
  <c r="J5" i="16" s="1"/>
  <c r="P35" i="16"/>
  <c r="P5" i="16" s="1"/>
  <c r="V35" i="16"/>
  <c r="V5" i="16" s="1"/>
  <c r="AB35" i="16"/>
  <c r="AB5" i="16" s="1"/>
  <c r="B36" i="16"/>
  <c r="B6" i="16" s="1"/>
  <c r="H36" i="16"/>
  <c r="H6" i="16" s="1"/>
  <c r="N36" i="16"/>
  <c r="N6" i="16" s="1"/>
  <c r="T36" i="16"/>
  <c r="T6" i="16" s="1"/>
  <c r="Z36" i="16"/>
  <c r="Z6" i="16" s="1"/>
  <c r="AF36" i="16"/>
  <c r="AF6" i="16" s="1"/>
  <c r="F37" i="16"/>
  <c r="F7" i="16" s="1"/>
  <c r="L37" i="16"/>
  <c r="L7" i="16" s="1"/>
  <c r="R37" i="16"/>
  <c r="R7" i="16" s="1"/>
  <c r="X37" i="16"/>
  <c r="X7" i="16" s="1"/>
  <c r="AD37" i="16"/>
  <c r="AD7" i="16" s="1"/>
  <c r="D38" i="16"/>
  <c r="D8" i="16" s="1"/>
  <c r="J38" i="16"/>
  <c r="J8" i="16" s="1"/>
  <c r="P38" i="16"/>
  <c r="P8" i="16" s="1"/>
  <c r="V38" i="16"/>
  <c r="V8" i="16" s="1"/>
  <c r="AB38" i="16"/>
  <c r="AB8" i="16" s="1"/>
  <c r="B39" i="16"/>
  <c r="B9" i="16" s="1"/>
  <c r="H39" i="16"/>
  <c r="H9" i="16" s="1"/>
  <c r="N39" i="16"/>
  <c r="N9" i="16" s="1"/>
  <c r="T39" i="16"/>
  <c r="T9" i="16" s="1"/>
  <c r="Z39" i="16"/>
  <c r="Z9" i="16" s="1"/>
  <c r="AF39" i="16"/>
  <c r="AF9" i="16" s="1"/>
  <c r="F40" i="16"/>
  <c r="F10" i="16" s="1"/>
  <c r="L40" i="16"/>
  <c r="L10" i="16" s="1"/>
  <c r="R40" i="16"/>
  <c r="R10" i="16" s="1"/>
  <c r="X40" i="16"/>
  <c r="X10" i="16" s="1"/>
  <c r="AD40" i="16"/>
  <c r="AD10" i="16" s="1"/>
  <c r="E32" i="16"/>
  <c r="K32" i="16"/>
  <c r="K2" i="16" s="1"/>
  <c r="Q32" i="16"/>
  <c r="Q2" i="16" s="1"/>
  <c r="W32" i="16"/>
  <c r="W2" i="16" s="1"/>
  <c r="AC32" i="16"/>
  <c r="AC2" i="16" s="1"/>
  <c r="C33" i="16"/>
  <c r="C3" i="16" s="1"/>
  <c r="I33" i="16"/>
  <c r="I3" i="16" s="1"/>
  <c r="O33" i="16"/>
  <c r="O3" i="16" s="1"/>
  <c r="U33" i="16"/>
  <c r="U3" i="16" s="1"/>
  <c r="AA33" i="16"/>
  <c r="AA3" i="16" s="1"/>
  <c r="AG33" i="16"/>
  <c r="AG3" i="16" s="1"/>
  <c r="G34" i="16"/>
  <c r="G4" i="16" s="1"/>
  <c r="M34" i="16"/>
  <c r="M4" i="16" s="1"/>
  <c r="S34" i="16"/>
  <c r="S4" i="16" s="1"/>
  <c r="Y34" i="16"/>
  <c r="Y4" i="16" s="1"/>
  <c r="AE34" i="16"/>
  <c r="AE4" i="16" s="1"/>
  <c r="E35" i="16"/>
  <c r="E5" i="16" s="1"/>
  <c r="K35" i="16"/>
  <c r="K5" i="16" s="1"/>
  <c r="Q35" i="16"/>
  <c r="Q5" i="16" s="1"/>
  <c r="W35" i="16"/>
  <c r="W5" i="16" s="1"/>
  <c r="AC35" i="16"/>
  <c r="AC5" i="16" s="1"/>
  <c r="C36" i="16"/>
  <c r="C6" i="16" s="1"/>
  <c r="I36" i="16"/>
  <c r="I6" i="16" s="1"/>
  <c r="O36" i="16"/>
  <c r="O6" i="16" s="1"/>
  <c r="U36" i="16"/>
  <c r="U6" i="16" s="1"/>
  <c r="AA36" i="16"/>
  <c r="AA6" i="16" s="1"/>
  <c r="AG36" i="16"/>
  <c r="AG6" i="16" s="1"/>
  <c r="G37" i="16"/>
  <c r="G7" i="16" s="1"/>
  <c r="M37" i="16"/>
  <c r="M7" i="16" s="1"/>
  <c r="S37" i="16"/>
  <c r="S7" i="16" s="1"/>
  <c r="Y37" i="16"/>
  <c r="Y7" i="16" s="1"/>
  <c r="AE37" i="16"/>
  <c r="AE7" i="16" s="1"/>
  <c r="E38" i="16"/>
  <c r="E8" i="16" s="1"/>
  <c r="K38" i="16"/>
  <c r="K8" i="16" s="1"/>
  <c r="Q38" i="16"/>
  <c r="Q8" i="16" s="1"/>
  <c r="W38" i="16"/>
  <c r="W8" i="16" s="1"/>
  <c r="AC38" i="16"/>
  <c r="AC8" i="16" s="1"/>
  <c r="C39" i="16"/>
  <c r="C9" i="16" s="1"/>
  <c r="I39" i="16"/>
  <c r="I9" i="16" s="1"/>
  <c r="O39" i="16"/>
  <c r="O9" i="16" s="1"/>
  <c r="U39" i="16"/>
  <c r="U9" i="16" s="1"/>
  <c r="AA39" i="16"/>
  <c r="AA9" i="16" s="1"/>
  <c r="AG39" i="16"/>
  <c r="AG9" i="16" s="1"/>
  <c r="G40" i="16"/>
  <c r="M40" i="16"/>
  <c r="M10" i="16" s="1"/>
  <c r="S40" i="16"/>
  <c r="S10" i="16" s="1"/>
  <c r="Y40" i="16"/>
  <c r="Y10" i="16" s="1"/>
  <c r="AE40" i="16"/>
  <c r="AE10" i="16" s="1"/>
  <c r="S32" i="16"/>
  <c r="S2" i="16" s="1"/>
  <c r="E33" i="16"/>
  <c r="E3" i="16" s="1"/>
  <c r="W33" i="16"/>
  <c r="W3" i="16" s="1"/>
  <c r="I34" i="16"/>
  <c r="I4" i="16" s="1"/>
  <c r="AA34" i="16"/>
  <c r="AA4" i="16" s="1"/>
  <c r="M35" i="16"/>
  <c r="M5" i="16" s="1"/>
  <c r="AE35" i="16"/>
  <c r="AE5" i="16" s="1"/>
  <c r="Q36" i="16"/>
  <c r="Q6" i="16" s="1"/>
  <c r="C37" i="16"/>
  <c r="C7" i="16" s="1"/>
  <c r="U37" i="16"/>
  <c r="U7" i="16" s="1"/>
  <c r="G38" i="16"/>
  <c r="G8" i="16" s="1"/>
  <c r="Y38" i="16"/>
  <c r="Y8" i="16" s="1"/>
  <c r="K39" i="16"/>
  <c r="K9" i="16" s="1"/>
  <c r="AC39" i="16"/>
  <c r="AC9" i="16" s="1"/>
  <c r="O40" i="16"/>
  <c r="O10" i="16" s="1"/>
  <c r="AG40" i="16"/>
  <c r="AG10" i="16" s="1"/>
  <c r="F32" i="16"/>
  <c r="F2" i="16" s="1"/>
  <c r="X32" i="16"/>
  <c r="X2" i="16" s="1"/>
  <c r="J33" i="16"/>
  <c r="J3" i="16" s="1"/>
  <c r="AB33" i="16"/>
  <c r="AB3" i="16" s="1"/>
  <c r="N34" i="16"/>
  <c r="N4" i="16" s="1"/>
  <c r="AF34" i="16"/>
  <c r="AF4" i="16" s="1"/>
  <c r="R35" i="16"/>
  <c r="R5" i="16" s="1"/>
  <c r="D36" i="16"/>
  <c r="D6" i="16" s="1"/>
  <c r="V36" i="16"/>
  <c r="V6" i="16" s="1"/>
  <c r="H37" i="16"/>
  <c r="H7" i="16" s="1"/>
  <c r="Z37" i="16"/>
  <c r="Z7" i="16" s="1"/>
  <c r="L38" i="16"/>
  <c r="L8" i="16" s="1"/>
  <c r="AD38" i="16"/>
  <c r="AD8" i="16" s="1"/>
  <c r="P39" i="16"/>
  <c r="P9" i="16" s="1"/>
  <c r="B40" i="16"/>
  <c r="T40" i="16"/>
  <c r="T10" i="16" s="1"/>
  <c r="G32" i="16"/>
  <c r="G2" i="16" s="1"/>
  <c r="Y32" i="16"/>
  <c r="Y2" i="16" s="1"/>
  <c r="K33" i="16"/>
  <c r="K3" i="16" s="1"/>
  <c r="AC33" i="16"/>
  <c r="AC3" i="16" s="1"/>
  <c r="O34" i="16"/>
  <c r="O4" i="16" s="1"/>
  <c r="AG34" i="16"/>
  <c r="AG4" i="16" s="1"/>
  <c r="S35" i="16"/>
  <c r="S5" i="16" s="1"/>
  <c r="E36" i="16"/>
  <c r="E6" i="16" s="1"/>
  <c r="W36" i="16"/>
  <c r="W6" i="16" s="1"/>
  <c r="I37" i="16"/>
  <c r="I7" i="16" s="1"/>
  <c r="AA37" i="16"/>
  <c r="M38" i="16"/>
  <c r="M8" i="16" s="1"/>
  <c r="AE38" i="16"/>
  <c r="AE8" i="16" s="1"/>
  <c r="Q39" i="16"/>
  <c r="Q9" i="16" s="1"/>
  <c r="C40" i="16"/>
  <c r="C10" i="16" s="1"/>
  <c r="U40" i="16"/>
  <c r="U10" i="16" s="1"/>
  <c r="L32" i="16"/>
  <c r="L2" i="16" s="1"/>
  <c r="AD32" i="16"/>
  <c r="AD2" i="16" s="1"/>
  <c r="P33" i="16"/>
  <c r="P3" i="16" s="1"/>
  <c r="B34" i="16"/>
  <c r="B4" i="16" s="1"/>
  <c r="T34" i="16"/>
  <c r="T4" i="16" s="1"/>
  <c r="F35" i="16"/>
  <c r="F5" i="16" s="1"/>
  <c r="X35" i="16"/>
  <c r="X5" i="16" s="1"/>
  <c r="J36" i="16"/>
  <c r="J6" i="16" s="1"/>
  <c r="AB36" i="16"/>
  <c r="AB6" i="16" s="1"/>
  <c r="N37" i="16"/>
  <c r="N7" i="16" s="1"/>
  <c r="AF37" i="16"/>
  <c r="AF7" i="16" s="1"/>
  <c r="R38" i="16"/>
  <c r="R8" i="16" s="1"/>
  <c r="D39" i="16"/>
  <c r="D9" i="16" s="1"/>
  <c r="V39" i="16"/>
  <c r="V9" i="16" s="1"/>
  <c r="H40" i="16"/>
  <c r="H10" i="16" s="1"/>
  <c r="Z40" i="16"/>
  <c r="Z10" i="16" s="1"/>
  <c r="M32" i="16"/>
  <c r="M2" i="16" s="1"/>
  <c r="AE32" i="16"/>
  <c r="AE2" i="16" s="1"/>
  <c r="Q33" i="16"/>
  <c r="Q3" i="16" s="1"/>
  <c r="C34" i="16"/>
  <c r="C4" i="16" s="1"/>
  <c r="U34" i="16"/>
  <c r="U4" i="16" s="1"/>
  <c r="G35" i="16"/>
  <c r="G5" i="16" s="1"/>
  <c r="Y35" i="16"/>
  <c r="Y5" i="16" s="1"/>
  <c r="K36" i="16"/>
  <c r="AC36" i="16"/>
  <c r="AC6" i="16" s="1"/>
  <c r="O37" i="16"/>
  <c r="O7" i="16" s="1"/>
  <c r="AG37" i="16"/>
  <c r="AG7" i="16" s="1"/>
  <c r="S38" i="16"/>
  <c r="S8" i="16" s="1"/>
  <c r="E39" i="16"/>
  <c r="E9" i="16" s="1"/>
  <c r="W39" i="16"/>
  <c r="W9" i="16" s="1"/>
  <c r="I40" i="16"/>
  <c r="AA40" i="16"/>
  <c r="AA10" i="16" s="1"/>
  <c r="D33" i="16"/>
  <c r="D3" i="16" s="1"/>
  <c r="P36" i="16"/>
  <c r="P6" i="16" s="1"/>
  <c r="AB39" i="16"/>
  <c r="AB9" i="16" s="1"/>
  <c r="R32" i="16"/>
  <c r="R2" i="16" s="1"/>
  <c r="V33" i="16"/>
  <c r="V3" i="16" s="1"/>
  <c r="B37" i="16"/>
  <c r="B7" i="16" s="1"/>
  <c r="N40" i="16"/>
  <c r="N10" i="16" s="1"/>
  <c r="H34" i="16"/>
  <c r="H4" i="16" s="1"/>
  <c r="T37" i="16"/>
  <c r="T7" i="16" s="1"/>
  <c r="AF40" i="16"/>
  <c r="AF10" i="16" s="1"/>
  <c r="J39" i="16"/>
  <c r="J9" i="16" s="1"/>
  <c r="Z34" i="16"/>
  <c r="Z4" i="16" s="1"/>
  <c r="F38" i="16"/>
  <c r="F8" i="16" s="1"/>
  <c r="AD35" i="16"/>
  <c r="AD5" i="16" s="1"/>
  <c r="L35" i="16"/>
  <c r="L5" i="16" s="1"/>
  <c r="X38" i="16"/>
  <c r="X8" i="16" s="1"/>
  <c r="B1" i="16"/>
  <c r="C1" i="16"/>
  <c r="I1" i="16"/>
  <c r="O1" i="16"/>
  <c r="U1" i="16"/>
  <c r="E1" i="16"/>
  <c r="K1" i="16"/>
  <c r="Q1" i="16"/>
  <c r="W1" i="16"/>
  <c r="F1" i="16"/>
  <c r="L1" i="16"/>
  <c r="R1" i="16"/>
  <c r="X1" i="16"/>
  <c r="G1" i="16"/>
  <c r="M1" i="16"/>
  <c r="S1" i="16"/>
  <c r="Y1" i="16"/>
  <c r="N1" i="16"/>
  <c r="P1" i="16"/>
  <c r="T1" i="16"/>
  <c r="J1" i="16"/>
  <c r="D1" i="16"/>
  <c r="V1" i="16"/>
  <c r="H1" i="16"/>
  <c r="C2" i="14"/>
  <c r="I2" i="14"/>
  <c r="O2" i="14"/>
  <c r="U2" i="14"/>
  <c r="AA2" i="14"/>
  <c r="AG2" i="14"/>
  <c r="G3" i="14"/>
  <c r="M3" i="14"/>
  <c r="S3" i="14"/>
  <c r="Y3" i="14"/>
  <c r="AE3" i="14"/>
  <c r="E4" i="14"/>
  <c r="K4" i="14"/>
  <c r="Q4" i="14"/>
  <c r="W4" i="14"/>
  <c r="AC4" i="14"/>
  <c r="C5" i="14"/>
  <c r="I5" i="14"/>
  <c r="O5" i="14"/>
  <c r="U5" i="14"/>
  <c r="AA5" i="14"/>
  <c r="AG5" i="14"/>
  <c r="G6" i="14"/>
  <c r="M6" i="14"/>
  <c r="S6" i="14"/>
  <c r="Y6" i="14"/>
  <c r="AE6" i="14"/>
  <c r="E7" i="14"/>
  <c r="K7" i="14"/>
  <c r="Q7" i="14"/>
  <c r="W7" i="14"/>
  <c r="AC7" i="14"/>
  <c r="C8" i="14"/>
  <c r="I8" i="14"/>
  <c r="O8" i="14"/>
  <c r="U8" i="14"/>
  <c r="AA8" i="14"/>
  <c r="AG8" i="14"/>
  <c r="G9" i="14"/>
  <c r="M9" i="14"/>
  <c r="S9" i="14"/>
  <c r="Y9" i="14"/>
  <c r="AE9" i="14"/>
  <c r="E10" i="14"/>
  <c r="K10" i="14"/>
  <c r="Q10" i="14"/>
  <c r="W10" i="14"/>
  <c r="AC10" i="14"/>
  <c r="D2" i="14"/>
  <c r="K2" i="14"/>
  <c r="R2" i="14"/>
  <c r="Y2" i="14"/>
  <c r="AF2" i="14"/>
  <c r="H3" i="14"/>
  <c r="O3" i="14"/>
  <c r="V3" i="14"/>
  <c r="AC3" i="14"/>
  <c r="D4" i="14"/>
  <c r="L4" i="14"/>
  <c r="S4" i="14"/>
  <c r="Z4" i="14"/>
  <c r="AG4" i="14"/>
  <c r="H5" i="14"/>
  <c r="P5" i="14"/>
  <c r="W5" i="14"/>
  <c r="AD5" i="14"/>
  <c r="E6" i="14"/>
  <c r="L6" i="14"/>
  <c r="T6" i="14"/>
  <c r="AA6" i="14"/>
  <c r="B7" i="14"/>
  <c r="I7" i="14"/>
  <c r="P7" i="14"/>
  <c r="X7" i="14"/>
  <c r="AE7" i="14"/>
  <c r="F8" i="14"/>
  <c r="M8" i="14"/>
  <c r="T8" i="14"/>
  <c r="AB8" i="14"/>
  <c r="C9" i="14"/>
  <c r="J9" i="14"/>
  <c r="Q9" i="14"/>
  <c r="X9" i="14"/>
  <c r="AF9" i="14"/>
  <c r="G10" i="14"/>
  <c r="N10" i="14"/>
  <c r="U10" i="14"/>
  <c r="AB10" i="14"/>
  <c r="Z9" i="14"/>
  <c r="H10" i="14"/>
  <c r="V10" i="14"/>
  <c r="F2" i="14"/>
  <c r="T2" i="14"/>
  <c r="C3" i="14"/>
  <c r="Q3" i="14"/>
  <c r="E2" i="14"/>
  <c r="L2" i="14"/>
  <c r="S2" i="14"/>
  <c r="Z2" i="14"/>
  <c r="B3" i="14"/>
  <c r="I3" i="14"/>
  <c r="P3" i="14"/>
  <c r="W3" i="14"/>
  <c r="AD3" i="14"/>
  <c r="F4" i="14"/>
  <c r="M4" i="14"/>
  <c r="T4" i="14"/>
  <c r="AA4" i="14"/>
  <c r="B5" i="14"/>
  <c r="J5" i="14"/>
  <c r="Q5" i="14"/>
  <c r="X5" i="14"/>
  <c r="AE5" i="14"/>
  <c r="F6" i="14"/>
  <c r="N6" i="14"/>
  <c r="U6" i="14"/>
  <c r="AB6" i="14"/>
  <c r="C7" i="14"/>
  <c r="J7" i="14"/>
  <c r="R7" i="14"/>
  <c r="Y7" i="14"/>
  <c r="AF7" i="14"/>
  <c r="G8" i="14"/>
  <c r="N8" i="14"/>
  <c r="V8" i="14"/>
  <c r="AC8" i="14"/>
  <c r="D9" i="14"/>
  <c r="K9" i="14"/>
  <c r="R9" i="14"/>
  <c r="AG9" i="14"/>
  <c r="O10" i="14"/>
  <c r="AD10" i="14"/>
  <c r="M2" i="14"/>
  <c r="AB2" i="14"/>
  <c r="J3" i="14"/>
  <c r="G2" i="14"/>
  <c r="V2" i="14"/>
  <c r="D3" i="14"/>
  <c r="R3" i="14"/>
  <c r="AB3" i="14"/>
  <c r="H4" i="14"/>
  <c r="R4" i="14"/>
  <c r="AD4" i="14"/>
  <c r="G5" i="14"/>
  <c r="S5" i="14"/>
  <c r="AC5" i="14"/>
  <c r="I6" i="14"/>
  <c r="R6" i="14"/>
  <c r="AD6" i="14"/>
  <c r="H7" i="14"/>
  <c r="T7" i="14"/>
  <c r="AD7" i="14"/>
  <c r="J8" i="14"/>
  <c r="S8" i="14"/>
  <c r="AE8" i="14"/>
  <c r="I9" i="14"/>
  <c r="U9" i="14"/>
  <c r="AD9" i="14"/>
  <c r="J10" i="14"/>
  <c r="T10" i="14"/>
  <c r="AF10" i="14"/>
  <c r="X2" i="14"/>
  <c r="U3" i="14"/>
  <c r="V4" i="14"/>
  <c r="L5" i="14"/>
  <c r="B6" i="14"/>
  <c r="W6" i="14"/>
  <c r="M7" i="14"/>
  <c r="B8" i="14"/>
  <c r="X8" i="14"/>
  <c r="N9" i="14"/>
  <c r="W9" i="14"/>
  <c r="M10" i="14"/>
  <c r="K3" i="14"/>
  <c r="N4" i="14"/>
  <c r="M5" i="14"/>
  <c r="C6" i="14"/>
  <c r="X6" i="14"/>
  <c r="N7" i="14"/>
  <c r="D8" i="14"/>
  <c r="P8" i="14"/>
  <c r="E9" i="14"/>
  <c r="AA9" i="14"/>
  <c r="P10" i="14"/>
  <c r="P2" i="14"/>
  <c r="AD2" i="14"/>
  <c r="L3" i="14"/>
  <c r="Z3" i="14"/>
  <c r="C4" i="14"/>
  <c r="O4" i="14"/>
  <c r="Y4" i="14"/>
  <c r="E5" i="14"/>
  <c r="N5" i="14"/>
  <c r="D6" i="14"/>
  <c r="P6" i="14"/>
  <c r="F7" i="14"/>
  <c r="O7" i="14"/>
  <c r="E8" i="14"/>
  <c r="Z8" i="14"/>
  <c r="P9" i="14"/>
  <c r="F10" i="14"/>
  <c r="AA10" i="14"/>
  <c r="Q2" i="14"/>
  <c r="N3" i="14"/>
  <c r="G4" i="14"/>
  <c r="AB4" i="14"/>
  <c r="R5" i="14"/>
  <c r="H6" i="14"/>
  <c r="AC6" i="14"/>
  <c r="S7" i="14"/>
  <c r="H8" i="14"/>
  <c r="AD8" i="14"/>
  <c r="T9" i="14"/>
  <c r="I10" i="14"/>
  <c r="AE10" i="14"/>
  <c r="H2" i="14"/>
  <c r="W2" i="14"/>
  <c r="E3" i="14"/>
  <c r="T3" i="14"/>
  <c r="AF3" i="14"/>
  <c r="I4" i="14"/>
  <c r="U4" i="14"/>
  <c r="AE4" i="14"/>
  <c r="K5" i="14"/>
  <c r="T5" i="14"/>
  <c r="AF5" i="14"/>
  <c r="J6" i="14"/>
  <c r="V6" i="14"/>
  <c r="AF6" i="14"/>
  <c r="L7" i="14"/>
  <c r="U7" i="14"/>
  <c r="AG7" i="14"/>
  <c r="K8" i="14"/>
  <c r="W8" i="14"/>
  <c r="AF8" i="14"/>
  <c r="L9" i="14"/>
  <c r="V9" i="14"/>
  <c r="B10" i="14"/>
  <c r="L10" i="14"/>
  <c r="X10" i="14"/>
  <c r="AG10" i="14"/>
  <c r="J2" i="14"/>
  <c r="F3" i="14"/>
  <c r="AG3" i="14"/>
  <c r="J4" i="14"/>
  <c r="AF4" i="14"/>
  <c r="V5" i="14"/>
  <c r="K6" i="14"/>
  <c r="AG6" i="14"/>
  <c r="V7" i="14"/>
  <c r="L8" i="14"/>
  <c r="B9" i="14"/>
  <c r="C10" i="14"/>
  <c r="Y10" i="14"/>
  <c r="N2" i="14"/>
  <c r="AC2" i="14"/>
  <c r="X3" i="14"/>
  <c r="B4" i="14"/>
  <c r="X4" i="14"/>
  <c r="D5" i="14"/>
  <c r="Y5" i="14"/>
  <c r="O6" i="14"/>
  <c r="D7" i="14"/>
  <c r="Z7" i="14"/>
  <c r="Y8" i="14"/>
  <c r="O9" i="14"/>
  <c r="D10" i="14"/>
  <c r="Z10" i="14"/>
  <c r="Z5" i="14"/>
  <c r="Z6" i="14"/>
  <c r="AA7" i="14"/>
  <c r="Q8" i="14"/>
  <c r="F9" i="14"/>
  <c r="AB9" i="14"/>
  <c r="R10" i="14"/>
  <c r="B2" i="14"/>
  <c r="AE2" i="14"/>
  <c r="AA3" i="14"/>
  <c r="P4" i="14"/>
  <c r="F5" i="14"/>
  <c r="AB5" i="14"/>
  <c r="Q6" i="14"/>
  <c r="G7" i="14"/>
  <c r="AB7" i="14"/>
  <c r="R8" i="14"/>
  <c r="H9" i="14"/>
  <c r="AC9" i="14"/>
  <c r="S10" i="14"/>
  <c r="B1" i="14"/>
  <c r="C1" i="14"/>
  <c r="I1" i="14"/>
  <c r="O1" i="14"/>
  <c r="U1" i="14"/>
  <c r="D1" i="14"/>
  <c r="P1" i="14"/>
  <c r="V1" i="14"/>
  <c r="J1" i="14"/>
  <c r="H1" i="14"/>
  <c r="R1" i="14"/>
  <c r="E1" i="14"/>
  <c r="W1" i="14"/>
  <c r="N1" i="14"/>
  <c r="Q1" i="14"/>
  <c r="K1" i="14"/>
  <c r="S1" i="14"/>
  <c r="L1" i="14"/>
  <c r="T1" i="14"/>
  <c r="M1" i="14"/>
  <c r="F1" i="14"/>
  <c r="X1" i="14"/>
  <c r="G1" i="14"/>
  <c r="Y1" i="14"/>
  <c r="C1" i="13"/>
  <c r="B1" i="13"/>
  <c r="I1" i="13"/>
  <c r="O1" i="13"/>
  <c r="U1" i="13"/>
  <c r="F1" i="13"/>
  <c r="M1" i="13"/>
  <c r="T1" i="13"/>
  <c r="E1" i="13"/>
  <c r="N1" i="13"/>
  <c r="W1" i="13"/>
  <c r="G1" i="13"/>
  <c r="P1" i="13"/>
  <c r="X1" i="13"/>
  <c r="H1" i="13"/>
  <c r="Q1" i="13"/>
  <c r="Y1" i="13"/>
  <c r="L1" i="13"/>
  <c r="J1" i="13"/>
  <c r="R1" i="13"/>
  <c r="K1" i="13"/>
  <c r="S1" i="13"/>
  <c r="D1" i="13"/>
  <c r="V1" i="13"/>
  <c r="B33" i="13"/>
  <c r="H33" i="13"/>
  <c r="N33" i="13"/>
  <c r="T33" i="13"/>
  <c r="Z33" i="13"/>
  <c r="AF33" i="13"/>
  <c r="F34" i="13"/>
  <c r="L34" i="13"/>
  <c r="R34" i="13"/>
  <c r="X34" i="13"/>
  <c r="AD34" i="13"/>
  <c r="D35" i="13"/>
  <c r="J35" i="13"/>
  <c r="P35" i="13"/>
  <c r="V35" i="13"/>
  <c r="AB35" i="13"/>
  <c r="B36" i="13"/>
  <c r="H36" i="13"/>
  <c r="N36" i="13"/>
  <c r="T36" i="13"/>
  <c r="Z36" i="13"/>
  <c r="AF36" i="13"/>
  <c r="F37" i="13"/>
  <c r="L37" i="13"/>
  <c r="R37" i="13"/>
  <c r="X37" i="13"/>
  <c r="AD37" i="13"/>
  <c r="D38" i="13"/>
  <c r="J38" i="13"/>
  <c r="P38" i="13"/>
  <c r="V38" i="13"/>
  <c r="AB38" i="13"/>
  <c r="B39" i="13"/>
  <c r="H39" i="13"/>
  <c r="N39" i="13"/>
  <c r="T39" i="13"/>
  <c r="Z39" i="13"/>
  <c r="AF39" i="13"/>
  <c r="F40" i="13"/>
  <c r="L40" i="13"/>
  <c r="R40" i="13"/>
  <c r="X40" i="13"/>
  <c r="AD40" i="13"/>
  <c r="D41" i="13"/>
  <c r="J41" i="13"/>
  <c r="P41" i="13"/>
  <c r="V41" i="13"/>
  <c r="AB41" i="13"/>
  <c r="E33" i="13"/>
  <c r="K33" i="13"/>
  <c r="Q33" i="13"/>
  <c r="W33" i="13"/>
  <c r="AC33" i="13"/>
  <c r="C34" i="13"/>
  <c r="I34" i="13"/>
  <c r="O34" i="13"/>
  <c r="U34" i="13"/>
  <c r="AA34" i="13"/>
  <c r="AG34" i="13"/>
  <c r="G35" i="13"/>
  <c r="M35" i="13"/>
  <c r="S35" i="13"/>
  <c r="Y35" i="13"/>
  <c r="AE35" i="13"/>
  <c r="E36" i="13"/>
  <c r="K36" i="13"/>
  <c r="Q36" i="13"/>
  <c r="W36" i="13"/>
  <c r="AC36" i="13"/>
  <c r="C37" i="13"/>
  <c r="I37" i="13"/>
  <c r="O37" i="13"/>
  <c r="U37" i="13"/>
  <c r="AA37" i="13"/>
  <c r="AG37" i="13"/>
  <c r="G38" i="13"/>
  <c r="M38" i="13"/>
  <c r="S38" i="13"/>
  <c r="Y38" i="13"/>
  <c r="AE38" i="13"/>
  <c r="E39" i="13"/>
  <c r="K39" i="13"/>
  <c r="Q39" i="13"/>
  <c r="W39" i="13"/>
  <c r="AC39" i="13"/>
  <c r="C40" i="13"/>
  <c r="I40" i="13"/>
  <c r="O40" i="13"/>
  <c r="U40" i="13"/>
  <c r="AA40" i="13"/>
  <c r="AG40" i="13"/>
  <c r="G41" i="13"/>
  <c r="M41" i="13"/>
  <c r="S41" i="13"/>
  <c r="Y41" i="13"/>
  <c r="AE41" i="13"/>
  <c r="D33" i="13"/>
  <c r="M33" i="13"/>
  <c r="V33" i="13"/>
  <c r="AE33" i="13"/>
  <c r="H34" i="13"/>
  <c r="Q34" i="13"/>
  <c r="Z34" i="13"/>
  <c r="C35" i="13"/>
  <c r="L35" i="13"/>
  <c r="U35" i="13"/>
  <c r="AD35" i="13"/>
  <c r="G36" i="13"/>
  <c r="P36" i="13"/>
  <c r="Y36" i="13"/>
  <c r="B37" i="13"/>
  <c r="K37" i="13"/>
  <c r="T37" i="13"/>
  <c r="AC37" i="13"/>
  <c r="F38" i="13"/>
  <c r="O38" i="13"/>
  <c r="X38" i="13"/>
  <c r="AG38" i="13"/>
  <c r="J39" i="13"/>
  <c r="S39" i="13"/>
  <c r="AB39" i="13"/>
  <c r="E40" i="13"/>
  <c r="N40" i="13"/>
  <c r="W40" i="13"/>
  <c r="AF40" i="13"/>
  <c r="I41" i="13"/>
  <c r="R41" i="13"/>
  <c r="AA41" i="13"/>
  <c r="F33" i="13"/>
  <c r="O33" i="13"/>
  <c r="X33" i="13"/>
  <c r="AG33" i="13"/>
  <c r="J34" i="13"/>
  <c r="S34" i="13"/>
  <c r="AB34" i="13"/>
  <c r="E35" i="13"/>
  <c r="N35" i="13"/>
  <c r="W35" i="13"/>
  <c r="AF35" i="13"/>
  <c r="I36" i="13"/>
  <c r="R36" i="13"/>
  <c r="AA36" i="13"/>
  <c r="D37" i="13"/>
  <c r="M37" i="13"/>
  <c r="V37" i="13"/>
  <c r="AE37" i="13"/>
  <c r="H38" i="13"/>
  <c r="C33" i="13"/>
  <c r="R33" i="13"/>
  <c r="AD33" i="13"/>
  <c r="M34" i="13"/>
  <c r="Y34" i="13"/>
  <c r="H35" i="13"/>
  <c r="T35" i="13"/>
  <c r="C36" i="13"/>
  <c r="O36" i="13"/>
  <c r="AD36" i="13"/>
  <c r="J37" i="13"/>
  <c r="Y37" i="13"/>
  <c r="E38" i="13"/>
  <c r="R38" i="13"/>
  <c r="AC38" i="13"/>
  <c r="G39" i="13"/>
  <c r="R39" i="13"/>
  <c r="AD39" i="13"/>
  <c r="H40" i="13"/>
  <c r="S40" i="13"/>
  <c r="AC40" i="13"/>
  <c r="H41" i="13"/>
  <c r="T41" i="13"/>
  <c r="AD41" i="13"/>
  <c r="G33" i="13"/>
  <c r="S33" i="13"/>
  <c r="B34" i="13"/>
  <c r="N34" i="13"/>
  <c r="AC34" i="13"/>
  <c r="I35" i="13"/>
  <c r="X35" i="13"/>
  <c r="D36" i="13"/>
  <c r="S36" i="13"/>
  <c r="AE36" i="13"/>
  <c r="N37" i="13"/>
  <c r="Z37" i="13"/>
  <c r="I38" i="13"/>
  <c r="T38" i="13"/>
  <c r="AD38" i="13"/>
  <c r="I39" i="13"/>
  <c r="U39" i="13"/>
  <c r="AE39" i="13"/>
  <c r="J40" i="13"/>
  <c r="T40" i="13"/>
  <c r="AE40" i="13"/>
  <c r="K41" i="13"/>
  <c r="U41" i="13"/>
  <c r="AF41" i="13"/>
  <c r="J33" i="13"/>
  <c r="Y33" i="13"/>
  <c r="E34" i="13"/>
  <c r="T34" i="13"/>
  <c r="AF34" i="13"/>
  <c r="O35" i="13"/>
  <c r="AA35" i="13"/>
  <c r="J36" i="13"/>
  <c r="V36" i="13"/>
  <c r="E37" i="13"/>
  <c r="Q37" i="13"/>
  <c r="AF37" i="13"/>
  <c r="L38" i="13"/>
  <c r="W38" i="13"/>
  <c r="C39" i="13"/>
  <c r="M39" i="13"/>
  <c r="X39" i="13"/>
  <c r="B40" i="13"/>
  <c r="M40" i="13"/>
  <c r="Y40" i="13"/>
  <c r="C41" i="13"/>
  <c r="N41" i="13"/>
  <c r="X41" i="13"/>
  <c r="I33" i="13"/>
  <c r="D34" i="13"/>
  <c r="AE34" i="13"/>
  <c r="Z35" i="13"/>
  <c r="U36" i="13"/>
  <c r="P37" i="13"/>
  <c r="K38" i="13"/>
  <c r="AF38" i="13"/>
  <c r="V39" i="13"/>
  <c r="K40" i="13"/>
  <c r="B41" i="13"/>
  <c r="W41" i="13"/>
  <c r="L33" i="13"/>
  <c r="G34" i="13"/>
  <c r="B35" i="13"/>
  <c r="AC35" i="13"/>
  <c r="X36" i="13"/>
  <c r="S37" i="13"/>
  <c r="N38" i="13"/>
  <c r="D39" i="13"/>
  <c r="Y39" i="13"/>
  <c r="P40" i="13"/>
  <c r="E41" i="13"/>
  <c r="Z41" i="13"/>
  <c r="P33" i="13"/>
  <c r="K34" i="13"/>
  <c r="F35" i="13"/>
  <c r="AG35" i="13"/>
  <c r="AB36" i="13"/>
  <c r="W37" i="13"/>
  <c r="Q38" i="13"/>
  <c r="F39" i="13"/>
  <c r="AA39" i="13"/>
  <c r="Q40" i="13"/>
  <c r="F41" i="13"/>
  <c r="AC41" i="13"/>
  <c r="AB33" i="13"/>
  <c r="W34" i="13"/>
  <c r="R35" i="13"/>
  <c r="M36" i="13"/>
  <c r="H37" i="13"/>
  <c r="C38" i="13"/>
  <c r="AA38" i="13"/>
  <c r="P39" i="13"/>
  <c r="G40" i="13"/>
  <c r="AB40" i="13"/>
  <c r="Q41" i="13"/>
  <c r="U33" i="13"/>
  <c r="P34" i="13"/>
  <c r="K35" i="13"/>
  <c r="F36" i="13"/>
  <c r="AG36" i="13"/>
  <c r="AB37" i="13"/>
  <c r="U38" i="13"/>
  <c r="L39" i="13"/>
  <c r="AG39" i="13"/>
  <c r="V40" i="13"/>
  <c r="L41" i="13"/>
  <c r="AG41" i="13"/>
  <c r="AA33" i="13"/>
  <c r="V34" i="13"/>
  <c r="Q35" i="13"/>
  <c r="L36" i="13"/>
  <c r="G37" i="13"/>
  <c r="B38" i="13"/>
  <c r="Z38" i="13"/>
  <c r="O39" i="13"/>
  <c r="D40" i="13"/>
  <c r="Z40" i="13"/>
  <c r="O41" i="13"/>
  <c r="I10" i="16"/>
  <c r="E2" i="16"/>
  <c r="AE9" i="16"/>
  <c r="R3" i="16"/>
  <c r="AA7" i="16"/>
  <c r="K6" i="16"/>
  <c r="G10" i="16"/>
  <c r="B10" i="16"/>
  <c r="S2" i="10" l="1" a="1"/>
  <c r="S3" i="10" s="1"/>
  <c r="S4" i="10" l="1"/>
  <c r="S2" i="10"/>
  <c r="S5" i="10"/>
  <c r="L1" i="10" l="1"/>
  <c r="I15" i="10" s="1"/>
  <c r="U11" i="12"/>
  <c r="M11" i="12"/>
  <c r="T11" i="12"/>
  <c r="L11" i="12"/>
  <c r="S11" i="12"/>
  <c r="K11" i="12"/>
  <c r="R11" i="12"/>
  <c r="Y11" i="12"/>
  <c r="Q11" i="12"/>
  <c r="X11" i="12"/>
  <c r="P11" i="12"/>
  <c r="W11" i="12"/>
  <c r="O11" i="12"/>
  <c r="V11" i="12"/>
  <c r="N11" i="12"/>
  <c r="AJ26" i="12" l="1"/>
  <c r="AI16" i="12"/>
  <c r="AJ17" i="12"/>
  <c r="AL13" i="12"/>
  <c r="AI33" i="12"/>
  <c r="AJ16" i="12"/>
  <c r="AI32" i="12"/>
  <c r="AI25" i="12"/>
  <c r="AI26" i="12"/>
  <c r="AJ19" i="12"/>
  <c r="AI35" i="12"/>
  <c r="AJ29" i="12"/>
  <c r="AJ24" i="12"/>
  <c r="AJ25" i="12"/>
  <c r="AI18" i="12"/>
  <c r="AI19" i="12"/>
  <c r="AL15" i="12"/>
  <c r="AJ12" i="12"/>
  <c r="AI24" i="12"/>
  <c r="AI17" i="12"/>
  <c r="AJ18" i="12"/>
  <c r="AI34" i="12"/>
  <c r="AJ27" i="12"/>
  <c r="AL14" i="12"/>
  <c r="AI41" i="13"/>
  <c r="AJ41" i="13" s="1"/>
  <c r="AL16" i="12"/>
  <c r="AI28" i="12"/>
  <c r="AI27" i="12"/>
  <c r="F14" i="10"/>
  <c r="I16" i="10" s="1"/>
  <c r="AJ30" i="12"/>
  <c r="AI36" i="12"/>
  <c r="AK42" i="16"/>
  <c r="AI12" i="12"/>
  <c r="AJ13" i="12"/>
  <c r="AI36" i="16"/>
  <c r="AI14" i="12"/>
  <c r="AJ15" i="12"/>
  <c r="AI36" i="14"/>
  <c r="AI39" i="14"/>
  <c r="AI15" i="12"/>
  <c r="I34" i="10"/>
  <c r="AK43" i="13"/>
  <c r="AI42" i="13"/>
  <c r="AJ42" i="13" s="1"/>
  <c r="AI40" i="15"/>
  <c r="AJ40" i="15" s="1"/>
  <c r="AI40" i="16"/>
  <c r="AJ40" i="16" s="1"/>
  <c r="AI43" i="16"/>
  <c r="AJ43" i="16" s="1"/>
  <c r="AJ20" i="12"/>
  <c r="AI13" i="12"/>
  <c r="AJ14" i="12"/>
  <c r="AI31" i="12"/>
  <c r="AI39" i="12"/>
  <c r="AI37" i="14"/>
  <c r="AI39" i="16"/>
  <c r="AI42" i="14"/>
  <c r="AJ42" i="14" s="1"/>
  <c r="AK43" i="14"/>
  <c r="AI42" i="12"/>
  <c r="AJ42" i="12" s="1"/>
  <c r="AI41" i="15"/>
  <c r="AJ41" i="15" s="1"/>
  <c r="AK40" i="16"/>
  <c r="AI41" i="12"/>
  <c r="AJ41" i="12" s="1"/>
  <c r="AK40" i="15"/>
  <c r="AK42" i="12"/>
  <c r="AI37" i="16"/>
  <c r="AI40" i="13"/>
  <c r="AJ40" i="13" s="1"/>
  <c r="AI40" i="12"/>
  <c r="AJ40" i="12" s="1"/>
  <c r="AK43" i="16"/>
  <c r="AK42" i="14"/>
  <c r="AI37" i="15"/>
  <c r="AK40" i="14"/>
  <c r="AK41" i="14"/>
  <c r="AK40" i="13"/>
  <c r="AJ28" i="12"/>
  <c r="AJ21" i="12"/>
  <c r="AI29" i="12"/>
  <c r="AJ22" i="12"/>
  <c r="AI30" i="12"/>
  <c r="AJ23" i="12"/>
  <c r="AJ31" i="12"/>
  <c r="AI43" i="12"/>
  <c r="AJ43" i="12" s="1"/>
  <c r="AI36" i="11"/>
  <c r="AI43" i="14"/>
  <c r="AJ43" i="14" s="1"/>
  <c r="AK43" i="12"/>
  <c r="AI38" i="11"/>
  <c r="AI42" i="15"/>
  <c r="AJ42" i="15" s="1"/>
  <c r="N34" i="10"/>
  <c r="AI39" i="15"/>
  <c r="AK42" i="15"/>
  <c r="AI40" i="14"/>
  <c r="AJ40" i="14" s="1"/>
  <c r="AK41" i="16"/>
  <c r="AK42" i="13"/>
  <c r="D34" i="10"/>
  <c r="AI37" i="11"/>
  <c r="AI42" i="16"/>
  <c r="AJ42" i="16" s="1"/>
  <c r="AI39" i="11"/>
  <c r="AI20" i="12"/>
  <c r="AI21" i="12"/>
  <c r="AI22" i="12"/>
  <c r="AI23" i="12"/>
  <c r="AK43" i="15"/>
  <c r="AI37" i="12"/>
  <c r="D15" i="10"/>
  <c r="AI43" i="15"/>
  <c r="AJ43" i="15" s="1"/>
  <c r="AI38" i="12"/>
  <c r="AI41" i="14"/>
  <c r="AJ41" i="14" s="1"/>
  <c r="AI38" i="16"/>
  <c r="AI38" i="14"/>
  <c r="AI36" i="15"/>
  <c r="AI43" i="13"/>
  <c r="AJ43" i="13" s="1"/>
  <c r="AK41" i="13"/>
  <c r="AK40" i="12"/>
  <c r="AI41" i="16"/>
  <c r="AJ41" i="16" s="1"/>
  <c r="AI38" i="15"/>
  <c r="AK41" i="12"/>
  <c r="AK41" i="15"/>
  <c r="AL12" i="12" l="1"/>
  <c r="G19" i="10" s="1"/>
  <c r="G40" i="10"/>
  <c r="F19" i="10" l="1"/>
  <c r="AI14" i="11"/>
  <c r="AJ14" i="11" s="1"/>
  <c r="AI19" i="11"/>
  <c r="AJ19" i="11" s="1"/>
  <c r="AI13" i="11"/>
  <c r="AJ13" i="11" s="1"/>
  <c r="AI15" i="11"/>
  <c r="AJ15" i="11" s="1"/>
  <c r="AI20" i="11"/>
  <c r="AJ20" i="11" s="1"/>
  <c r="AI16" i="11"/>
  <c r="AJ16" i="11" s="1"/>
  <c r="AI17" i="11"/>
  <c r="AJ17" i="11" s="1"/>
  <c r="AI18" i="11"/>
  <c r="AJ18" i="11" s="1"/>
  <c r="P11" i="11" l="1"/>
  <c r="AI26" i="11"/>
  <c r="AJ26" i="11" s="1"/>
  <c r="V11" i="11"/>
  <c r="AI32" i="11"/>
  <c r="R11" i="11"/>
  <c r="AI28" i="11"/>
  <c r="AJ28" i="11" s="1"/>
  <c r="S11" i="11"/>
  <c r="AI29" i="11"/>
  <c r="AJ29" i="11" s="1"/>
  <c r="L11" i="11"/>
  <c r="AI22" i="11"/>
  <c r="AJ22" i="11" s="1"/>
  <c r="K11" i="11"/>
  <c r="AI21" i="11"/>
  <c r="AJ21" i="11" s="1"/>
  <c r="Q11" i="11"/>
  <c r="AI27" i="11"/>
  <c r="AJ27" i="11" s="1"/>
  <c r="O11" i="11"/>
  <c r="AI25" i="11"/>
  <c r="AJ25" i="11" s="1"/>
  <c r="M11" i="11"/>
  <c r="AI23" i="11"/>
  <c r="AJ23" i="11" s="1"/>
  <c r="X11" i="11"/>
  <c r="AI34" i="11"/>
  <c r="N11" i="11"/>
  <c r="AI24" i="11"/>
  <c r="AJ24" i="11" s="1"/>
  <c r="W11" i="11"/>
  <c r="AI33" i="11"/>
  <c r="T11" i="11"/>
  <c r="AI30" i="11"/>
  <c r="AJ30" i="11" s="1"/>
  <c r="Y11" i="11"/>
  <c r="AL15" i="11"/>
  <c r="AL13" i="11"/>
  <c r="AL16" i="11"/>
  <c r="AL14" i="11"/>
  <c r="A14" i="10"/>
  <c r="D16" i="10" s="1"/>
  <c r="AI35" i="11"/>
  <c r="U11" i="11"/>
  <c r="AI31" i="11"/>
  <c r="AJ31" i="11" s="1"/>
  <c r="A1" i="11"/>
  <c r="AI12" i="11"/>
  <c r="AJ12" i="11" s="1"/>
  <c r="AL12" i="11" l="1"/>
  <c r="A19" i="10" l="1"/>
  <c r="B19" i="10"/>
  <c r="S11" i="16" l="1"/>
  <c r="AJ29" i="16"/>
  <c r="AI29" i="16"/>
  <c r="K11" i="16"/>
  <c r="AJ21" i="16"/>
  <c r="AI21" i="16"/>
  <c r="AJ13" i="16"/>
  <c r="AI13" i="16"/>
  <c r="R11" i="16"/>
  <c r="AJ28" i="16"/>
  <c r="AI28" i="16"/>
  <c r="AI20" i="16"/>
  <c r="AJ20" i="16"/>
  <c r="AJ12" i="16"/>
  <c r="AI12" i="16"/>
  <c r="U11" i="16"/>
  <c r="AJ31" i="16"/>
  <c r="AI31" i="16"/>
  <c r="M11" i="16"/>
  <c r="AI23" i="16"/>
  <c r="AJ23" i="16"/>
  <c r="AJ15" i="16"/>
  <c r="AI15" i="16"/>
  <c r="T11" i="16"/>
  <c r="AI30" i="16"/>
  <c r="AJ30" i="16"/>
  <c r="L11" i="16"/>
  <c r="AI22" i="16"/>
  <c r="AJ22" i="16"/>
  <c r="AJ14" i="16"/>
  <c r="AI14" i="16"/>
  <c r="W11" i="16"/>
  <c r="AI33" i="16"/>
  <c r="O11" i="16"/>
  <c r="AJ25" i="16"/>
  <c r="AI25" i="16"/>
  <c r="AI17" i="16"/>
  <c r="AJ17" i="16"/>
  <c r="V11" i="16"/>
  <c r="AI32" i="16"/>
  <c r="N11" i="16"/>
  <c r="AJ24" i="16"/>
  <c r="AI24" i="16"/>
  <c r="AI16" i="16"/>
  <c r="AJ16" i="16"/>
  <c r="Y11" i="16"/>
  <c r="K33" i="10"/>
  <c r="N35" i="10" s="1"/>
  <c r="AL15" i="16"/>
  <c r="AL14" i="16"/>
  <c r="AL13" i="16"/>
  <c r="AI35" i="16"/>
  <c r="AL16" i="16"/>
  <c r="Q11" i="16"/>
  <c r="AJ27" i="16"/>
  <c r="AI27" i="16"/>
  <c r="AI19" i="16"/>
  <c r="AJ19" i="16"/>
  <c r="X11" i="16"/>
  <c r="AI34" i="16"/>
  <c r="P11" i="16"/>
  <c r="AI26" i="16"/>
  <c r="AJ26" i="16"/>
  <c r="AJ18" i="16"/>
  <c r="AI18" i="16"/>
  <c r="AL12" i="16" l="1"/>
  <c r="L38" i="10" l="1"/>
  <c r="K38" i="10"/>
  <c r="S11" i="15" l="1"/>
  <c r="AI29" i="15"/>
  <c r="AJ29" i="15"/>
  <c r="K11" i="15"/>
  <c r="AI21" i="15"/>
  <c r="AJ21" i="15"/>
  <c r="AI13" i="15"/>
  <c r="AJ13" i="15"/>
  <c r="R11" i="15"/>
  <c r="AI28" i="15"/>
  <c r="AJ28" i="15"/>
  <c r="AI20" i="15"/>
  <c r="AJ20" i="15"/>
  <c r="AI12" i="15"/>
  <c r="AJ12" i="15"/>
  <c r="U11" i="15"/>
  <c r="AI31" i="15"/>
  <c r="AJ31" i="15"/>
  <c r="M11" i="15"/>
  <c r="AJ23" i="15"/>
  <c r="AI23" i="15"/>
  <c r="AJ15" i="15"/>
  <c r="AI15" i="15"/>
  <c r="T11" i="15"/>
  <c r="AJ30" i="15"/>
  <c r="AI30" i="15"/>
  <c r="L11" i="15"/>
  <c r="AJ22" i="15"/>
  <c r="AI22" i="15"/>
  <c r="AJ14" i="15"/>
  <c r="AI14" i="15"/>
  <c r="W11" i="15"/>
  <c r="AI33" i="15"/>
  <c r="O11" i="15"/>
  <c r="AI25" i="15"/>
  <c r="AJ25" i="15"/>
  <c r="AI17" i="15"/>
  <c r="AJ17" i="15"/>
  <c r="V11" i="15"/>
  <c r="AI32" i="15"/>
  <c r="N11" i="15"/>
  <c r="AI24" i="15"/>
  <c r="AJ24" i="15"/>
  <c r="AI16" i="15"/>
  <c r="AJ16" i="15"/>
  <c r="Y11" i="15"/>
  <c r="F33" i="10"/>
  <c r="I35" i="10" s="1"/>
  <c r="AI35" i="15"/>
  <c r="AL15" i="15"/>
  <c r="AL14" i="15"/>
  <c r="AL16" i="15"/>
  <c r="AL13" i="15"/>
  <c r="Q11" i="15"/>
  <c r="AI27" i="15"/>
  <c r="AJ27" i="15"/>
  <c r="AJ19" i="15"/>
  <c r="AI19" i="15"/>
  <c r="X11" i="15"/>
  <c r="AI34" i="15"/>
  <c r="P11" i="15"/>
  <c r="AI26" i="15"/>
  <c r="AJ26" i="15"/>
  <c r="AI18" i="15"/>
  <c r="AJ18" i="15"/>
  <c r="AL12" i="15" l="1"/>
  <c r="F38" i="10" s="1"/>
  <c r="G38" i="10" l="1"/>
  <c r="U11" i="14" l="1"/>
  <c r="AJ31" i="14"/>
  <c r="AI31" i="14"/>
  <c r="M11" i="14"/>
  <c r="AJ23" i="14"/>
  <c r="AI23" i="14"/>
  <c r="AJ15" i="14"/>
  <c r="AI15" i="14"/>
  <c r="T11" i="14"/>
  <c r="AJ30" i="14"/>
  <c r="AI30" i="14"/>
  <c r="L11" i="14"/>
  <c r="AJ22" i="14"/>
  <c r="AI22" i="14"/>
  <c r="AI14" i="14"/>
  <c r="AJ14" i="14"/>
  <c r="S11" i="14"/>
  <c r="AI29" i="14"/>
  <c r="AJ29" i="14"/>
  <c r="K11" i="14"/>
  <c r="AI21" i="14"/>
  <c r="AJ21" i="14"/>
  <c r="AI13" i="14"/>
  <c r="AJ13" i="14"/>
  <c r="R11" i="14"/>
  <c r="AJ28" i="14"/>
  <c r="AI28" i="14"/>
  <c r="AI20" i="14"/>
  <c r="AJ20" i="14"/>
  <c r="AJ12" i="14"/>
  <c r="AI12" i="14"/>
  <c r="Y11" i="14"/>
  <c r="A33" i="10"/>
  <c r="D35" i="10" s="1"/>
  <c r="AL16" i="14"/>
  <c r="AL14" i="14"/>
  <c r="AI35" i="14"/>
  <c r="AL15" i="14"/>
  <c r="AL13" i="14"/>
  <c r="Q11" i="14"/>
  <c r="AI27" i="14"/>
  <c r="AJ27" i="14"/>
  <c r="AJ19" i="14"/>
  <c r="AI19" i="14"/>
  <c r="X11" i="14"/>
  <c r="AI34" i="14"/>
  <c r="P11" i="14"/>
  <c r="AJ26" i="14"/>
  <c r="AI26" i="14"/>
  <c r="AJ18" i="14"/>
  <c r="AI18" i="14"/>
  <c r="W11" i="14"/>
  <c r="AI33" i="14"/>
  <c r="O11" i="14"/>
  <c r="AJ25" i="14"/>
  <c r="AI25" i="14"/>
  <c r="AI17" i="14"/>
  <c r="AJ17" i="14"/>
  <c r="V11" i="14"/>
  <c r="AI32" i="14"/>
  <c r="N11" i="14"/>
  <c r="AI24" i="14"/>
  <c r="AJ24" i="14"/>
  <c r="AI16" i="14"/>
  <c r="AJ16" i="14"/>
  <c r="AL12" i="14" l="1"/>
  <c r="A38" i="10" l="1"/>
  <c r="B38" i="10"/>
  <c r="N11" i="13" l="1"/>
  <c r="AJ24" i="13"/>
  <c r="AI24" i="13"/>
  <c r="P11" i="13"/>
  <c r="AI26" i="13"/>
  <c r="AJ26" i="13"/>
  <c r="AI18" i="13"/>
  <c r="AJ18" i="13"/>
  <c r="R11" i="13"/>
  <c r="AI28" i="13"/>
  <c r="AJ28" i="13"/>
  <c r="T11" i="13"/>
  <c r="AI30" i="13"/>
  <c r="AJ30" i="13"/>
  <c r="U11" i="13"/>
  <c r="AI31" i="13"/>
  <c r="AJ31" i="13"/>
  <c r="M11" i="13"/>
  <c r="AJ23" i="13"/>
  <c r="AI23" i="13"/>
  <c r="AJ15" i="13"/>
  <c r="AI15" i="13"/>
  <c r="W11" i="13"/>
  <c r="O11" i="13"/>
  <c r="AJ25" i="13"/>
  <c r="AI25" i="13"/>
  <c r="AI17" i="13"/>
  <c r="AJ17" i="13"/>
  <c r="AJ14" i="13"/>
  <c r="AI14" i="13"/>
  <c r="X11" i="13"/>
  <c r="V11" i="13"/>
  <c r="AI16" i="13"/>
  <c r="AJ16" i="13"/>
  <c r="AI20" i="13"/>
  <c r="AJ20" i="13"/>
  <c r="L11" i="13"/>
  <c r="AI22" i="13"/>
  <c r="AJ22" i="13"/>
  <c r="Y11" i="13"/>
  <c r="K14" i="10"/>
  <c r="Q11" i="13"/>
  <c r="AJ27" i="13"/>
  <c r="AI27" i="13"/>
  <c r="AI19" i="13"/>
  <c r="AJ19" i="13"/>
  <c r="AI12" i="13"/>
  <c r="AJ12" i="13"/>
  <c r="S11" i="13"/>
  <c r="AJ29" i="13"/>
  <c r="AI29" i="13"/>
  <c r="K11" i="13"/>
  <c r="AJ21" i="13"/>
  <c r="AI21" i="13"/>
  <c r="AJ13" i="13"/>
  <c r="AI13" i="13"/>
  <c r="AG3" i="13" l="1"/>
  <c r="AE2" i="13"/>
  <c r="AF8" i="13"/>
  <c r="AG6" i="13"/>
  <c r="AF5" i="13"/>
  <c r="W2" i="13"/>
  <c r="Q5" i="13"/>
  <c r="Q9" i="13"/>
  <c r="P4" i="13"/>
  <c r="P8" i="13"/>
  <c r="K2" i="13"/>
  <c r="K3" i="13"/>
  <c r="Y4" i="13"/>
  <c r="Y6" i="13"/>
  <c r="Y8" i="13"/>
  <c r="Y10" i="13"/>
  <c r="X3" i="13"/>
  <c r="X5" i="13"/>
  <c r="X7" i="13"/>
  <c r="X9" i="13"/>
  <c r="I2" i="13"/>
  <c r="Y2" i="13"/>
  <c r="I3" i="13"/>
  <c r="Y3" i="13"/>
  <c r="U4" i="13"/>
  <c r="U5" i="13"/>
  <c r="U6" i="13"/>
  <c r="U7" i="13"/>
  <c r="U8" i="13"/>
  <c r="U9" i="13"/>
  <c r="U10" i="13"/>
  <c r="T2" i="13"/>
  <c r="T3" i="13"/>
  <c r="T4" i="13"/>
  <c r="T5" i="13"/>
  <c r="T6" i="13"/>
  <c r="T7" i="13"/>
  <c r="T8" i="13"/>
  <c r="T9" i="13"/>
  <c r="T10" i="13"/>
  <c r="G4" i="13"/>
  <c r="W4" i="13"/>
  <c r="G5" i="13"/>
  <c r="W5" i="13"/>
  <c r="G6" i="13"/>
  <c r="W6" i="13"/>
  <c r="G7" i="13"/>
  <c r="W7" i="13"/>
  <c r="G8" i="13"/>
  <c r="W8" i="13"/>
  <c r="G9" i="13"/>
  <c r="W9" i="13"/>
  <c r="G10" i="13"/>
  <c r="W10" i="13"/>
  <c r="F2" i="13"/>
  <c r="V2" i="13"/>
  <c r="F3" i="13"/>
  <c r="V3" i="13"/>
  <c r="F4" i="13"/>
  <c r="V4" i="13"/>
  <c r="F5" i="13"/>
  <c r="V5" i="13"/>
  <c r="F6" i="13"/>
  <c r="V6" i="13"/>
  <c r="F7" i="13"/>
  <c r="V7" i="13"/>
  <c r="F8" i="13"/>
  <c r="V8" i="13"/>
  <c r="F9" i="13"/>
  <c r="V9" i="13"/>
  <c r="F10" i="13"/>
  <c r="V10" i="13"/>
  <c r="AF2" i="13"/>
  <c r="AG5" i="13"/>
  <c r="O2" i="13"/>
  <c r="AG8" i="13"/>
  <c r="AF7" i="13"/>
  <c r="G3" i="13"/>
  <c r="Q6" i="13"/>
  <c r="Q10" i="13"/>
  <c r="P5" i="13"/>
  <c r="P9" i="13"/>
  <c r="S2" i="13"/>
  <c r="S3" i="13"/>
  <c r="I5" i="13"/>
  <c r="I7" i="13"/>
  <c r="I9" i="13"/>
  <c r="H2" i="13"/>
  <c r="H4" i="13"/>
  <c r="H6" i="13"/>
  <c r="H8" i="13"/>
  <c r="H10" i="13"/>
  <c r="M2" i="13"/>
  <c r="AC2" i="13"/>
  <c r="M3" i="13"/>
  <c r="AC3" i="13"/>
  <c r="AC4" i="13"/>
  <c r="AC5" i="13"/>
  <c r="AC6" i="13"/>
  <c r="AC7" i="13"/>
  <c r="AC8" i="13"/>
  <c r="AC9" i="13"/>
  <c r="AC10" i="13"/>
  <c r="AB2" i="13"/>
  <c r="AB3" i="13"/>
  <c r="AB4" i="13"/>
  <c r="AB5" i="13"/>
  <c r="AB6" i="13"/>
  <c r="AB7" i="13"/>
  <c r="AB8" i="13"/>
  <c r="AB9" i="13"/>
  <c r="AB10" i="13"/>
  <c r="K4" i="13"/>
  <c r="AA4" i="13"/>
  <c r="K5" i="13"/>
  <c r="AA5" i="13"/>
  <c r="K6" i="13"/>
  <c r="AA6" i="13"/>
  <c r="K7" i="13"/>
  <c r="AA7" i="13"/>
  <c r="K8" i="13"/>
  <c r="AA8" i="13"/>
  <c r="K9" i="13"/>
  <c r="AA9" i="13"/>
  <c r="K10" i="13"/>
  <c r="AA10" i="13"/>
  <c r="J2" i="13"/>
  <c r="Z2" i="13"/>
  <c r="J3" i="13"/>
  <c r="Z3" i="13"/>
  <c r="J4" i="13"/>
  <c r="Z4" i="13"/>
  <c r="J5" i="13"/>
  <c r="Z5" i="13"/>
  <c r="J6" i="13"/>
  <c r="Z6" i="13"/>
  <c r="J7" i="13"/>
  <c r="Z7" i="13"/>
  <c r="J8" i="13"/>
  <c r="Z8" i="13"/>
  <c r="J9" i="13"/>
  <c r="Z9" i="13"/>
  <c r="J10" i="13"/>
  <c r="Z10" i="13"/>
  <c r="AD10" i="13"/>
  <c r="AG7" i="13"/>
  <c r="AG9" i="13"/>
  <c r="O3" i="13"/>
  <c r="AG10" i="13"/>
  <c r="AF9" i="13"/>
  <c r="W3" i="13"/>
  <c r="Q7" i="13"/>
  <c r="P2" i="13"/>
  <c r="P6" i="13"/>
  <c r="P10" i="13"/>
  <c r="AA2" i="13"/>
  <c r="AA3" i="13"/>
  <c r="Y5" i="13"/>
  <c r="Y7" i="13"/>
  <c r="Y9" i="13"/>
  <c r="X2" i="13"/>
  <c r="X4" i="13"/>
  <c r="X6" i="13"/>
  <c r="X8" i="13"/>
  <c r="X10" i="13"/>
  <c r="Q2" i="13"/>
  <c r="AG2" i="13"/>
  <c r="Q3" i="13"/>
  <c r="E4" i="13"/>
  <c r="E5" i="13"/>
  <c r="E6" i="13"/>
  <c r="E7" i="13"/>
  <c r="E8" i="13"/>
  <c r="E9" i="13"/>
  <c r="E10" i="13"/>
  <c r="D2" i="13"/>
  <c r="D3" i="13"/>
  <c r="D4" i="13"/>
  <c r="D5" i="13"/>
  <c r="D6" i="13"/>
  <c r="D7" i="13"/>
  <c r="D8" i="13"/>
  <c r="D9" i="13"/>
  <c r="D10" i="13"/>
  <c r="AE3" i="13"/>
  <c r="O4" i="13"/>
  <c r="AE4" i="13"/>
  <c r="O5" i="13"/>
  <c r="AE5" i="13"/>
  <c r="O6" i="13"/>
  <c r="AE6" i="13"/>
  <c r="O7" i="13"/>
  <c r="AE7" i="13"/>
  <c r="O8" i="13"/>
  <c r="AE8" i="13"/>
  <c r="O9" i="13"/>
  <c r="AE9" i="13"/>
  <c r="O10" i="13"/>
  <c r="AE10" i="13"/>
  <c r="N2" i="13"/>
  <c r="AD2" i="13"/>
  <c r="N3" i="13"/>
  <c r="AD3" i="13"/>
  <c r="N4" i="13"/>
  <c r="AD4" i="13"/>
  <c r="N5" i="13"/>
  <c r="AD5" i="13"/>
  <c r="N6" i="13"/>
  <c r="AD6" i="13"/>
  <c r="N7" i="13"/>
  <c r="AD7" i="13"/>
  <c r="N8" i="13"/>
  <c r="AD8" i="13"/>
  <c r="N9" i="13"/>
  <c r="AD9" i="13"/>
  <c r="N10" i="13"/>
  <c r="AF10" i="13"/>
  <c r="AF6" i="13"/>
  <c r="AF4" i="13"/>
  <c r="AG4" i="13"/>
  <c r="AF3" i="13"/>
  <c r="G2" i="13"/>
  <c r="Q4" i="13"/>
  <c r="Q8" i="13"/>
  <c r="P3" i="13"/>
  <c r="P7" i="13"/>
  <c r="C2" i="13"/>
  <c r="C3" i="13"/>
  <c r="I4" i="13"/>
  <c r="I6" i="13"/>
  <c r="I8" i="13"/>
  <c r="I10" i="13"/>
  <c r="H3" i="13"/>
  <c r="H5" i="13"/>
  <c r="H7" i="13"/>
  <c r="H9" i="13"/>
  <c r="E2" i="13"/>
  <c r="U2" i="13"/>
  <c r="E3" i="13"/>
  <c r="U3" i="13"/>
  <c r="M4" i="13"/>
  <c r="M5" i="13"/>
  <c r="M6" i="13"/>
  <c r="M7" i="13"/>
  <c r="M8" i="13"/>
  <c r="M9" i="13"/>
  <c r="M10" i="13"/>
  <c r="L2" i="13"/>
  <c r="L3" i="13"/>
  <c r="L4" i="13"/>
  <c r="L5" i="13"/>
  <c r="L6" i="13"/>
  <c r="L7" i="13"/>
  <c r="L8" i="13"/>
  <c r="L9" i="13"/>
  <c r="L10" i="13"/>
  <c r="C4" i="13"/>
  <c r="S4" i="13"/>
  <c r="C5" i="13"/>
  <c r="S5" i="13"/>
  <c r="C6" i="13"/>
  <c r="S6" i="13"/>
  <c r="C7" i="13"/>
  <c r="S7" i="13"/>
  <c r="C8" i="13"/>
  <c r="S8" i="13"/>
  <c r="C9" i="13"/>
  <c r="S9" i="13"/>
  <c r="C10" i="13"/>
  <c r="S10" i="13"/>
  <c r="B2" i="13"/>
  <c r="R2" i="13"/>
  <c r="B3" i="13"/>
  <c r="R3" i="13"/>
  <c r="B4" i="13"/>
  <c r="R4" i="13"/>
  <c r="B5" i="13"/>
  <c r="R5" i="13"/>
  <c r="B6" i="13"/>
  <c r="R6" i="13"/>
  <c r="B7" i="13"/>
  <c r="R7" i="13"/>
  <c r="B8" i="13"/>
  <c r="R8" i="13"/>
  <c r="B9" i="13"/>
  <c r="R9" i="13"/>
  <c r="B10" i="13"/>
  <c r="R10" i="13"/>
  <c r="AI32" i="13" l="1"/>
  <c r="AI35" i="13"/>
  <c r="AI34" i="13"/>
  <c r="AI33" i="13"/>
  <c r="AI38" i="13"/>
  <c r="AL15" i="13"/>
  <c r="AI36" i="13"/>
  <c r="N15" i="10"/>
  <c r="E40" i="10" s="1"/>
  <c r="AL13" i="13"/>
  <c r="AI39" i="13"/>
  <c r="AL16" i="13"/>
  <c r="AI37" i="13"/>
  <c r="AL14" i="13"/>
  <c r="AL12" i="13" l="1"/>
  <c r="N16" i="10"/>
  <c r="L19" i="10" l="1"/>
  <c r="K19" i="10"/>
  <c r="AJ32" i="14" l="1"/>
  <c r="AK32" i="14"/>
  <c r="AJ32" i="11" l="1"/>
  <c r="AK32" i="11"/>
  <c r="AJ32" i="15" l="1"/>
  <c r="AK32" i="15"/>
  <c r="AJ32" i="12" l="1"/>
  <c r="AK32" i="12"/>
  <c r="AJ32" i="16" l="1"/>
  <c r="AK32" i="16"/>
  <c r="AK32" i="13" l="1"/>
  <c r="AJ32" i="13"/>
  <c r="AK34" i="14" l="1"/>
  <c r="AJ34" i="14"/>
  <c r="AK33" i="14" l="1"/>
  <c r="AK33" i="11" l="1"/>
  <c r="AJ33" i="11"/>
  <c r="AJ34" i="11"/>
  <c r="AK34" i="11"/>
  <c r="AK33" i="15" l="1"/>
  <c r="AJ33" i="15"/>
  <c r="AJ34" i="15"/>
  <c r="AK34" i="15"/>
  <c r="AJ34" i="12" l="1"/>
  <c r="AK34" i="12"/>
  <c r="AJ33" i="12"/>
  <c r="AK33" i="12"/>
  <c r="AK33" i="16" l="1"/>
  <c r="AJ33" i="16"/>
  <c r="AK34" i="16"/>
  <c r="AJ34" i="16"/>
  <c r="AJ34" i="13" l="1"/>
  <c r="AK34" i="13"/>
  <c r="AK33" i="13"/>
  <c r="AJ33" i="13"/>
  <c r="AK35" i="14" l="1"/>
  <c r="AJ35" i="14"/>
  <c r="AJ35" i="11" l="1"/>
  <c r="AK35" i="11"/>
  <c r="AK35" i="15" l="1"/>
  <c r="AJ35" i="15"/>
  <c r="AJ35" i="12" l="1"/>
  <c r="AK35" i="12"/>
  <c r="AJ35" i="16" l="1"/>
  <c r="AK35" i="16"/>
  <c r="AK35" i="13" l="1"/>
  <c r="AJ35" i="13"/>
  <c r="B12" i="16" l="1" a="1"/>
  <c r="H12" i="16" l="1"/>
  <c r="H22" i="16" s="1"/>
  <c r="F16" i="16"/>
  <c r="S13" i="16"/>
  <c r="C15" i="16"/>
  <c r="G17" i="16"/>
  <c r="W14" i="16"/>
  <c r="D17" i="16"/>
  <c r="S20" i="16"/>
  <c r="F18" i="16"/>
  <c r="W13" i="16"/>
  <c r="Q14" i="16"/>
  <c r="P15" i="16"/>
  <c r="V18" i="16"/>
  <c r="F20" i="16"/>
  <c r="U20" i="16"/>
  <c r="K14" i="16"/>
  <c r="N17" i="16"/>
  <c r="E13" i="16"/>
  <c r="S19" i="16"/>
  <c r="D12" i="16"/>
  <c r="D22" i="16" s="1"/>
  <c r="T16" i="16"/>
  <c r="R13" i="16"/>
  <c r="X16" i="16"/>
  <c r="I18" i="16"/>
  <c r="X12" i="16"/>
  <c r="X22" i="16" s="1"/>
  <c r="N15" i="16"/>
  <c r="Q20" i="16"/>
  <c r="Y12" i="16"/>
  <c r="Y22" i="16" s="1"/>
  <c r="S17" i="16"/>
  <c r="U19" i="16"/>
  <c r="T12" i="16"/>
  <c r="T22" i="16" s="1"/>
  <c r="N18" i="16"/>
  <c r="R15" i="16"/>
  <c r="Q12" i="16"/>
  <c r="Q22" i="16" s="1"/>
  <c r="W17" i="16"/>
  <c r="I20" i="16"/>
  <c r="H20" i="16"/>
  <c r="W15" i="16"/>
  <c r="F19" i="16"/>
  <c r="L20" i="16"/>
  <c r="X19" i="16"/>
  <c r="L17" i="16"/>
  <c r="G20" i="16"/>
  <c r="O19" i="16"/>
  <c r="J14" i="16"/>
  <c r="E14" i="16"/>
  <c r="P12" i="16"/>
  <c r="P22" i="16" s="1"/>
  <c r="O15" i="16"/>
  <c r="L18" i="16"/>
  <c r="I16" i="16"/>
  <c r="O16" i="16"/>
  <c r="M15" i="16"/>
  <c r="P18" i="16"/>
  <c r="X20" i="16"/>
  <c r="Y17" i="16"/>
  <c r="E16" i="16"/>
  <c r="Y16" i="16"/>
  <c r="J15" i="16"/>
  <c r="M12" i="16"/>
  <c r="M22" i="16" s="1"/>
  <c r="M14" i="16"/>
  <c r="F15" i="16"/>
  <c r="H13" i="16"/>
  <c r="N12" i="16"/>
  <c r="N22" i="16" s="1"/>
  <c r="S12" i="16"/>
  <c r="S22" i="16" s="1"/>
  <c r="H14" i="16"/>
  <c r="X17" i="16"/>
  <c r="E19" i="16"/>
  <c r="R14" i="16"/>
  <c r="R19" i="16"/>
  <c r="L19" i="16"/>
  <c r="I12" i="16"/>
  <c r="I22" i="16" s="1"/>
  <c r="K16" i="16"/>
  <c r="L14" i="16"/>
  <c r="V20" i="16"/>
  <c r="H19" i="16"/>
  <c r="J19" i="16"/>
  <c r="Q19" i="16"/>
  <c r="P14" i="16"/>
  <c r="R18" i="16"/>
  <c r="M20" i="16"/>
  <c r="G18" i="16"/>
  <c r="M19" i="16"/>
  <c r="Q16" i="16"/>
  <c r="X18" i="16"/>
  <c r="E12" i="16"/>
  <c r="E22" i="16" s="1"/>
  <c r="V17" i="16"/>
  <c r="Q18" i="16"/>
  <c r="G13" i="16"/>
  <c r="I17" i="16"/>
  <c r="P17" i="16"/>
  <c r="B16" i="16"/>
  <c r="B13" i="16"/>
  <c r="B15" i="16"/>
  <c r="T17" i="16"/>
  <c r="U12" i="16"/>
  <c r="U22" i="16" s="1"/>
  <c r="P13" i="16"/>
  <c r="W20" i="16"/>
  <c r="T14" i="16"/>
  <c r="D15" i="16"/>
  <c r="N19" i="16"/>
  <c r="O14" i="16"/>
  <c r="D16" i="16"/>
  <c r="X14" i="16"/>
  <c r="P19" i="16"/>
  <c r="O17" i="16"/>
  <c r="G15" i="16"/>
  <c r="I13" i="16"/>
  <c r="C13" i="16"/>
  <c r="K18" i="16"/>
  <c r="E20" i="16"/>
  <c r="F14" i="16"/>
  <c r="X13" i="16"/>
  <c r="O12" i="16"/>
  <c r="O22" i="16" s="1"/>
  <c r="M18" i="16"/>
  <c r="W12" i="16"/>
  <c r="W22" i="16" s="1"/>
  <c r="U13" i="16"/>
  <c r="Y15" i="16"/>
  <c r="I15" i="16"/>
  <c r="B17" i="16"/>
  <c r="D20" i="16"/>
  <c r="N20" i="16"/>
  <c r="K20" i="16"/>
  <c r="J17" i="16"/>
  <c r="G14" i="16"/>
  <c r="B20" i="16"/>
  <c r="S15" i="16"/>
  <c r="N16" i="16"/>
  <c r="S18" i="16"/>
  <c r="F17" i="16"/>
  <c r="F13" i="16"/>
  <c r="S14" i="16"/>
  <c r="J12" i="16"/>
  <c r="J22" i="16" s="1"/>
  <c r="N14" i="16"/>
  <c r="T20" i="16"/>
  <c r="R20" i="16"/>
  <c r="R12" i="16"/>
  <c r="R22" i="16" s="1"/>
  <c r="L15" i="16"/>
  <c r="X15" i="16"/>
  <c r="K17" i="16"/>
  <c r="U16" i="16"/>
  <c r="T15" i="16"/>
  <c r="T13" i="16"/>
  <c r="S16" i="16"/>
  <c r="K12" i="16"/>
  <c r="K22" i="16" s="1"/>
  <c r="H15" i="16"/>
  <c r="U17" i="16"/>
  <c r="E15" i="16"/>
  <c r="V15" i="16"/>
  <c r="D18" i="16"/>
  <c r="Q15" i="16"/>
  <c r="U15" i="16"/>
  <c r="Y20" i="16"/>
  <c r="C19" i="16"/>
  <c r="D19" i="16"/>
  <c r="Y19" i="16"/>
  <c r="V19" i="16"/>
  <c r="O18" i="16"/>
  <c r="Y14" i="16"/>
  <c r="H16" i="16"/>
  <c r="C20" i="16"/>
  <c r="B19" i="16"/>
  <c r="T18" i="16"/>
  <c r="C12" i="16"/>
  <c r="C22" i="16" s="1"/>
  <c r="M16" i="16"/>
  <c r="Q13" i="16"/>
  <c r="L13" i="16"/>
  <c r="M17" i="16"/>
  <c r="J13" i="16"/>
  <c r="Y18" i="16"/>
  <c r="O20" i="16"/>
  <c r="Q17" i="16"/>
  <c r="Y13" i="16"/>
  <c r="V16" i="16"/>
  <c r="I14" i="16"/>
  <c r="C18" i="16"/>
  <c r="P20" i="16"/>
  <c r="N13" i="16"/>
  <c r="D13" i="16"/>
  <c r="E18" i="16"/>
  <c r="C16" i="16"/>
  <c r="J20" i="16"/>
  <c r="E17" i="16"/>
  <c r="C14" i="16"/>
  <c r="V12" i="16"/>
  <c r="V22" i="16" s="1"/>
  <c r="F12" i="16"/>
  <c r="F22" i="16" s="1"/>
  <c r="H18" i="16"/>
  <c r="G19" i="16"/>
  <c r="W16" i="16"/>
  <c r="J16" i="16"/>
  <c r="L12" i="16"/>
  <c r="L22" i="16" s="1"/>
  <c r="U18" i="16"/>
  <c r="T19" i="16"/>
  <c r="K13" i="16"/>
  <c r="W19" i="16"/>
  <c r="J18" i="16"/>
  <c r="B14" i="16"/>
  <c r="V14" i="16"/>
  <c r="G16" i="16"/>
  <c r="I19" i="16"/>
  <c r="L16" i="16"/>
  <c r="K19" i="16"/>
  <c r="B18" i="16"/>
  <c r="V13" i="16"/>
  <c r="K15" i="16"/>
  <c r="M13" i="16"/>
  <c r="C17" i="16"/>
  <c r="D14" i="16"/>
  <c r="B12" i="16"/>
  <c r="B22" i="16" s="1"/>
  <c r="P16" i="16"/>
  <c r="U14" i="16"/>
  <c r="H17" i="16"/>
  <c r="O13" i="16"/>
  <c r="R16" i="16"/>
  <c r="W18" i="16"/>
  <c r="G12" i="16"/>
  <c r="G22" i="16" s="1"/>
  <c r="R17" i="16"/>
  <c r="J26" i="16" l="1"/>
  <c r="J25" i="16"/>
  <c r="J24" i="16"/>
  <c r="J29" i="16"/>
  <c r="J30" i="16"/>
  <c r="J27" i="16"/>
  <c r="J28" i="16"/>
  <c r="J23" i="16"/>
  <c r="C28" i="16"/>
  <c r="C29" i="16"/>
  <c r="C23" i="16"/>
  <c r="C27" i="16"/>
  <c r="C30" i="16"/>
  <c r="C26" i="16"/>
  <c r="C25" i="16"/>
  <c r="C24" i="16"/>
  <c r="P26" i="16"/>
  <c r="P23" i="16"/>
  <c r="P24" i="16"/>
  <c r="P27" i="16"/>
  <c r="P25" i="16"/>
  <c r="P29" i="16"/>
  <c r="P30" i="16"/>
  <c r="P28" i="16"/>
  <c r="E24" i="16"/>
  <c r="E27" i="16"/>
  <c r="E23" i="16"/>
  <c r="E25" i="16"/>
  <c r="E30" i="16"/>
  <c r="E28" i="16"/>
  <c r="E26" i="16"/>
  <c r="E29" i="16"/>
  <c r="V23" i="16"/>
  <c r="V29" i="16"/>
  <c r="V30" i="16"/>
  <c r="V24" i="16"/>
  <c r="V25" i="16"/>
  <c r="V27" i="16"/>
  <c r="V28" i="16"/>
  <c r="V26" i="16"/>
  <c r="D30" i="16"/>
  <c r="D29" i="16"/>
  <c r="D28" i="16"/>
  <c r="D23" i="16"/>
  <c r="D24" i="16"/>
  <c r="D26" i="16"/>
  <c r="D27" i="16"/>
  <c r="D25" i="16"/>
  <c r="Y28" i="16"/>
  <c r="Y25" i="16"/>
  <c r="Y23" i="16"/>
  <c r="M32" i="10"/>
  <c r="Y26" i="16"/>
  <c r="Y27" i="16"/>
  <c r="Y24" i="16"/>
  <c r="O34" i="10"/>
  <c r="O35" i="10" s="1"/>
  <c r="M34" i="10"/>
  <c r="M35" i="10" s="1"/>
  <c r="Y30" i="16"/>
  <c r="Y29" i="16"/>
  <c r="T29" i="16"/>
  <c r="T23" i="16"/>
  <c r="T30" i="16"/>
  <c r="T27" i="16"/>
  <c r="T28" i="16"/>
  <c r="T25" i="16"/>
  <c r="T26" i="16"/>
  <c r="T24" i="16"/>
  <c r="F27" i="16"/>
  <c r="F28" i="16"/>
  <c r="F26" i="16"/>
  <c r="F24" i="16"/>
  <c r="F25" i="16"/>
  <c r="F29" i="16"/>
  <c r="F30" i="16"/>
  <c r="F23" i="16"/>
  <c r="X23" i="16"/>
  <c r="X26" i="16"/>
  <c r="X27" i="16"/>
  <c r="X28" i="16"/>
  <c r="X29" i="16"/>
  <c r="X25" i="16"/>
  <c r="X24" i="16"/>
  <c r="X30" i="16"/>
  <c r="G27" i="16"/>
  <c r="G23" i="16"/>
  <c r="G25" i="16"/>
  <c r="G30" i="16"/>
  <c r="G24" i="16"/>
  <c r="G26" i="16"/>
  <c r="G28" i="16"/>
  <c r="G29" i="16"/>
  <c r="R25" i="16"/>
  <c r="R30" i="16"/>
  <c r="R26" i="16"/>
  <c r="R28" i="16"/>
  <c r="R24" i="16"/>
  <c r="R27" i="16"/>
  <c r="R23" i="16"/>
  <c r="R29" i="16"/>
  <c r="W25" i="16"/>
  <c r="W30" i="16"/>
  <c r="W29" i="16"/>
  <c r="W23" i="16"/>
  <c r="W26" i="16"/>
  <c r="W27" i="16"/>
  <c r="W28" i="16"/>
  <c r="W24" i="16"/>
  <c r="I28" i="16"/>
  <c r="I29" i="16"/>
  <c r="I24" i="16"/>
  <c r="I25" i="16"/>
  <c r="I23" i="16"/>
  <c r="I26" i="16"/>
  <c r="I30" i="16"/>
  <c r="I27" i="16"/>
  <c r="N24" i="16"/>
  <c r="N23" i="16"/>
  <c r="N26" i="16"/>
  <c r="N27" i="16"/>
  <c r="N28" i="16"/>
  <c r="N30" i="16"/>
  <c r="N29" i="16"/>
  <c r="N25" i="16"/>
  <c r="Q27" i="16"/>
  <c r="Q28" i="16"/>
  <c r="Q24" i="16"/>
  <c r="Q26" i="16"/>
  <c r="Q23" i="16"/>
  <c r="Q29" i="16"/>
  <c r="Q30" i="16"/>
  <c r="Q25" i="16"/>
  <c r="S28" i="16"/>
  <c r="S23" i="16"/>
  <c r="S29" i="16"/>
  <c r="S25" i="16"/>
  <c r="S27" i="16"/>
  <c r="S26" i="16"/>
  <c r="S30" i="16"/>
  <c r="S24" i="16"/>
  <c r="O23" i="16"/>
  <c r="O25" i="16"/>
  <c r="O26" i="16"/>
  <c r="O24" i="16"/>
  <c r="O27" i="16"/>
  <c r="O30" i="16"/>
  <c r="O29" i="16"/>
  <c r="O28" i="16"/>
  <c r="U25" i="16"/>
  <c r="U24" i="16"/>
  <c r="U29" i="16"/>
  <c r="U26" i="16"/>
  <c r="U23" i="16"/>
  <c r="U27" i="16"/>
  <c r="U30" i="16"/>
  <c r="U28" i="16"/>
  <c r="B24" i="16"/>
  <c r="B26" i="16"/>
  <c r="B30" i="16"/>
  <c r="B27" i="16"/>
  <c r="B25" i="16"/>
  <c r="B29" i="16"/>
  <c r="B23" i="16"/>
  <c r="B28" i="16"/>
  <c r="H29" i="16"/>
  <c r="H23" i="16"/>
  <c r="H25" i="16"/>
  <c r="H26" i="16"/>
  <c r="H24" i="16"/>
  <c r="H28" i="16"/>
  <c r="H27" i="16"/>
  <c r="H30" i="16"/>
  <c r="L24" i="16"/>
  <c r="L25" i="16"/>
  <c r="L27" i="16"/>
  <c r="L29" i="16"/>
  <c r="L30" i="16"/>
  <c r="L26" i="16"/>
  <c r="L28" i="16"/>
  <c r="L23" i="16"/>
  <c r="M28" i="16"/>
  <c r="M30" i="16"/>
  <c r="M26" i="16"/>
  <c r="M27" i="16"/>
  <c r="M29" i="16"/>
  <c r="M24" i="16"/>
  <c r="M25" i="16"/>
  <c r="M23" i="16"/>
  <c r="K29" i="16"/>
  <c r="K28" i="16"/>
  <c r="K23" i="16"/>
  <c r="K26" i="16"/>
  <c r="K27" i="16"/>
  <c r="K30" i="16"/>
  <c r="K24" i="16"/>
  <c r="K25" i="16"/>
  <c r="AJ39" i="16" l="1"/>
  <c r="AK39" i="16"/>
  <c r="AK36" i="16"/>
  <c r="AJ36" i="16"/>
  <c r="AJ38" i="16"/>
  <c r="AK38" i="16"/>
  <c r="AK37" i="16"/>
  <c r="AJ37" i="16"/>
  <c r="B12" i="13" l="1" a="1"/>
  <c r="J13" i="13" l="1"/>
  <c r="D12" i="13"/>
  <c r="D22" i="13" s="1"/>
  <c r="J12" i="13"/>
  <c r="J22" i="13" s="1"/>
  <c r="S15" i="13"/>
  <c r="H17" i="13"/>
  <c r="E12" i="13"/>
  <c r="E22" i="13" s="1"/>
  <c r="F17" i="13"/>
  <c r="E19" i="13"/>
  <c r="Q13" i="13"/>
  <c r="W20" i="13"/>
  <c r="U13" i="13"/>
  <c r="N14" i="13"/>
  <c r="C14" i="13"/>
  <c r="L17" i="13"/>
  <c r="B19" i="13"/>
  <c r="T12" i="13"/>
  <c r="T22" i="13" s="1"/>
  <c r="I20" i="13"/>
  <c r="L16" i="13"/>
  <c r="N12" i="13"/>
  <c r="N22" i="13" s="1"/>
  <c r="O18" i="13"/>
  <c r="R14" i="13"/>
  <c r="I19" i="13"/>
  <c r="F15" i="13"/>
  <c r="P14" i="13"/>
  <c r="K20" i="13"/>
  <c r="R18" i="13"/>
  <c r="U14" i="13"/>
  <c r="V17" i="13"/>
  <c r="P12" i="13"/>
  <c r="P22" i="13" s="1"/>
  <c r="X15" i="13"/>
  <c r="J19" i="13"/>
  <c r="P15" i="13"/>
  <c r="F12" i="13"/>
  <c r="F22" i="13" s="1"/>
  <c r="B14" i="13"/>
  <c r="P18" i="13"/>
  <c r="W17" i="13"/>
  <c r="F20" i="13"/>
  <c r="T15" i="13"/>
  <c r="Q14" i="13"/>
  <c r="M12" i="13"/>
  <c r="M22" i="13" s="1"/>
  <c r="E15" i="13"/>
  <c r="Y17" i="13"/>
  <c r="I13" i="13"/>
  <c r="N17" i="13"/>
  <c r="S17" i="13"/>
  <c r="S19" i="13"/>
  <c r="S12" i="13"/>
  <c r="S22" i="13" s="1"/>
  <c r="T18" i="13"/>
  <c r="H16" i="13"/>
  <c r="Q15" i="13"/>
  <c r="L14" i="13"/>
  <c r="B20" i="13"/>
  <c r="Q16" i="13"/>
  <c r="L13" i="13"/>
  <c r="W15" i="13"/>
  <c r="M20" i="13"/>
  <c r="J14" i="13"/>
  <c r="J17" i="13"/>
  <c r="J20" i="13"/>
  <c r="F13" i="13"/>
  <c r="Y15" i="13"/>
  <c r="W16" i="13"/>
  <c r="E13" i="13"/>
  <c r="O13" i="13"/>
  <c r="C12" i="13"/>
  <c r="C22" i="13" s="1"/>
  <c r="K12" i="13"/>
  <c r="K22" i="13" s="1"/>
  <c r="V15" i="13"/>
  <c r="X17" i="13"/>
  <c r="T14" i="13"/>
  <c r="R15" i="13"/>
  <c r="H13" i="13"/>
  <c r="C19" i="13"/>
  <c r="B17" i="13"/>
  <c r="L20" i="13"/>
  <c r="P20" i="13"/>
  <c r="H20" i="13"/>
  <c r="G15" i="13"/>
  <c r="C15" i="13"/>
  <c r="B15" i="13"/>
  <c r="D13" i="13"/>
  <c r="K18" i="13"/>
  <c r="E17" i="13"/>
  <c r="E14" i="13"/>
  <c r="X19" i="13"/>
  <c r="D19" i="13"/>
  <c r="G20" i="13"/>
  <c r="M15" i="13"/>
  <c r="D15" i="13"/>
  <c r="F19" i="13"/>
  <c r="R16" i="13"/>
  <c r="I16" i="13"/>
  <c r="Y19" i="13"/>
  <c r="L12" i="13"/>
  <c r="L22" i="13" s="1"/>
  <c r="S14" i="13"/>
  <c r="Q17" i="13"/>
  <c r="O19" i="13"/>
  <c r="B18" i="13"/>
  <c r="H12" i="13"/>
  <c r="H22" i="13" s="1"/>
  <c r="G16" i="13"/>
  <c r="T13" i="13"/>
  <c r="M18" i="13"/>
  <c r="T19" i="13"/>
  <c r="R17" i="13"/>
  <c r="L15" i="13"/>
  <c r="C20" i="13"/>
  <c r="X18" i="13"/>
  <c r="O12" i="13"/>
  <c r="O22" i="13" s="1"/>
  <c r="P16" i="13"/>
  <c r="K19" i="13"/>
  <c r="W18" i="13"/>
  <c r="E18" i="13"/>
  <c r="P17" i="13"/>
  <c r="O15" i="13"/>
  <c r="R13" i="13"/>
  <c r="F16" i="13"/>
  <c r="K14" i="13"/>
  <c r="R12" i="13"/>
  <c r="R22" i="13" s="1"/>
  <c r="X16" i="13"/>
  <c r="N15" i="13"/>
  <c r="B12" i="13"/>
  <c r="B22" i="13" s="1"/>
  <c r="G13" i="13"/>
  <c r="R19" i="13"/>
  <c r="Y18" i="13"/>
  <c r="V16" i="13"/>
  <c r="G14" i="13"/>
  <c r="T20" i="13"/>
  <c r="J18" i="13"/>
  <c r="U17" i="13"/>
  <c r="V20" i="13"/>
  <c r="V19" i="13"/>
  <c r="R20" i="13"/>
  <c r="V14" i="13"/>
  <c r="P13" i="13"/>
  <c r="V13" i="13"/>
  <c r="O20" i="13"/>
  <c r="E20" i="13"/>
  <c r="G17" i="13"/>
  <c r="J16" i="13"/>
  <c r="S18" i="13"/>
  <c r="Q19" i="13"/>
  <c r="H15" i="13"/>
  <c r="Y14" i="13"/>
  <c r="Y16" i="13"/>
  <c r="W12" i="13"/>
  <c r="W22" i="13" s="1"/>
  <c r="H18" i="13"/>
  <c r="Y13" i="13"/>
  <c r="M19" i="13"/>
  <c r="I17" i="13"/>
  <c r="Q18" i="13"/>
  <c r="C16" i="13"/>
  <c r="G12" i="13"/>
  <c r="G22" i="13" s="1"/>
  <c r="I15" i="13"/>
  <c r="K16" i="13"/>
  <c r="I14" i="13"/>
  <c r="I18" i="13"/>
  <c r="I12" i="13"/>
  <c r="I22" i="13" s="1"/>
  <c r="C13" i="13"/>
  <c r="U20" i="13"/>
  <c r="U12" i="13"/>
  <c r="U22" i="13" s="1"/>
  <c r="H14" i="13"/>
  <c r="N13" i="13"/>
  <c r="P19" i="13"/>
  <c r="M13" i="13"/>
  <c r="M16" i="13"/>
  <c r="X20" i="13"/>
  <c r="W19" i="13"/>
  <c r="B16" i="13"/>
  <c r="S16" i="13"/>
  <c r="X14" i="13"/>
  <c r="K13" i="13"/>
  <c r="K17" i="13"/>
  <c r="D20" i="13"/>
  <c r="S20" i="13"/>
  <c r="J15" i="13"/>
  <c r="T17" i="13"/>
  <c r="S13" i="13"/>
  <c r="X12" i="13"/>
  <c r="X22" i="13" s="1"/>
  <c r="Y20" i="13"/>
  <c r="N19" i="13"/>
  <c r="U15" i="13"/>
  <c r="D14" i="13"/>
  <c r="O14" i="13"/>
  <c r="L19" i="13"/>
  <c r="D17" i="13"/>
  <c r="K15" i="13"/>
  <c r="W13" i="13"/>
  <c r="F14" i="13"/>
  <c r="V18" i="13"/>
  <c r="X13" i="13"/>
  <c r="C18" i="13"/>
  <c r="N20" i="13"/>
  <c r="G19" i="13"/>
  <c r="Y12" i="13"/>
  <c r="Y22" i="13" s="1"/>
  <c r="Q20" i="13"/>
  <c r="M17" i="13"/>
  <c r="O16" i="13"/>
  <c r="H19" i="13"/>
  <c r="Q12" i="13"/>
  <c r="Q22" i="13" s="1"/>
  <c r="W14" i="13"/>
  <c r="O17" i="13"/>
  <c r="F18" i="13"/>
  <c r="L18" i="13"/>
  <c r="N16" i="13"/>
  <c r="U19" i="13"/>
  <c r="N18" i="13"/>
  <c r="U16" i="13"/>
  <c r="T16" i="13"/>
  <c r="D16" i="13"/>
  <c r="G18" i="13"/>
  <c r="D18" i="13"/>
  <c r="V12" i="13"/>
  <c r="V22" i="13" s="1"/>
  <c r="C17" i="13"/>
  <c r="M14" i="13"/>
  <c r="E16" i="13"/>
  <c r="B13" i="13"/>
  <c r="U18" i="13"/>
  <c r="T30" i="13" l="1"/>
  <c r="T27" i="13"/>
  <c r="T25" i="13"/>
  <c r="T24" i="13"/>
  <c r="T23" i="13"/>
  <c r="T28" i="13"/>
  <c r="T29" i="13"/>
  <c r="T26" i="13"/>
  <c r="O28" i="13"/>
  <c r="O30" i="13"/>
  <c r="O26" i="13"/>
  <c r="O23" i="13"/>
  <c r="O27" i="13"/>
  <c r="O29" i="13"/>
  <c r="O24" i="13"/>
  <c r="O25" i="13"/>
  <c r="W29" i="13"/>
  <c r="W26" i="13"/>
  <c r="W30" i="13"/>
  <c r="W28" i="13"/>
  <c r="W24" i="13"/>
  <c r="W25" i="13"/>
  <c r="W23" i="13"/>
  <c r="W27" i="13"/>
  <c r="R23" i="13"/>
  <c r="R28" i="13"/>
  <c r="R30" i="13"/>
  <c r="R24" i="13"/>
  <c r="R27" i="13"/>
  <c r="R25" i="13"/>
  <c r="R26" i="13"/>
  <c r="R29" i="13"/>
  <c r="F24" i="13"/>
  <c r="F23" i="13"/>
  <c r="F26" i="13"/>
  <c r="F25" i="13"/>
  <c r="F27" i="13"/>
  <c r="F28" i="13"/>
  <c r="F29" i="13"/>
  <c r="F30" i="13"/>
  <c r="L29" i="13"/>
  <c r="L27" i="13"/>
  <c r="L23" i="13"/>
  <c r="L24" i="13"/>
  <c r="L25" i="13"/>
  <c r="L26" i="13"/>
  <c r="L28" i="13"/>
  <c r="L30" i="13"/>
  <c r="O15" i="10"/>
  <c r="O16" i="10" s="1"/>
  <c r="M15" i="10"/>
  <c r="M16" i="10" s="1"/>
  <c r="X28" i="13"/>
  <c r="X27" i="13"/>
  <c r="X24" i="13"/>
  <c r="X25" i="13"/>
  <c r="X30" i="13"/>
  <c r="X23" i="13"/>
  <c r="X26" i="13"/>
  <c r="X29" i="13"/>
  <c r="E24" i="13"/>
  <c r="E28" i="13"/>
  <c r="E26" i="13"/>
  <c r="E29" i="13"/>
  <c r="E27" i="13"/>
  <c r="E23" i="13"/>
  <c r="E25" i="13"/>
  <c r="E30" i="13"/>
  <c r="Q23" i="13"/>
  <c r="Q30" i="13"/>
  <c r="Q26" i="13"/>
  <c r="Q24" i="13"/>
  <c r="Q25" i="13"/>
  <c r="Q29" i="13"/>
  <c r="Q27" i="13"/>
  <c r="Q28" i="13"/>
  <c r="H29" i="13"/>
  <c r="H24" i="13"/>
  <c r="H30" i="13"/>
  <c r="H27" i="13"/>
  <c r="H23" i="13"/>
  <c r="H28" i="13"/>
  <c r="H25" i="13"/>
  <c r="H26" i="13"/>
  <c r="S29" i="13"/>
  <c r="S24" i="13"/>
  <c r="S27" i="13"/>
  <c r="S23" i="13"/>
  <c r="S28" i="13"/>
  <c r="S30" i="13"/>
  <c r="S25" i="13"/>
  <c r="S26" i="13"/>
  <c r="K29" i="13"/>
  <c r="K27" i="13"/>
  <c r="K26" i="13"/>
  <c r="K25" i="13"/>
  <c r="K28" i="13"/>
  <c r="K24" i="13"/>
  <c r="K23" i="13"/>
  <c r="K30" i="13"/>
  <c r="Y24" i="13"/>
  <c r="Y25" i="13"/>
  <c r="Y30" i="13"/>
  <c r="Y28" i="13"/>
  <c r="M13" i="10"/>
  <c r="Y26" i="13"/>
  <c r="Y27" i="13"/>
  <c r="Y23" i="13"/>
  <c r="Y29" i="13"/>
  <c r="V30" i="13"/>
  <c r="V28" i="13"/>
  <c r="V26" i="13"/>
  <c r="V29" i="13"/>
  <c r="V27" i="13"/>
  <c r="V24" i="13"/>
  <c r="V23" i="13"/>
  <c r="V25" i="13"/>
  <c r="D25" i="13"/>
  <c r="D27" i="13"/>
  <c r="D24" i="13"/>
  <c r="D29" i="13"/>
  <c r="D23" i="13"/>
  <c r="D28" i="13"/>
  <c r="D26" i="13"/>
  <c r="D30" i="13"/>
  <c r="B26" i="13"/>
  <c r="B25" i="13"/>
  <c r="B23" i="13"/>
  <c r="B24" i="13"/>
  <c r="B28" i="13"/>
  <c r="B30" i="13"/>
  <c r="B29" i="13"/>
  <c r="B27" i="13"/>
  <c r="N24" i="13"/>
  <c r="N23" i="13"/>
  <c r="N29" i="13"/>
  <c r="N27" i="13"/>
  <c r="N30" i="13"/>
  <c r="N28" i="13"/>
  <c r="N26" i="13"/>
  <c r="N25" i="13"/>
  <c r="U28" i="13"/>
  <c r="U27" i="13"/>
  <c r="U29" i="13"/>
  <c r="U26" i="13"/>
  <c r="U30" i="13"/>
  <c r="U25" i="13"/>
  <c r="U23" i="13"/>
  <c r="U24" i="13"/>
  <c r="M23" i="13"/>
  <c r="M25" i="13"/>
  <c r="M29" i="13"/>
  <c r="M24" i="13"/>
  <c r="M26" i="13"/>
  <c r="M30" i="13"/>
  <c r="M27" i="13"/>
  <c r="M28" i="13"/>
  <c r="C29" i="13"/>
  <c r="C25" i="13"/>
  <c r="C23" i="13"/>
  <c r="C28" i="13"/>
  <c r="C30" i="13"/>
  <c r="C26" i="13"/>
  <c r="C27" i="13"/>
  <c r="C24" i="13"/>
  <c r="P25" i="13"/>
  <c r="P26" i="13"/>
  <c r="P28" i="13"/>
  <c r="P29" i="13"/>
  <c r="P23" i="13"/>
  <c r="P27" i="13"/>
  <c r="P30" i="13"/>
  <c r="P24" i="13"/>
  <c r="G23" i="13"/>
  <c r="G29" i="13"/>
  <c r="G27" i="13"/>
  <c r="G24" i="13"/>
  <c r="G30" i="13"/>
  <c r="G25" i="13"/>
  <c r="G26" i="13"/>
  <c r="G28" i="13"/>
  <c r="I23" i="13"/>
  <c r="I30" i="13"/>
  <c r="I27" i="13"/>
  <c r="I25" i="13"/>
  <c r="I26" i="13"/>
  <c r="I24" i="13"/>
  <c r="I29" i="13"/>
  <c r="I28" i="13"/>
  <c r="J23" i="13"/>
  <c r="J25" i="13"/>
  <c r="J30" i="13"/>
  <c r="J28" i="13"/>
  <c r="J26" i="13"/>
  <c r="J24" i="13"/>
  <c r="J29" i="13"/>
  <c r="J27" i="13"/>
  <c r="AJ36" i="13" l="1"/>
  <c r="AK36" i="13"/>
  <c r="AK38" i="13"/>
  <c r="AJ38" i="13"/>
  <c r="AK37" i="13"/>
  <c r="AJ37" i="13"/>
  <c r="AK39" i="13"/>
  <c r="AJ39" i="13"/>
  <c r="B12" i="14" l="1" a="1"/>
  <c r="P12" i="14" l="1"/>
  <c r="P22" i="14" s="1"/>
  <c r="K20" i="14"/>
  <c r="E15" i="14"/>
  <c r="O14" i="14"/>
  <c r="B16" i="14"/>
  <c r="T17" i="14"/>
  <c r="J20" i="14"/>
  <c r="Q19" i="14"/>
  <c r="X15" i="14"/>
  <c r="O20" i="14"/>
  <c r="E18" i="14"/>
  <c r="R17" i="14"/>
  <c r="F14" i="14"/>
  <c r="P14" i="14"/>
  <c r="K19" i="14"/>
  <c r="O13" i="14"/>
  <c r="G15" i="14"/>
  <c r="B19" i="14"/>
  <c r="P16" i="14"/>
  <c r="Y19" i="14"/>
  <c r="W20" i="14"/>
  <c r="G19" i="14"/>
  <c r="O19" i="14"/>
  <c r="B18" i="14"/>
  <c r="U13" i="14"/>
  <c r="D20" i="14"/>
  <c r="G13" i="14"/>
  <c r="V14" i="14"/>
  <c r="X14" i="14"/>
  <c r="R15" i="14"/>
  <c r="R12" i="14"/>
  <c r="R22" i="14" s="1"/>
  <c r="I13" i="14"/>
  <c r="M20" i="14"/>
  <c r="P18" i="14"/>
  <c r="R14" i="14"/>
  <c r="N12" i="14"/>
  <c r="N22" i="14" s="1"/>
  <c r="J17" i="14"/>
  <c r="N14" i="14"/>
  <c r="H14" i="14"/>
  <c r="M16" i="14"/>
  <c r="H18" i="14"/>
  <c r="D15" i="14"/>
  <c r="C19" i="14"/>
  <c r="Q12" i="14"/>
  <c r="Q22" i="14" s="1"/>
  <c r="M13" i="14"/>
  <c r="J18" i="14"/>
  <c r="N16" i="14"/>
  <c r="V13" i="14"/>
  <c r="N17" i="14"/>
  <c r="U17" i="14"/>
  <c r="F13" i="14"/>
  <c r="B14" i="14"/>
  <c r="E13" i="14"/>
  <c r="F20" i="14"/>
  <c r="Q17" i="14"/>
  <c r="Y16" i="14"/>
  <c r="F16" i="14"/>
  <c r="M12" i="14"/>
  <c r="M22" i="14" s="1"/>
  <c r="S13" i="14"/>
  <c r="S15" i="14"/>
  <c r="X20" i="14"/>
  <c r="C13" i="14"/>
  <c r="I18" i="14"/>
  <c r="N13" i="14"/>
  <c r="P17" i="14"/>
  <c r="G20" i="14"/>
  <c r="Y15" i="14"/>
  <c r="Y12" i="14"/>
  <c r="Y22" i="14" s="1"/>
  <c r="S17" i="14"/>
  <c r="Q20" i="14"/>
  <c r="G16" i="14"/>
  <c r="R13" i="14"/>
  <c r="C15" i="14"/>
  <c r="U12" i="14"/>
  <c r="U22" i="14" s="1"/>
  <c r="L18" i="14"/>
  <c r="Y13" i="14"/>
  <c r="W15" i="14"/>
  <c r="N19" i="14"/>
  <c r="W12" i="14"/>
  <c r="W22" i="14" s="1"/>
  <c r="O17" i="14"/>
  <c r="E20" i="14"/>
  <c r="P20" i="14"/>
  <c r="K13" i="14"/>
  <c r="L20" i="14"/>
  <c r="D14" i="14"/>
  <c r="P13" i="14"/>
  <c r="G17" i="14"/>
  <c r="R16" i="14"/>
  <c r="N20" i="14"/>
  <c r="C12" i="14"/>
  <c r="C22" i="14" s="1"/>
  <c r="P15" i="14"/>
  <c r="Y18" i="14"/>
  <c r="T13" i="14"/>
  <c r="X13" i="14"/>
  <c r="K15" i="14"/>
  <c r="Y17" i="14"/>
  <c r="J14" i="14"/>
  <c r="P19" i="14"/>
  <c r="L16" i="14"/>
  <c r="I17" i="14"/>
  <c r="R19" i="14"/>
  <c r="O18" i="14"/>
  <c r="V15" i="14"/>
  <c r="L12" i="14"/>
  <c r="L22" i="14" s="1"/>
  <c r="F12" i="14"/>
  <c r="F22" i="14" s="1"/>
  <c r="H12" i="14"/>
  <c r="H22" i="14" s="1"/>
  <c r="N18" i="14"/>
  <c r="H16" i="14"/>
  <c r="B17" i="14"/>
  <c r="F15" i="14"/>
  <c r="M15" i="14"/>
  <c r="H15" i="14"/>
  <c r="X18" i="14"/>
  <c r="J12" i="14"/>
  <c r="J22" i="14" s="1"/>
  <c r="L19" i="14"/>
  <c r="F17" i="14"/>
  <c r="F18" i="14"/>
  <c r="U18" i="14"/>
  <c r="V12" i="14"/>
  <c r="V22" i="14" s="1"/>
  <c r="C17" i="14"/>
  <c r="V18" i="14"/>
  <c r="X16" i="14"/>
  <c r="K16" i="14"/>
  <c r="R20" i="14"/>
  <c r="L14" i="14"/>
  <c r="D19" i="14"/>
  <c r="L13" i="14"/>
  <c r="I19" i="14"/>
  <c r="X17" i="14"/>
  <c r="M17" i="14"/>
  <c r="G12" i="14"/>
  <c r="G22" i="14" s="1"/>
  <c r="D13" i="14"/>
  <c r="U14" i="14"/>
  <c r="U15" i="14"/>
  <c r="S16" i="14"/>
  <c r="H19" i="14"/>
  <c r="Y14" i="14"/>
  <c r="Q14" i="14"/>
  <c r="Q16" i="14"/>
  <c r="I15" i="14"/>
  <c r="H20" i="14"/>
  <c r="D12" i="14"/>
  <c r="D22" i="14" s="1"/>
  <c r="S18" i="14"/>
  <c r="K12" i="14"/>
  <c r="K22" i="14" s="1"/>
  <c r="C20" i="14"/>
  <c r="I14" i="14"/>
  <c r="L17" i="14"/>
  <c r="E12" i="14"/>
  <c r="E22" i="14" s="1"/>
  <c r="C18" i="14"/>
  <c r="H13" i="14"/>
  <c r="S14" i="14"/>
  <c r="E17" i="14"/>
  <c r="X12" i="14"/>
  <c r="X22" i="14" s="1"/>
  <c r="W19" i="14"/>
  <c r="L15" i="14"/>
  <c r="S20" i="14"/>
  <c r="Q13" i="14"/>
  <c r="T20" i="14"/>
  <c r="F19" i="14"/>
  <c r="O15" i="14"/>
  <c r="T16" i="14"/>
  <c r="U19" i="14"/>
  <c r="H17" i="14"/>
  <c r="M19" i="14"/>
  <c r="T14" i="14"/>
  <c r="V16" i="14"/>
  <c r="T15" i="14"/>
  <c r="T19" i="14"/>
  <c r="D16" i="14"/>
  <c r="O12" i="14"/>
  <c r="O22" i="14" s="1"/>
  <c r="I12" i="14"/>
  <c r="I22" i="14" s="1"/>
  <c r="B13" i="14"/>
  <c r="D18" i="14"/>
  <c r="T12" i="14"/>
  <c r="T22" i="14" s="1"/>
  <c r="E16" i="14"/>
  <c r="W16" i="14"/>
  <c r="B15" i="14"/>
  <c r="X19" i="14"/>
  <c r="W18" i="14"/>
  <c r="J19" i="14"/>
  <c r="S19" i="14"/>
  <c r="E14" i="14"/>
  <c r="W13" i="14"/>
  <c r="G18" i="14"/>
  <c r="Q15" i="14"/>
  <c r="G14" i="14"/>
  <c r="K17" i="14"/>
  <c r="K18" i="14"/>
  <c r="J15" i="14"/>
  <c r="K14" i="14"/>
  <c r="M14" i="14"/>
  <c r="T18" i="14"/>
  <c r="Y20" i="14"/>
  <c r="W17" i="14"/>
  <c r="V19" i="14"/>
  <c r="D17" i="14"/>
  <c r="B12" i="14"/>
  <c r="B22" i="14" s="1"/>
  <c r="S12" i="14"/>
  <c r="S22" i="14" s="1"/>
  <c r="V20" i="14"/>
  <c r="R18" i="14"/>
  <c r="B20" i="14"/>
  <c r="Q18" i="14"/>
  <c r="E19" i="14"/>
  <c r="C14" i="14"/>
  <c r="W14" i="14"/>
  <c r="J16" i="14"/>
  <c r="V17" i="14"/>
  <c r="C16" i="14"/>
  <c r="J13" i="14"/>
  <c r="M18" i="14"/>
  <c r="U16" i="14"/>
  <c r="N15" i="14"/>
  <c r="I16" i="14"/>
  <c r="I20" i="14"/>
  <c r="U20" i="14"/>
  <c r="O16" i="14"/>
  <c r="D27" i="14" l="1"/>
  <c r="D24" i="14"/>
  <c r="D25" i="14"/>
  <c r="D26" i="14"/>
  <c r="D29" i="14"/>
  <c r="D28" i="14"/>
  <c r="D30" i="14"/>
  <c r="D23" i="14"/>
  <c r="R27" i="14"/>
  <c r="R24" i="14"/>
  <c r="R30" i="14"/>
  <c r="R28" i="14"/>
  <c r="R29" i="14"/>
  <c r="R25" i="14"/>
  <c r="R26" i="14"/>
  <c r="R23" i="14"/>
  <c r="V24" i="14"/>
  <c r="V25" i="14"/>
  <c r="V30" i="14"/>
  <c r="V27" i="14"/>
  <c r="V28" i="14"/>
  <c r="V26" i="14"/>
  <c r="V23" i="14"/>
  <c r="AJ33" i="14" s="1"/>
  <c r="V29" i="14"/>
  <c r="H27" i="14"/>
  <c r="H29" i="14"/>
  <c r="H28" i="14"/>
  <c r="H24" i="14"/>
  <c r="H30" i="14"/>
  <c r="H25" i="14"/>
  <c r="H26" i="14"/>
  <c r="H23" i="14"/>
  <c r="J27" i="14"/>
  <c r="J28" i="14"/>
  <c r="J30" i="14"/>
  <c r="J26" i="14"/>
  <c r="J29" i="14"/>
  <c r="J24" i="14"/>
  <c r="J23" i="14"/>
  <c r="J25" i="14"/>
  <c r="K24" i="14"/>
  <c r="K30" i="14"/>
  <c r="K27" i="14"/>
  <c r="K23" i="14"/>
  <c r="K26" i="14"/>
  <c r="K29" i="14"/>
  <c r="K25" i="14"/>
  <c r="K28" i="14"/>
  <c r="S26" i="14"/>
  <c r="S24" i="14"/>
  <c r="S28" i="14"/>
  <c r="S29" i="14"/>
  <c r="S30" i="14"/>
  <c r="S25" i="14"/>
  <c r="S27" i="14"/>
  <c r="S23" i="14"/>
  <c r="E27" i="14"/>
  <c r="E29" i="14"/>
  <c r="E26" i="14"/>
  <c r="E30" i="14"/>
  <c r="E25" i="14"/>
  <c r="E23" i="14"/>
  <c r="E24" i="14"/>
  <c r="E28" i="14"/>
  <c r="B26" i="14"/>
  <c r="B30" i="14"/>
  <c r="B27" i="14"/>
  <c r="B28" i="14"/>
  <c r="B23" i="14"/>
  <c r="B29" i="14"/>
  <c r="B25" i="14"/>
  <c r="B24" i="14"/>
  <c r="X26" i="14"/>
  <c r="X28" i="14"/>
  <c r="X30" i="14"/>
  <c r="X29" i="14"/>
  <c r="X25" i="14"/>
  <c r="X23" i="14"/>
  <c r="X24" i="14"/>
  <c r="X27" i="14"/>
  <c r="Y24" i="14"/>
  <c r="Y27" i="14"/>
  <c r="Y25" i="14"/>
  <c r="Y23" i="14"/>
  <c r="E34" i="10"/>
  <c r="E35" i="10" s="1"/>
  <c r="Y28" i="14"/>
  <c r="Y26" i="14"/>
  <c r="C34" i="10"/>
  <c r="C35" i="10" s="1"/>
  <c r="Y30" i="14"/>
  <c r="Y29" i="14"/>
  <c r="C32" i="10"/>
  <c r="N23" i="14"/>
  <c r="N24" i="14"/>
  <c r="N27" i="14"/>
  <c r="N25" i="14"/>
  <c r="N28" i="14"/>
  <c r="N30" i="14"/>
  <c r="N29" i="14"/>
  <c r="N26" i="14"/>
  <c r="O27" i="14"/>
  <c r="O25" i="14"/>
  <c r="O30" i="14"/>
  <c r="O29" i="14"/>
  <c r="O26" i="14"/>
  <c r="O28" i="14"/>
  <c r="O23" i="14"/>
  <c r="O24" i="14"/>
  <c r="W26" i="14"/>
  <c r="W28" i="14"/>
  <c r="W27" i="14"/>
  <c r="W24" i="14"/>
  <c r="W29" i="14"/>
  <c r="W25" i="14"/>
  <c r="W30" i="14"/>
  <c r="W23" i="14"/>
  <c r="T23" i="14"/>
  <c r="T28" i="14"/>
  <c r="T24" i="14"/>
  <c r="T26" i="14"/>
  <c r="T30" i="14"/>
  <c r="T27" i="14"/>
  <c r="T29" i="14"/>
  <c r="T25" i="14"/>
  <c r="F30" i="14"/>
  <c r="F29" i="14"/>
  <c r="F28" i="14"/>
  <c r="F24" i="14"/>
  <c r="F26" i="14"/>
  <c r="F25" i="14"/>
  <c r="F27" i="14"/>
  <c r="F23" i="14"/>
  <c r="M26" i="14"/>
  <c r="M25" i="14"/>
  <c r="M30" i="14"/>
  <c r="M28" i="14"/>
  <c r="M27" i="14"/>
  <c r="M24" i="14"/>
  <c r="M29" i="14"/>
  <c r="M23" i="14"/>
  <c r="G30" i="14"/>
  <c r="G27" i="14"/>
  <c r="G29" i="14"/>
  <c r="G28" i="14"/>
  <c r="G26" i="14"/>
  <c r="G24" i="14"/>
  <c r="G25" i="14"/>
  <c r="G23" i="14"/>
  <c r="P26" i="14"/>
  <c r="P24" i="14"/>
  <c r="P27" i="14"/>
  <c r="P29" i="14"/>
  <c r="P30" i="14"/>
  <c r="P25" i="14"/>
  <c r="P23" i="14"/>
  <c r="P28" i="14"/>
  <c r="C29" i="14"/>
  <c r="C30" i="14"/>
  <c r="C23" i="14"/>
  <c r="C25" i="14"/>
  <c r="C28" i="14"/>
  <c r="C27" i="14"/>
  <c r="C26" i="14"/>
  <c r="C24" i="14"/>
  <c r="I24" i="14"/>
  <c r="I28" i="14"/>
  <c r="I30" i="14"/>
  <c r="I26" i="14"/>
  <c r="I23" i="14"/>
  <c r="I29" i="14"/>
  <c r="I27" i="14"/>
  <c r="I25" i="14"/>
  <c r="Q23" i="14"/>
  <c r="Q26" i="14"/>
  <c r="Q28" i="14"/>
  <c r="Q27" i="14"/>
  <c r="Q25" i="14"/>
  <c r="Q24" i="14"/>
  <c r="Q29" i="14"/>
  <c r="Q30" i="14"/>
  <c r="L29" i="14"/>
  <c r="L24" i="14"/>
  <c r="L27" i="14"/>
  <c r="L30" i="14"/>
  <c r="L28" i="14"/>
  <c r="L25" i="14"/>
  <c r="L26" i="14"/>
  <c r="L23" i="14"/>
  <c r="U25" i="14"/>
  <c r="U30" i="14"/>
  <c r="U29" i="14"/>
  <c r="U27" i="14"/>
  <c r="U23" i="14"/>
  <c r="U28" i="14"/>
  <c r="U24" i="14"/>
  <c r="U26" i="14"/>
  <c r="AK36" i="14" l="1"/>
  <c r="AJ36" i="14"/>
  <c r="AJ39" i="14"/>
  <c r="AK39" i="14"/>
  <c r="AK37" i="14"/>
  <c r="AJ37" i="14"/>
  <c r="AJ38" i="14"/>
  <c r="AK38" i="14"/>
  <c r="B12" i="11" l="1" a="1"/>
  <c r="D12" i="11" s="1"/>
  <c r="D22" i="11" s="1"/>
  <c r="I16" i="11" l="1"/>
  <c r="B18" i="11"/>
  <c r="H18" i="11"/>
  <c r="R12" i="11"/>
  <c r="R22" i="11" s="1"/>
  <c r="P14" i="11"/>
  <c r="C12" i="11"/>
  <c r="C22" i="11" s="1"/>
  <c r="S15" i="11"/>
  <c r="P12" i="11"/>
  <c r="P22" i="11" s="1"/>
  <c r="M13" i="11"/>
  <c r="V13" i="11"/>
  <c r="V23" i="11" s="1"/>
  <c r="H14" i="11"/>
  <c r="H28" i="11" s="1"/>
  <c r="O19" i="11"/>
  <c r="T12" i="11"/>
  <c r="T22" i="11" s="1"/>
  <c r="S20" i="11"/>
  <c r="P18" i="11"/>
  <c r="L19" i="11"/>
  <c r="Q16" i="11"/>
  <c r="J16" i="11"/>
  <c r="L18" i="11"/>
  <c r="J19" i="11"/>
  <c r="G13" i="11"/>
  <c r="E14" i="11"/>
  <c r="E24" i="11" s="1"/>
  <c r="L12" i="11"/>
  <c r="L22" i="11" s="1"/>
  <c r="H19" i="11"/>
  <c r="U12" i="11"/>
  <c r="U22" i="11" s="1"/>
  <c r="V20" i="11"/>
  <c r="S13" i="11"/>
  <c r="P16" i="11"/>
  <c r="I20" i="11"/>
  <c r="I30" i="11" s="1"/>
  <c r="O15" i="11"/>
  <c r="J14" i="11"/>
  <c r="U16" i="11"/>
  <c r="K13" i="11"/>
  <c r="O13" i="11"/>
  <c r="O25" i="11" s="1"/>
  <c r="K14" i="11"/>
  <c r="K30" i="11" s="1"/>
  <c r="F14" i="11"/>
  <c r="N18" i="11"/>
  <c r="B15" i="11"/>
  <c r="Y12" i="11"/>
  <c r="Y22" i="11" s="1"/>
  <c r="C19" i="11"/>
  <c r="E18" i="11"/>
  <c r="T13" i="11"/>
  <c r="W19" i="11"/>
  <c r="C16" i="11"/>
  <c r="J15" i="11"/>
  <c r="V12" i="11"/>
  <c r="V22" i="11" s="1"/>
  <c r="L20" i="11"/>
  <c r="I14" i="11"/>
  <c r="O12" i="11"/>
  <c r="O22" i="11" s="1"/>
  <c r="U15" i="11"/>
  <c r="U13" i="11"/>
  <c r="R16" i="11"/>
  <c r="R30" i="11" s="1"/>
  <c r="E15" i="11"/>
  <c r="E26" i="11" s="1"/>
  <c r="J12" i="11"/>
  <c r="J22" i="11" s="1"/>
  <c r="Y19" i="11"/>
  <c r="T20" i="11"/>
  <c r="V19" i="11"/>
  <c r="X16" i="11"/>
  <c r="L15" i="11"/>
  <c r="L27" i="11" s="1"/>
  <c r="H15" i="11"/>
  <c r="M15" i="11"/>
  <c r="F17" i="11"/>
  <c r="N15" i="11"/>
  <c r="H12" i="11"/>
  <c r="H22" i="11" s="1"/>
  <c r="F18" i="11"/>
  <c r="F28" i="11" s="1"/>
  <c r="G17" i="11"/>
  <c r="P20" i="11"/>
  <c r="L17" i="11"/>
  <c r="X20" i="11"/>
  <c r="Q13" i="11"/>
  <c r="Q23" i="11" s="1"/>
  <c r="H20" i="11"/>
  <c r="K17" i="11"/>
  <c r="R20" i="11"/>
  <c r="B17" i="11"/>
  <c r="W15" i="11"/>
  <c r="H13" i="11"/>
  <c r="H23" i="11" s="1"/>
  <c r="C14" i="11"/>
  <c r="C24" i="11" s="1"/>
  <c r="O14" i="11"/>
  <c r="G15" i="11"/>
  <c r="L13" i="11"/>
  <c r="I15" i="11"/>
  <c r="N12" i="11"/>
  <c r="N22" i="11" s="1"/>
  <c r="M16" i="11"/>
  <c r="B14" i="11"/>
  <c r="Y20" i="11"/>
  <c r="T17" i="11"/>
  <c r="L16" i="11"/>
  <c r="Y16" i="11"/>
  <c r="Y30" i="11" s="1"/>
  <c r="W17" i="11"/>
  <c r="I12" i="11"/>
  <c r="I22" i="11" s="1"/>
  <c r="S14" i="11"/>
  <c r="S27" i="11" s="1"/>
  <c r="B20" i="11"/>
  <c r="K20" i="11"/>
  <c r="N14" i="11"/>
  <c r="N25" i="11" s="1"/>
  <c r="D16" i="11"/>
  <c r="D26" i="11" s="1"/>
  <c r="S19" i="11"/>
  <c r="P17" i="11"/>
  <c r="S12" i="11"/>
  <c r="S22" i="11" s="1"/>
  <c r="Y15" i="11"/>
  <c r="S16" i="11"/>
  <c r="S28" i="11" s="1"/>
  <c r="T19" i="11"/>
  <c r="I13" i="11"/>
  <c r="J20" i="11"/>
  <c r="Y14" i="11"/>
  <c r="U20" i="11"/>
  <c r="X13" i="11"/>
  <c r="X25" i="11" s="1"/>
  <c r="V14" i="11"/>
  <c r="V27" i="11" s="1"/>
  <c r="R17" i="11"/>
  <c r="V17" i="11"/>
  <c r="N16" i="11"/>
  <c r="G18" i="11"/>
  <c r="Q12" i="11"/>
  <c r="Q22" i="11" s="1"/>
  <c r="E17" i="11"/>
  <c r="D18" i="11"/>
  <c r="F13" i="11"/>
  <c r="F23" i="11" s="1"/>
  <c r="L14" i="11"/>
  <c r="W14" i="11"/>
  <c r="P19" i="11"/>
  <c r="K12" i="11"/>
  <c r="K22" i="11" s="1"/>
  <c r="E13" i="11"/>
  <c r="S17" i="11"/>
  <c r="Y17" i="11"/>
  <c r="F16" i="11"/>
  <c r="G16" i="11"/>
  <c r="G30" i="11" s="1"/>
  <c r="X12" i="11"/>
  <c r="X22" i="11" s="1"/>
  <c r="H16" i="11"/>
  <c r="Q18" i="11"/>
  <c r="M20" i="11"/>
  <c r="C18" i="11"/>
  <c r="K16" i="11"/>
  <c r="W13" i="11"/>
  <c r="X17" i="11"/>
  <c r="P15" i="11"/>
  <c r="F20" i="11"/>
  <c r="V16" i="11"/>
  <c r="T14" i="11"/>
  <c r="T24" i="11" s="1"/>
  <c r="P13" i="11"/>
  <c r="P29" i="11" s="1"/>
  <c r="X15" i="11"/>
  <c r="T16" i="11"/>
  <c r="G20" i="11"/>
  <c r="D14" i="11"/>
  <c r="U18" i="11"/>
  <c r="T15" i="11"/>
  <c r="T29" i="11" s="1"/>
  <c r="B12" i="11"/>
  <c r="B22" i="11" s="1"/>
  <c r="R19" i="11"/>
  <c r="N13" i="11"/>
  <c r="U14" i="11"/>
  <c r="H17" i="11"/>
  <c r="U17" i="11"/>
  <c r="U28" i="11" s="1"/>
  <c r="B19" i="11"/>
  <c r="D20" i="11"/>
  <c r="K18" i="11"/>
  <c r="R13" i="11"/>
  <c r="G19" i="11"/>
  <c r="Q19" i="11"/>
  <c r="Y18" i="11"/>
  <c r="T18" i="11"/>
  <c r="D17" i="11"/>
  <c r="R14" i="11"/>
  <c r="J18" i="11"/>
  <c r="W18" i="11"/>
  <c r="D15" i="11"/>
  <c r="C20" i="11"/>
  <c r="R15" i="11"/>
  <c r="N17" i="11"/>
  <c r="U19" i="11"/>
  <c r="N20" i="11"/>
  <c r="N30" i="11" s="1"/>
  <c r="B13" i="11"/>
  <c r="N19" i="11"/>
  <c r="X14" i="11"/>
  <c r="X19" i="11"/>
  <c r="E19" i="11"/>
  <c r="M18" i="11"/>
  <c r="S18" i="11"/>
  <c r="F19" i="11"/>
  <c r="I19" i="11"/>
  <c r="G12" i="11"/>
  <c r="G22" i="11" s="1"/>
  <c r="X18" i="11"/>
  <c r="Q15" i="11"/>
  <c r="E12" i="11"/>
  <c r="E22" i="11" s="1"/>
  <c r="I17" i="11"/>
  <c r="R18" i="11"/>
  <c r="W12" i="11"/>
  <c r="W22" i="11" s="1"/>
  <c r="J13" i="11"/>
  <c r="J26" i="11" s="1"/>
  <c r="W16" i="11"/>
  <c r="E16" i="11"/>
  <c r="Q17" i="11"/>
  <c r="Q20" i="11"/>
  <c r="M19" i="11"/>
  <c r="B16" i="11"/>
  <c r="B28" i="11" s="1"/>
  <c r="Q14" i="11"/>
  <c r="Q25" i="11" s="1"/>
  <c r="F15" i="11"/>
  <c r="F12" i="11"/>
  <c r="F22" i="11" s="1"/>
  <c r="Y13" i="11"/>
  <c r="V18" i="11"/>
  <c r="C13" i="11"/>
  <c r="C30" i="11" s="1"/>
  <c r="O16" i="11"/>
  <c r="V15" i="11"/>
  <c r="C17" i="11"/>
  <c r="J17" i="11"/>
  <c r="I18" i="11"/>
  <c r="E20" i="11"/>
  <c r="C15" i="11"/>
  <c r="G14" i="11"/>
  <c r="M12" i="11"/>
  <c r="M22" i="11" s="1"/>
  <c r="O18" i="11"/>
  <c r="W20" i="11"/>
  <c r="O20" i="11"/>
  <c r="M17" i="11"/>
  <c r="D13" i="11"/>
  <c r="K19" i="11"/>
  <c r="D19" i="11"/>
  <c r="M14" i="11"/>
  <c r="K15" i="11"/>
  <c r="O17" i="11"/>
  <c r="M23" i="11"/>
  <c r="M25" i="11"/>
  <c r="M24" i="11"/>
  <c r="G24" i="11"/>
  <c r="G23" i="11"/>
  <c r="G25" i="11"/>
  <c r="G26" i="11"/>
  <c r="S29" i="11"/>
  <c r="S25" i="11"/>
  <c r="S24" i="11"/>
  <c r="S23" i="11"/>
  <c r="S26" i="11"/>
  <c r="K23" i="11"/>
  <c r="T23" i="11"/>
  <c r="F25" i="11"/>
  <c r="F26" i="11"/>
  <c r="F27" i="11"/>
  <c r="F24" i="11"/>
  <c r="E23" i="11"/>
  <c r="P28" i="11"/>
  <c r="U24" i="11"/>
  <c r="U23" i="11"/>
  <c r="U26" i="11"/>
  <c r="U25" i="11"/>
  <c r="L24" i="11"/>
  <c r="L23" i="11"/>
  <c r="L29" i="11"/>
  <c r="I24" i="11"/>
  <c r="I23" i="11"/>
  <c r="I27" i="11"/>
  <c r="I25" i="11"/>
  <c r="I26" i="11"/>
  <c r="I29" i="11"/>
  <c r="I28" i="11"/>
  <c r="X30" i="11"/>
  <c r="X29" i="11"/>
  <c r="N26" i="11"/>
  <c r="N29" i="11"/>
  <c r="N23" i="11"/>
  <c r="R29" i="11"/>
  <c r="R27" i="11"/>
  <c r="R23" i="11"/>
  <c r="R24" i="11"/>
  <c r="R25" i="11"/>
  <c r="R28" i="11"/>
  <c r="R26" i="11"/>
  <c r="B25" i="11"/>
  <c r="B26" i="11"/>
  <c r="B23" i="11"/>
  <c r="B24" i="11"/>
  <c r="O24" i="11"/>
  <c r="O23" i="11"/>
  <c r="J27" i="11"/>
  <c r="J23" i="11"/>
  <c r="Y23" i="11"/>
  <c r="C13" i="10"/>
  <c r="Y25" i="11"/>
  <c r="Y26" i="11"/>
  <c r="E15" i="10"/>
  <c r="E16" i="10" s="1"/>
  <c r="C15" i="10"/>
  <c r="C16" i="10" s="1"/>
  <c r="Y24" i="11"/>
  <c r="AK37" i="11" s="1"/>
  <c r="D24" i="11"/>
  <c r="D25" i="11"/>
  <c r="D23" i="11"/>
  <c r="O30" i="11" l="1"/>
  <c r="W27" i="11"/>
  <c r="H25" i="11"/>
  <c r="Y29" i="11"/>
  <c r="J25" i="11"/>
  <c r="B27" i="11"/>
  <c r="N24" i="11"/>
  <c r="X28" i="11"/>
  <c r="P25" i="11"/>
  <c r="F30" i="11"/>
  <c r="S30" i="11"/>
  <c r="G27" i="11"/>
  <c r="C29" i="11"/>
  <c r="C23" i="11"/>
  <c r="Y28" i="11"/>
  <c r="J24" i="11"/>
  <c r="V25" i="11"/>
  <c r="B30" i="11"/>
  <c r="N27" i="11"/>
  <c r="N28" i="11"/>
  <c r="X24" i="11"/>
  <c r="E28" i="11"/>
  <c r="G28" i="11"/>
  <c r="M30" i="11"/>
  <c r="M29" i="11"/>
  <c r="W29" i="11"/>
  <c r="T28" i="11"/>
  <c r="Y27" i="11"/>
  <c r="J29" i="11"/>
  <c r="J28" i="11"/>
  <c r="B29" i="11"/>
  <c r="X26" i="11"/>
  <c r="X23" i="11"/>
  <c r="Q26" i="11"/>
  <c r="G29" i="11"/>
  <c r="M28" i="11"/>
  <c r="J30" i="11"/>
  <c r="X27" i="11"/>
  <c r="F29" i="11"/>
  <c r="K24" i="11"/>
  <c r="D29" i="11"/>
  <c r="C25" i="11"/>
  <c r="D30" i="11"/>
  <c r="C26" i="11"/>
  <c r="O26" i="11"/>
  <c r="V24" i="11"/>
  <c r="V26" i="11"/>
  <c r="L26" i="11"/>
  <c r="U27" i="11"/>
  <c r="H26" i="11"/>
  <c r="Q24" i="11"/>
  <c r="P27" i="11"/>
  <c r="W26" i="11"/>
  <c r="E29" i="11"/>
  <c r="E27" i="11"/>
  <c r="T27" i="11"/>
  <c r="K28" i="11"/>
  <c r="K27" i="11"/>
  <c r="D27" i="11"/>
  <c r="C27" i="11"/>
  <c r="O27" i="11"/>
  <c r="V28" i="11"/>
  <c r="AJ37" i="11"/>
  <c r="L25" i="11"/>
  <c r="U29" i="11"/>
  <c r="U30" i="11"/>
  <c r="H29" i="11"/>
  <c r="Q27" i="11"/>
  <c r="P23" i="11"/>
  <c r="P24" i="11"/>
  <c r="W23" i="11"/>
  <c r="E30" i="11"/>
  <c r="T25" i="11"/>
  <c r="K25" i="11"/>
  <c r="C28" i="11"/>
  <c r="V29" i="11"/>
  <c r="L30" i="11"/>
  <c r="H27" i="11"/>
  <c r="Q29" i="11"/>
  <c r="P26" i="11"/>
  <c r="W24" i="11"/>
  <c r="W30" i="11"/>
  <c r="E25" i="11"/>
  <c r="T30" i="11"/>
  <c r="K29" i="11"/>
  <c r="M26" i="11"/>
  <c r="O29" i="11"/>
  <c r="O28" i="11"/>
  <c r="H24" i="11"/>
  <c r="H30" i="11"/>
  <c r="Q30" i="11"/>
  <c r="P30" i="11"/>
  <c r="W25" i="11"/>
  <c r="W28" i="11"/>
  <c r="T26" i="11"/>
  <c r="K26" i="11"/>
  <c r="D28" i="11"/>
  <c r="V30" i="11"/>
  <c r="L28" i="11"/>
  <c r="Q28" i="11"/>
  <c r="M27" i="11"/>
  <c r="AJ39" i="11"/>
  <c r="AK39" i="11"/>
  <c r="AK36" i="11"/>
  <c r="AJ36" i="11"/>
  <c r="AK38" i="11"/>
  <c r="AJ38" i="11"/>
  <c r="B12" i="15" l="1" a="1"/>
  <c r="V13" i="15" l="1"/>
  <c r="D14" i="15"/>
  <c r="J19" i="15"/>
  <c r="Y13" i="15"/>
  <c r="F18" i="15"/>
  <c r="J16" i="15"/>
  <c r="J15" i="15"/>
  <c r="P15" i="15"/>
  <c r="W12" i="15"/>
  <c r="W22" i="15" s="1"/>
  <c r="M19" i="15"/>
  <c r="S16" i="15"/>
  <c r="K16" i="15"/>
  <c r="V16" i="15"/>
  <c r="D17" i="15"/>
  <c r="H18" i="15"/>
  <c r="N18" i="15"/>
  <c r="V12" i="15"/>
  <c r="V22" i="15" s="1"/>
  <c r="G15" i="15"/>
  <c r="Q13" i="15"/>
  <c r="O14" i="15"/>
  <c r="T19" i="15"/>
  <c r="B20" i="15"/>
  <c r="V14" i="15"/>
  <c r="U15" i="15"/>
  <c r="E18" i="15"/>
  <c r="O18" i="15"/>
  <c r="H12" i="15"/>
  <c r="H22" i="15" s="1"/>
  <c r="N12" i="15"/>
  <c r="N22" i="15" s="1"/>
  <c r="H20" i="15"/>
  <c r="Y19" i="15"/>
  <c r="B16" i="15"/>
  <c r="D18" i="15"/>
  <c r="O15" i="15"/>
  <c r="U19" i="15"/>
  <c r="L13" i="15"/>
  <c r="L16" i="15"/>
  <c r="X13" i="15"/>
  <c r="G13" i="15"/>
  <c r="X18" i="15"/>
  <c r="L15" i="15"/>
  <c r="S20" i="15"/>
  <c r="Q20" i="15"/>
  <c r="F17" i="15"/>
  <c r="Q18" i="15"/>
  <c r="J13" i="15"/>
  <c r="R16" i="15"/>
  <c r="E20" i="15"/>
  <c r="V15" i="15"/>
  <c r="C16" i="15"/>
  <c r="K12" i="15"/>
  <c r="K22" i="15" s="1"/>
  <c r="V18" i="15"/>
  <c r="T12" i="15"/>
  <c r="T22" i="15" s="1"/>
  <c r="D19" i="15"/>
  <c r="H13" i="15"/>
  <c r="G18" i="15"/>
  <c r="B19" i="15"/>
  <c r="N17" i="15"/>
  <c r="U16" i="15"/>
  <c r="C12" i="15"/>
  <c r="C22" i="15" s="1"/>
  <c r="X19" i="15"/>
  <c r="S15" i="15"/>
  <c r="W13" i="15"/>
  <c r="E14" i="15"/>
  <c r="X14" i="15"/>
  <c r="T15" i="15"/>
  <c r="T18" i="15"/>
  <c r="N16" i="15"/>
  <c r="K15" i="15"/>
  <c r="Q15" i="15"/>
  <c r="L17" i="15"/>
  <c r="T17" i="15"/>
  <c r="J14" i="15"/>
  <c r="P16" i="15"/>
  <c r="W16" i="15"/>
  <c r="E17" i="15"/>
  <c r="J18" i="15"/>
  <c r="P18" i="15"/>
  <c r="K17" i="15"/>
  <c r="I14" i="15"/>
  <c r="O16" i="15"/>
  <c r="I15" i="15"/>
  <c r="V19" i="15"/>
  <c r="D20" i="15"/>
  <c r="K19" i="15"/>
  <c r="M16" i="15"/>
  <c r="O19" i="15"/>
  <c r="I19" i="15"/>
  <c r="J12" i="15"/>
  <c r="J22" i="15" s="1"/>
  <c r="P12" i="15"/>
  <c r="P22" i="15" s="1"/>
  <c r="U17" i="15"/>
  <c r="I18" i="15"/>
  <c r="C20" i="15"/>
  <c r="U18" i="15"/>
  <c r="L20" i="15"/>
  <c r="R14" i="15"/>
  <c r="R13" i="15"/>
  <c r="X12" i="15"/>
  <c r="X22" i="15" s="1"/>
  <c r="F14" i="15"/>
  <c r="J20" i="15"/>
  <c r="N20" i="15"/>
  <c r="R15" i="15"/>
  <c r="K13" i="15"/>
  <c r="Y18" i="15"/>
  <c r="X16" i="15"/>
  <c r="K18" i="15"/>
  <c r="M14" i="15"/>
  <c r="K14" i="15"/>
  <c r="W19" i="15"/>
  <c r="W18" i="15"/>
  <c r="F13" i="15"/>
  <c r="B12" i="15"/>
  <c r="B22" i="15" s="1"/>
  <c r="B15" i="15"/>
  <c r="I12" i="15"/>
  <c r="I22" i="15" s="1"/>
  <c r="X17" i="15"/>
  <c r="W20" i="15"/>
  <c r="L18" i="15"/>
  <c r="I13" i="15"/>
  <c r="F20" i="15"/>
  <c r="G14" i="15"/>
  <c r="I20" i="15"/>
  <c r="O12" i="15"/>
  <c r="O22" i="15" s="1"/>
  <c r="P19" i="15"/>
  <c r="G16" i="15"/>
  <c r="F19" i="15"/>
  <c r="D12" i="15"/>
  <c r="D22" i="15" s="1"/>
  <c r="I16" i="15"/>
  <c r="C17" i="15"/>
  <c r="E13" i="15"/>
  <c r="O13" i="15"/>
  <c r="S19" i="15"/>
  <c r="E12" i="15"/>
  <c r="E22" i="15" s="1"/>
  <c r="U20" i="15"/>
  <c r="G20" i="15"/>
  <c r="U12" i="15"/>
  <c r="U22" i="15" s="1"/>
  <c r="C15" i="15"/>
  <c r="D13" i="15"/>
  <c r="Y15" i="15"/>
  <c r="Q14" i="15"/>
  <c r="S17" i="15"/>
  <c r="S14" i="15"/>
  <c r="M15" i="15"/>
  <c r="D15" i="15"/>
  <c r="U13" i="15"/>
  <c r="E19" i="15"/>
  <c r="C18" i="15"/>
  <c r="Y12" i="15"/>
  <c r="Y22" i="15" s="1"/>
  <c r="L19" i="15"/>
  <c r="Q16" i="15"/>
  <c r="N13" i="15"/>
  <c r="R19" i="15"/>
  <c r="W14" i="15"/>
  <c r="R12" i="15"/>
  <c r="R22" i="15" s="1"/>
  <c r="B13" i="15"/>
  <c r="T20" i="15"/>
  <c r="P20" i="15"/>
  <c r="T13" i="15"/>
  <c r="B14" i="15"/>
  <c r="T14" i="15"/>
  <c r="F15" i="15"/>
  <c r="B18" i="15"/>
  <c r="D16" i="15"/>
  <c r="H15" i="15"/>
  <c r="N15" i="15"/>
  <c r="H17" i="15"/>
  <c r="R17" i="15"/>
  <c r="P13" i="15"/>
  <c r="E16" i="15"/>
  <c r="T16" i="15"/>
  <c r="B17" i="15"/>
  <c r="H19" i="15"/>
  <c r="S12" i="15"/>
  <c r="S22" i="15" s="1"/>
  <c r="M13" i="15"/>
  <c r="Q17" i="15"/>
  <c r="I17" i="15"/>
  <c r="C14" i="15"/>
  <c r="G12" i="15"/>
  <c r="G22" i="15" s="1"/>
  <c r="G17" i="15"/>
  <c r="Y17" i="15"/>
  <c r="Q19" i="15"/>
  <c r="S18" i="15"/>
  <c r="Y14" i="15"/>
  <c r="M18" i="15"/>
  <c r="G19" i="15"/>
  <c r="E15" i="15"/>
  <c r="F12" i="15"/>
  <c r="F22" i="15" s="1"/>
  <c r="L14" i="15"/>
  <c r="W15" i="15"/>
  <c r="N19" i="15"/>
  <c r="P17" i="15"/>
  <c r="C19" i="15"/>
  <c r="O20" i="15"/>
  <c r="M20" i="15"/>
  <c r="Q12" i="15"/>
  <c r="Q22" i="15" s="1"/>
  <c r="F16" i="15"/>
  <c r="N14" i="15"/>
  <c r="M17" i="15"/>
  <c r="X15" i="15"/>
  <c r="V20" i="15"/>
  <c r="C13" i="15"/>
  <c r="P14" i="15"/>
  <c r="O17" i="15"/>
  <c r="R18" i="15"/>
  <c r="W17" i="15"/>
  <c r="Y16" i="15"/>
  <c r="Y20" i="15"/>
  <c r="R20" i="15"/>
  <c r="L12" i="15"/>
  <c r="L22" i="15" s="1"/>
  <c r="X20" i="15"/>
  <c r="S13" i="15"/>
  <c r="J17" i="15"/>
  <c r="M12" i="15"/>
  <c r="M22" i="15" s="1"/>
  <c r="H16" i="15"/>
  <c r="V17" i="15"/>
  <c r="H14" i="15"/>
  <c r="K20" i="15"/>
  <c r="U14" i="15"/>
  <c r="T23" i="15" l="1"/>
  <c r="T24" i="15"/>
  <c r="T29" i="15"/>
  <c r="T27" i="15"/>
  <c r="T26" i="15"/>
  <c r="T25" i="15"/>
  <c r="T28" i="15"/>
  <c r="T30" i="15"/>
  <c r="K26" i="15"/>
  <c r="K27" i="15"/>
  <c r="K29" i="15"/>
  <c r="K23" i="15"/>
  <c r="K24" i="15"/>
  <c r="K30" i="15"/>
  <c r="K28" i="15"/>
  <c r="K25" i="15"/>
  <c r="R23" i="15"/>
  <c r="R28" i="15"/>
  <c r="R30" i="15"/>
  <c r="R26" i="15"/>
  <c r="R27" i="15"/>
  <c r="R29" i="15"/>
  <c r="R24" i="15"/>
  <c r="R25" i="15"/>
  <c r="H26" i="15"/>
  <c r="H27" i="15"/>
  <c r="H25" i="15"/>
  <c r="H30" i="15"/>
  <c r="H28" i="15"/>
  <c r="H24" i="15"/>
  <c r="H29" i="15"/>
  <c r="H23" i="15"/>
  <c r="S26" i="15"/>
  <c r="S29" i="15"/>
  <c r="S28" i="15"/>
  <c r="S27" i="15"/>
  <c r="S24" i="15"/>
  <c r="S23" i="15"/>
  <c r="S30" i="15"/>
  <c r="S25" i="15"/>
  <c r="M24" i="15"/>
  <c r="M28" i="15"/>
  <c r="M26" i="15"/>
  <c r="M27" i="15"/>
  <c r="M25" i="15"/>
  <c r="M29" i="15"/>
  <c r="M23" i="15"/>
  <c r="M30" i="15"/>
  <c r="P30" i="15"/>
  <c r="P29" i="15"/>
  <c r="P23" i="15"/>
  <c r="P25" i="15"/>
  <c r="P26" i="15"/>
  <c r="P28" i="15"/>
  <c r="P24" i="15"/>
  <c r="P27" i="15"/>
  <c r="D25" i="15"/>
  <c r="D23" i="15"/>
  <c r="D24" i="15"/>
  <c r="D27" i="15"/>
  <c r="D30" i="15"/>
  <c r="D26" i="15"/>
  <c r="D29" i="15"/>
  <c r="D28" i="15"/>
  <c r="Y28" i="15"/>
  <c r="H32" i="10"/>
  <c r="Y30" i="15"/>
  <c r="Y27" i="15"/>
  <c r="Y23" i="15"/>
  <c r="Y25" i="15"/>
  <c r="H34" i="10"/>
  <c r="H35" i="10" s="1"/>
  <c r="Y29" i="15"/>
  <c r="Y26" i="15"/>
  <c r="J34" i="10"/>
  <c r="J35" i="10" s="1"/>
  <c r="Y24" i="15"/>
  <c r="U26" i="15"/>
  <c r="U27" i="15"/>
  <c r="U23" i="15"/>
  <c r="U24" i="15"/>
  <c r="U25" i="15"/>
  <c r="U28" i="15"/>
  <c r="U30" i="15"/>
  <c r="U29" i="15"/>
  <c r="L26" i="15"/>
  <c r="L25" i="15"/>
  <c r="L28" i="15"/>
  <c r="L24" i="15"/>
  <c r="L27" i="15"/>
  <c r="L29" i="15"/>
  <c r="L23" i="15"/>
  <c r="L30" i="15"/>
  <c r="B30" i="15"/>
  <c r="B24" i="15"/>
  <c r="B27" i="15"/>
  <c r="B29" i="15"/>
  <c r="B26" i="15"/>
  <c r="B25" i="15"/>
  <c r="B28" i="15"/>
  <c r="B23" i="15"/>
  <c r="O26" i="15"/>
  <c r="O25" i="15"/>
  <c r="O24" i="15"/>
  <c r="O23" i="15"/>
  <c r="O29" i="15"/>
  <c r="O28" i="15"/>
  <c r="O27" i="15"/>
  <c r="O30" i="15"/>
  <c r="I24" i="15"/>
  <c r="I26" i="15"/>
  <c r="I27" i="15"/>
  <c r="I29" i="15"/>
  <c r="I30" i="15"/>
  <c r="I28" i="15"/>
  <c r="I23" i="15"/>
  <c r="I25" i="15"/>
  <c r="J24" i="15"/>
  <c r="J25" i="15"/>
  <c r="J29" i="15"/>
  <c r="J23" i="15"/>
  <c r="J30" i="15"/>
  <c r="J27" i="15"/>
  <c r="J28" i="15"/>
  <c r="J26" i="15"/>
  <c r="N29" i="15"/>
  <c r="N28" i="15"/>
  <c r="N24" i="15"/>
  <c r="N26" i="15"/>
  <c r="N25" i="15"/>
  <c r="N30" i="15"/>
  <c r="N27" i="15"/>
  <c r="N23" i="15"/>
  <c r="E26" i="15"/>
  <c r="E24" i="15"/>
  <c r="E25" i="15"/>
  <c r="E30" i="15"/>
  <c r="E28" i="15"/>
  <c r="E27" i="15"/>
  <c r="E29" i="15"/>
  <c r="E23" i="15"/>
  <c r="F23" i="15"/>
  <c r="F24" i="15"/>
  <c r="F30" i="15"/>
  <c r="F27" i="15"/>
  <c r="F25" i="15"/>
  <c r="F26" i="15"/>
  <c r="F29" i="15"/>
  <c r="F28" i="15"/>
  <c r="W29" i="15"/>
  <c r="W28" i="15"/>
  <c r="W24" i="15"/>
  <c r="W26" i="15"/>
  <c r="W25" i="15"/>
  <c r="W27" i="15"/>
  <c r="W23" i="15"/>
  <c r="W30" i="15"/>
  <c r="G23" i="15"/>
  <c r="G24" i="15"/>
  <c r="G27" i="15"/>
  <c r="G30" i="15"/>
  <c r="G28" i="15"/>
  <c r="G29" i="15"/>
  <c r="G26" i="15"/>
  <c r="G25" i="15"/>
  <c r="C27" i="15"/>
  <c r="C30" i="15"/>
  <c r="C25" i="15"/>
  <c r="C24" i="15"/>
  <c r="C29" i="15"/>
  <c r="C28" i="15"/>
  <c r="C26" i="15"/>
  <c r="C23" i="15"/>
  <c r="X28" i="15"/>
  <c r="X26" i="15"/>
  <c r="X23" i="15"/>
  <c r="X25" i="15"/>
  <c r="X24" i="15"/>
  <c r="X27" i="15"/>
  <c r="X29" i="15"/>
  <c r="X30" i="15"/>
  <c r="Q29" i="15"/>
  <c r="Q24" i="15"/>
  <c r="Q30" i="15"/>
  <c r="Q26" i="15"/>
  <c r="Q27" i="15"/>
  <c r="Q28" i="15"/>
  <c r="Q23" i="15"/>
  <c r="Q25" i="15"/>
  <c r="V27" i="15"/>
  <c r="V26" i="15"/>
  <c r="V29" i="15"/>
  <c r="V23" i="15"/>
  <c r="V25" i="15"/>
  <c r="V24" i="15"/>
  <c r="V28" i="15"/>
  <c r="V30" i="15"/>
  <c r="AJ38" i="15" l="1"/>
  <c r="AK38" i="15"/>
  <c r="AJ37" i="15"/>
  <c r="AK37" i="15"/>
  <c r="AJ36" i="15"/>
  <c r="AK36" i="15"/>
  <c r="AJ39" i="15"/>
  <c r="AK39" i="15"/>
  <c r="B12" i="12" l="1" a="1"/>
  <c r="G12" i="12" l="1"/>
  <c r="G22" i="12" s="1"/>
  <c r="M17" i="12"/>
  <c r="G18" i="12"/>
  <c r="P14" i="12"/>
  <c r="Y18" i="12"/>
  <c r="L13" i="12"/>
  <c r="Y13" i="12"/>
  <c r="Y14" i="12"/>
  <c r="B13" i="12"/>
  <c r="H19" i="12"/>
  <c r="F20" i="12"/>
  <c r="Y17" i="12"/>
  <c r="V15" i="12"/>
  <c r="G19" i="12"/>
  <c r="Y19" i="12"/>
  <c r="O12" i="12"/>
  <c r="O22" i="12" s="1"/>
  <c r="R16" i="12"/>
  <c r="P18" i="12"/>
  <c r="B16" i="12"/>
  <c r="F14" i="12"/>
  <c r="L15" i="12"/>
  <c r="C16" i="12"/>
  <c r="H12" i="12"/>
  <c r="H22" i="12" s="1"/>
  <c r="N17" i="12"/>
  <c r="Y16" i="12"/>
  <c r="B12" i="12"/>
  <c r="B22" i="12" s="1"/>
  <c r="H14" i="12"/>
  <c r="Q14" i="12"/>
  <c r="C13" i="12"/>
  <c r="D20" i="12"/>
  <c r="H13" i="12"/>
  <c r="N13" i="12"/>
  <c r="T16" i="12"/>
  <c r="E17" i="12"/>
  <c r="O17" i="12"/>
  <c r="E20" i="12"/>
  <c r="J14" i="12"/>
  <c r="G15" i="12"/>
  <c r="S20" i="12"/>
  <c r="I12" i="12"/>
  <c r="I22" i="12" s="1"/>
  <c r="M16" i="12"/>
  <c r="W13" i="12"/>
  <c r="N18" i="12"/>
  <c r="K14" i="12"/>
  <c r="P20" i="12"/>
  <c r="W16" i="12"/>
  <c r="Q20" i="12"/>
  <c r="D15" i="12"/>
  <c r="V13" i="12"/>
  <c r="D19" i="12"/>
  <c r="C17" i="12"/>
  <c r="O16" i="12"/>
  <c r="M14" i="12"/>
  <c r="O14" i="12"/>
  <c r="Q12" i="12"/>
  <c r="Q22" i="12" s="1"/>
  <c r="V20" i="12"/>
  <c r="U19" i="12"/>
  <c r="K13" i="12"/>
  <c r="V12" i="12"/>
  <c r="V22" i="12" s="1"/>
  <c r="W14" i="12"/>
  <c r="S19" i="12"/>
  <c r="O19" i="12"/>
  <c r="P16" i="12"/>
  <c r="J18" i="12"/>
  <c r="G20" i="12"/>
  <c r="T12" i="12"/>
  <c r="T22" i="12" s="1"/>
  <c r="F12" i="12"/>
  <c r="F22" i="12" s="1"/>
  <c r="C14" i="12"/>
  <c r="F19" i="12"/>
  <c r="O18" i="12"/>
  <c r="T14" i="12"/>
  <c r="B15" i="12"/>
  <c r="T18" i="12"/>
  <c r="E19" i="12"/>
  <c r="D13" i="12"/>
  <c r="X12" i="12"/>
  <c r="X22" i="12" s="1"/>
  <c r="U17" i="12"/>
  <c r="V18" i="12"/>
  <c r="T13" i="12"/>
  <c r="J19" i="12"/>
  <c r="U16" i="12"/>
  <c r="Q17" i="12"/>
  <c r="M12" i="12"/>
  <c r="M22" i="12" s="1"/>
  <c r="S12" i="12"/>
  <c r="S22" i="12" s="1"/>
  <c r="Y12" i="12"/>
  <c r="Y22" i="12" s="1"/>
  <c r="D17" i="12"/>
  <c r="S13" i="12"/>
  <c r="G16" i="12"/>
  <c r="T17" i="12"/>
  <c r="I14" i="12"/>
  <c r="E13" i="12"/>
  <c r="M15" i="12"/>
  <c r="K12" i="12"/>
  <c r="K22" i="12" s="1"/>
  <c r="H18" i="12"/>
  <c r="T20" i="12"/>
  <c r="C12" i="12"/>
  <c r="C22" i="12" s="1"/>
  <c r="U18" i="12"/>
  <c r="R18" i="12"/>
  <c r="R17" i="12"/>
  <c r="J20" i="12"/>
  <c r="I13" i="12"/>
  <c r="O13" i="12"/>
  <c r="J12" i="12"/>
  <c r="J22" i="12" s="1"/>
  <c r="F16" i="12"/>
  <c r="M19" i="12"/>
  <c r="K20" i="12"/>
  <c r="U14" i="12"/>
  <c r="L16" i="12"/>
  <c r="F18" i="12"/>
  <c r="W17" i="12"/>
  <c r="K19" i="12"/>
  <c r="N16" i="12"/>
  <c r="P17" i="12"/>
  <c r="X15" i="12"/>
  <c r="N12" i="12"/>
  <c r="N22" i="12" s="1"/>
  <c r="D12" i="12"/>
  <c r="D22" i="12" s="1"/>
  <c r="U13" i="12"/>
  <c r="P13" i="12"/>
  <c r="I18" i="12"/>
  <c r="V14" i="12"/>
  <c r="T19" i="12"/>
  <c r="G14" i="12"/>
  <c r="S15" i="12"/>
  <c r="I16" i="12"/>
  <c r="M13" i="12"/>
  <c r="R12" i="12"/>
  <c r="R22" i="12" s="1"/>
  <c r="L19" i="12"/>
  <c r="E12" i="12"/>
  <c r="E22" i="12" s="1"/>
  <c r="X19" i="12"/>
  <c r="Q13" i="12"/>
  <c r="R15" i="12"/>
  <c r="E15" i="12"/>
  <c r="L20" i="12"/>
  <c r="Y15" i="12"/>
  <c r="L14" i="12"/>
  <c r="J16" i="12"/>
  <c r="U12" i="12"/>
  <c r="U22" i="12" s="1"/>
  <c r="B18" i="12"/>
  <c r="N19" i="12"/>
  <c r="W20" i="12"/>
  <c r="K15" i="12"/>
  <c r="L18" i="12"/>
  <c r="K17" i="12"/>
  <c r="L12" i="12"/>
  <c r="L22" i="12" s="1"/>
  <c r="X13" i="12"/>
  <c r="B19" i="12"/>
  <c r="W19" i="12"/>
  <c r="D14" i="12"/>
  <c r="M20" i="12"/>
  <c r="E18" i="12"/>
  <c r="V19" i="12"/>
  <c r="U15" i="12"/>
  <c r="P19" i="12"/>
  <c r="I17" i="12"/>
  <c r="O20" i="12"/>
  <c r="K16" i="12"/>
  <c r="Q16" i="12"/>
  <c r="G13" i="12"/>
  <c r="J17" i="12"/>
  <c r="S14" i="12"/>
  <c r="T15" i="12"/>
  <c r="D18" i="12"/>
  <c r="I15" i="12"/>
  <c r="O15" i="12"/>
  <c r="Q19" i="12"/>
  <c r="W12" i="12"/>
  <c r="W22" i="12" s="1"/>
  <c r="D16" i="12"/>
  <c r="Y20" i="12"/>
  <c r="F13" i="12"/>
  <c r="C19" i="12"/>
  <c r="X20" i="12"/>
  <c r="R20" i="12"/>
  <c r="E16" i="12"/>
  <c r="X18" i="12"/>
  <c r="R19" i="12"/>
  <c r="P12" i="12"/>
  <c r="P22" i="12" s="1"/>
  <c r="L17" i="12"/>
  <c r="F17" i="12"/>
  <c r="M18" i="12"/>
  <c r="C15" i="12"/>
  <c r="G17" i="12"/>
  <c r="B14" i="12"/>
  <c r="K18" i="12"/>
  <c r="H16" i="12"/>
  <c r="F15" i="12"/>
  <c r="V17" i="12"/>
  <c r="I19" i="12"/>
  <c r="U20" i="12"/>
  <c r="H15" i="12"/>
  <c r="J13" i="12"/>
  <c r="H17" i="12"/>
  <c r="W18" i="12"/>
  <c r="S18" i="12"/>
  <c r="B20" i="12"/>
  <c r="Q18" i="12"/>
  <c r="V16" i="12"/>
  <c r="S16" i="12"/>
  <c r="E14" i="12"/>
  <c r="I20" i="12"/>
  <c r="X17" i="12"/>
  <c r="Q15" i="12"/>
  <c r="R14" i="12"/>
  <c r="X16" i="12"/>
  <c r="X14" i="12"/>
  <c r="J15" i="12"/>
  <c r="C18" i="12"/>
  <c r="N20" i="12"/>
  <c r="C20" i="12"/>
  <c r="R13" i="12"/>
  <c r="N15" i="12"/>
  <c r="H20" i="12"/>
  <c r="P15" i="12"/>
  <c r="N14" i="12"/>
  <c r="W15" i="12"/>
  <c r="B17" i="12"/>
  <c r="S17" i="12"/>
  <c r="Q26" i="12" l="1"/>
  <c r="Q27" i="12"/>
  <c r="Q25" i="12"/>
  <c r="Q28" i="12"/>
  <c r="Q30" i="12"/>
  <c r="Q29" i="12"/>
  <c r="Q23" i="12"/>
  <c r="Q24" i="12"/>
  <c r="P25" i="12"/>
  <c r="P28" i="12"/>
  <c r="P30" i="12"/>
  <c r="P23" i="12"/>
  <c r="P26" i="12"/>
  <c r="P29" i="12"/>
  <c r="P27" i="12"/>
  <c r="P24" i="12"/>
  <c r="K24" i="12"/>
  <c r="K27" i="12"/>
  <c r="K28" i="12"/>
  <c r="K26" i="12"/>
  <c r="K23" i="12"/>
  <c r="K30" i="12"/>
  <c r="K25" i="12"/>
  <c r="K29" i="12"/>
  <c r="O30" i="12"/>
  <c r="O26" i="12"/>
  <c r="O25" i="12"/>
  <c r="O29" i="12"/>
  <c r="O28" i="12"/>
  <c r="O23" i="12"/>
  <c r="O27" i="12"/>
  <c r="O24" i="12"/>
  <c r="W30" i="12"/>
  <c r="W23" i="12"/>
  <c r="W28" i="12"/>
  <c r="W25" i="12"/>
  <c r="W24" i="12"/>
  <c r="W27" i="12"/>
  <c r="W29" i="12"/>
  <c r="W26" i="12"/>
  <c r="J15" i="10"/>
  <c r="J16" i="10" s="1"/>
  <c r="H15" i="10"/>
  <c r="H16" i="10" s="1"/>
  <c r="L23" i="12"/>
  <c r="L26" i="12"/>
  <c r="L30" i="12"/>
  <c r="L25" i="12"/>
  <c r="L27" i="12"/>
  <c r="L28" i="12"/>
  <c r="L29" i="12"/>
  <c r="L24" i="12"/>
  <c r="U23" i="12"/>
  <c r="U29" i="12"/>
  <c r="U25" i="12"/>
  <c r="U28" i="12"/>
  <c r="U24" i="12"/>
  <c r="U30" i="12"/>
  <c r="U26" i="12"/>
  <c r="U27" i="12"/>
  <c r="S28" i="12"/>
  <c r="S27" i="12"/>
  <c r="S23" i="12"/>
  <c r="S24" i="12"/>
  <c r="S26" i="12"/>
  <c r="S30" i="12"/>
  <c r="S29" i="12"/>
  <c r="S25" i="12"/>
  <c r="D29" i="12"/>
  <c r="D23" i="12"/>
  <c r="D25" i="12"/>
  <c r="D27" i="12"/>
  <c r="D24" i="12"/>
  <c r="D28" i="12"/>
  <c r="D30" i="12"/>
  <c r="D26" i="12"/>
  <c r="B30" i="12"/>
  <c r="B29" i="12"/>
  <c r="B26" i="12"/>
  <c r="B23" i="12"/>
  <c r="B24" i="12"/>
  <c r="B25" i="12"/>
  <c r="B28" i="12"/>
  <c r="B27" i="12"/>
  <c r="R29" i="12"/>
  <c r="R25" i="12"/>
  <c r="R26" i="12"/>
  <c r="R27" i="12"/>
  <c r="R28" i="12"/>
  <c r="R24" i="12"/>
  <c r="R23" i="12"/>
  <c r="R30" i="12"/>
  <c r="M27" i="12"/>
  <c r="M28" i="12"/>
  <c r="M30" i="12"/>
  <c r="M25" i="12"/>
  <c r="M23" i="12"/>
  <c r="M26" i="12"/>
  <c r="M24" i="12"/>
  <c r="M29" i="12"/>
  <c r="I27" i="12"/>
  <c r="I26" i="12"/>
  <c r="I24" i="12"/>
  <c r="I29" i="12"/>
  <c r="I28" i="12"/>
  <c r="I23" i="12"/>
  <c r="I25" i="12"/>
  <c r="I30" i="12"/>
  <c r="C24" i="12"/>
  <c r="C25" i="12"/>
  <c r="C28" i="12"/>
  <c r="C30" i="12"/>
  <c r="C27" i="12"/>
  <c r="C23" i="12"/>
  <c r="C26" i="12"/>
  <c r="C29" i="12"/>
  <c r="J25" i="12"/>
  <c r="J26" i="12"/>
  <c r="J29" i="12"/>
  <c r="J30" i="12"/>
  <c r="J23" i="12"/>
  <c r="J28" i="12"/>
  <c r="J24" i="12"/>
  <c r="J27" i="12"/>
  <c r="G24" i="12"/>
  <c r="G27" i="12"/>
  <c r="G30" i="12"/>
  <c r="G28" i="12"/>
  <c r="G23" i="12"/>
  <c r="G29" i="12"/>
  <c r="G25" i="12"/>
  <c r="G26" i="12"/>
  <c r="N29" i="12"/>
  <c r="N30" i="12"/>
  <c r="N24" i="12"/>
  <c r="N28" i="12"/>
  <c r="N26" i="12"/>
  <c r="N23" i="12"/>
  <c r="N27" i="12"/>
  <c r="N25" i="12"/>
  <c r="F24" i="12"/>
  <c r="F23" i="12"/>
  <c r="F27" i="12"/>
  <c r="F28" i="12"/>
  <c r="F29" i="12"/>
  <c r="F26" i="12"/>
  <c r="F25" i="12"/>
  <c r="F30" i="12"/>
  <c r="X25" i="12"/>
  <c r="X29" i="12"/>
  <c r="X26" i="12"/>
  <c r="X30" i="12"/>
  <c r="X24" i="12"/>
  <c r="X23" i="12"/>
  <c r="X28" i="12"/>
  <c r="X27" i="12"/>
  <c r="E23" i="12"/>
  <c r="E29" i="12"/>
  <c r="E28" i="12"/>
  <c r="E26" i="12"/>
  <c r="E27" i="12"/>
  <c r="E25" i="12"/>
  <c r="E30" i="12"/>
  <c r="E24" i="12"/>
  <c r="T23" i="12"/>
  <c r="T24" i="12"/>
  <c r="T27" i="12"/>
  <c r="T26" i="12"/>
  <c r="T25" i="12"/>
  <c r="T30" i="12"/>
  <c r="T29" i="12"/>
  <c r="T28" i="12"/>
  <c r="V27" i="12"/>
  <c r="V24" i="12"/>
  <c r="V25" i="12"/>
  <c r="V30" i="12"/>
  <c r="V23" i="12"/>
  <c r="V29" i="12"/>
  <c r="V26" i="12"/>
  <c r="V28" i="12"/>
  <c r="H25" i="12"/>
  <c r="H27" i="12"/>
  <c r="H26" i="12"/>
  <c r="H30" i="12"/>
  <c r="H29" i="12"/>
  <c r="H23" i="12"/>
  <c r="H28" i="12"/>
  <c r="H24" i="12"/>
  <c r="Y24" i="12"/>
  <c r="Y23" i="12"/>
  <c r="Y29" i="12"/>
  <c r="H13" i="10"/>
  <c r="Y30" i="12"/>
  <c r="Y27" i="12"/>
  <c r="Y26" i="12"/>
  <c r="Y28" i="12"/>
  <c r="Y25" i="12"/>
  <c r="AJ38" i="12" l="1"/>
  <c r="AK38" i="12"/>
  <c r="AK36" i="12"/>
  <c r="AJ36" i="12"/>
  <c r="AJ39" i="12"/>
  <c r="AK39" i="12"/>
  <c r="AK37" i="12"/>
  <c r="AJ37" i="12"/>
</calcChain>
</file>

<file path=xl/sharedStrings.xml><?xml version="1.0" encoding="utf-8"?>
<sst xmlns="http://schemas.openxmlformats.org/spreadsheetml/2006/main" count="88" uniqueCount="20">
  <si>
    <t>Period</t>
  </si>
  <si>
    <t>Castilla-La Mancha</t>
  </si>
  <si>
    <t>España</t>
  </si>
  <si>
    <t>Inferior</t>
  </si>
  <si>
    <t>Superior</t>
  </si>
  <si>
    <t>Variaciones interanuales -&gt;</t>
  </si>
  <si>
    <t>Nº prev's &gt; último:</t>
  </si>
  <si>
    <t>Previsto</t>
  </si>
  <si>
    <t>Serie</t>
  </si>
  <si>
    <t>Intervalo</t>
  </si>
  <si>
    <t>i</t>
  </si>
  <si>
    <t>ID</t>
  </si>
  <si>
    <t>Último trimestre disponible</t>
  </si>
  <si>
    <t>Horizonte (entre 1 y 4)</t>
  </si>
  <si>
    <t>Últimas 12 variaciones interanuales (%):</t>
  </si>
  <si>
    <t>Últimos trimestres</t>
  </si>
  <si>
    <t>Tasas de paro previstas:</t>
  </si>
  <si>
    <t>CLM:</t>
  </si>
  <si>
    <t>ESPAÑA:</t>
  </si>
  <si>
    <t>Valor del trimestre: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</si>
</sst>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\ _€_-;\-* #,##0.00\ _€_-;_-* &quot;-&quot;??\ _€_-;_-@_-"/>
    <numFmt numFmtId="165" formatCode="[$-C0A]mmm\-yy;@"/>
    <numFmt numFmtId="166" formatCode="mmmm\ &quot;de&quot;\ yyyy"/>
    <numFmt numFmtId="167" formatCode="&quot;Previsiones a&quot;\ mmmm\ &quot;de&quot;\ yyyy"/>
    <numFmt numFmtId="168" formatCode="[$-C0A]mmmm\-yy;@"/>
    <numFmt numFmtId="169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8A3E"/>
      <name val="Calibri"/>
      <family val="2"/>
      <scheme val="minor"/>
    </font>
    <font>
      <b/>
      <i/>
      <sz val="12"/>
      <color rgb="FF008A3E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2" tint="-9.9978637043366805E-2"/>
      </bottom>
      <diagonal/>
    </border>
    <border>
      <left/>
      <right/>
      <top style="thin">
        <color theme="0" tint="-0.34998626667073579"/>
      </top>
      <bottom style="thin">
        <color theme="2" tint="-9.9978637043366805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2" tint="-9.9948118533890809E-2"/>
      </bottom>
      <diagonal/>
    </border>
    <border>
      <left/>
      <right style="thin">
        <color theme="0" tint="-0.34998626667073579"/>
      </right>
      <top style="thin">
        <color theme="2" tint="-9.9948118533890809E-2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2" tint="-9.9978637043366805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2" tint="-9.9948118533890809E-2"/>
      </bottom>
      <diagonal/>
    </border>
    <border>
      <left style="thin">
        <color theme="0" tint="-0.34998626667073579"/>
      </left>
      <right/>
      <top style="thin">
        <color theme="2" tint="-9.9948118533890809E-2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1">
    <xf numFmtId="0" fontId="0" fillId="0" borderId="0" xfId="0"/>
    <xf numFmtId="3" fontId="0" fillId="0" borderId="0" xfId="0" applyNumberFormat="1"/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4" fillId="0" borderId="0" xfId="0" applyFont="1"/>
    <xf numFmtId="3" fontId="0" fillId="3" borderId="0" xfId="0" applyNumberFormat="1" applyFill="1"/>
    <xf numFmtId="0" fontId="0" fillId="0" borderId="0" xfId="0" applyFill="1" applyBorder="1"/>
    <xf numFmtId="166" fontId="5" fillId="4" borderId="0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5" borderId="0" xfId="0" applyFill="1" applyBorder="1" applyAlignment="1"/>
    <xf numFmtId="0" fontId="0" fillId="5" borderId="2" xfId="0" applyFill="1" applyBorder="1"/>
    <xf numFmtId="0" fontId="0" fillId="5" borderId="3" xfId="0" applyFill="1" applyBorder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0" fontId="0" fillId="0" borderId="0" xfId="1" applyNumberFormat="1" applyFont="1"/>
    <xf numFmtId="3" fontId="6" fillId="0" borderId="0" xfId="0" applyNumberFormat="1" applyFont="1" applyAlignment="1">
      <alignment horizontal="right" vertical="center"/>
    </xf>
    <xf numFmtId="169" fontId="6" fillId="0" borderId="0" xfId="1" applyNumberFormat="1" applyFont="1"/>
    <xf numFmtId="3" fontId="7" fillId="5" borderId="2" xfId="0" applyNumberFormat="1" applyFont="1" applyFill="1" applyBorder="1" applyAlignment="1">
      <alignment horizontal="center" vertical="center"/>
    </xf>
    <xf numFmtId="3" fontId="8" fillId="7" borderId="0" xfId="0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3" fontId="7" fillId="5" borderId="3" xfId="0" applyNumberFormat="1" applyFont="1" applyFill="1" applyBorder="1" applyAlignment="1">
      <alignment horizontal="center" vertical="center"/>
    </xf>
    <xf numFmtId="3" fontId="10" fillId="6" borderId="13" xfId="0" applyNumberFormat="1" applyFont="1" applyFill="1" applyBorder="1" applyAlignment="1">
      <alignment horizontal="centerContinuous" vertical="center"/>
    </xf>
    <xf numFmtId="3" fontId="10" fillId="6" borderId="10" xfId="0" applyNumberFormat="1" applyFont="1" applyFill="1" applyBorder="1" applyAlignment="1">
      <alignment horizontal="centerContinuous" vertical="center"/>
    </xf>
    <xf numFmtId="0" fontId="0" fillId="7" borderId="0" xfId="0" applyFill="1"/>
    <xf numFmtId="1" fontId="0" fillId="7" borderId="0" xfId="2" applyNumberFormat="1" applyFont="1" applyFill="1"/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6" fontId="0" fillId="7" borderId="0" xfId="0" applyNumberFormat="1" applyFill="1"/>
    <xf numFmtId="0" fontId="0" fillId="7" borderId="0" xfId="0" applyFill="1" applyBorder="1"/>
    <xf numFmtId="167" fontId="5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164" fontId="0" fillId="0" borderId="0" xfId="2" applyFont="1"/>
    <xf numFmtId="165" fontId="0" fillId="0" borderId="0" xfId="0" applyNumberFormat="1" applyFont="1" applyBorder="1" applyAlignment="1">
      <alignment vertical="center"/>
    </xf>
    <xf numFmtId="10" fontId="1" fillId="0" borderId="0" xfId="1" applyNumberFormat="1" applyFont="1" applyBorder="1"/>
    <xf numFmtId="164" fontId="1" fillId="0" borderId="0" xfId="2" applyFont="1" applyBorder="1"/>
    <xf numFmtId="14" fontId="0" fillId="0" borderId="0" xfId="2" applyNumberFormat="1" applyFont="1"/>
    <xf numFmtId="14" fontId="0" fillId="0" borderId="0" xfId="1" applyNumberFormat="1" applyFont="1"/>
    <xf numFmtId="0" fontId="5" fillId="5" borderId="0" xfId="0" applyFont="1" applyFill="1"/>
    <xf numFmtId="0" fontId="5" fillId="5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169" fontId="5" fillId="5" borderId="0" xfId="1" applyNumberFormat="1" applyFont="1" applyFill="1" applyAlignment="1">
      <alignment horizontal="left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right" vertical="center"/>
    </xf>
  </cellXfs>
  <cellStyles count="3">
    <cellStyle name="Millares" xfId="2" builtinId="3"/>
    <cellStyle name="Normal" xfId="0" builtinId="0"/>
    <cellStyle name="Porcentaje" xfId="1" builtinId="5"/>
  </cellStyles>
  <dxfs count="7">
    <dxf>
      <font>
        <b/>
        <i/>
        <color rgb="FFFF0000"/>
      </font>
      <numFmt numFmtId="170" formatCode="#,##0;[Red]#,##0"/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  <numFmt numFmtId="170" formatCode="#,##0;[Red]#,##0"/>
    </dxf>
    <dxf>
      <font>
        <b/>
        <i/>
        <color rgb="FFFF0000"/>
      </font>
      <numFmt numFmtId="171" formatCode="&quot;+&quot;#,##0;\-#,##0"/>
    </dxf>
  </dxfs>
  <tableStyles count="0" defaultTableStyle="TableStyleMedium9" defaultPivotStyle="PivotStyleLight16"/>
  <colors>
    <mruColors>
      <color rgb="FF007A37"/>
      <color rgb="FF008A3E"/>
      <color rgb="FFCCECFF"/>
      <color rgb="FFFEF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r">
              <a:defRPr sz="1200"/>
            </a:pPr>
            <a:r>
              <a:rPr lang="es-ES" sz="1200"/>
              <a:t>Paro EPA</a:t>
            </a:r>
          </a:p>
        </c:rich>
      </c:tx>
      <c:layout>
        <c:manualLayout>
          <c:xMode val="edge"/>
          <c:yMode val="edge"/>
          <c:x val="0.7774301359643435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7206355051770925E-2"/>
          <c:y val="0.10803359580052492"/>
          <c:w val="0.86856554182863366"/>
          <c:h val="0.7687639631264187"/>
        </c:manualLayout>
      </c:layout>
      <c:areaChart>
        <c:grouping val="stacked"/>
        <c:varyColors val="0"/>
        <c:ser>
          <c:idx val="0"/>
          <c:order val="0"/>
          <c:tx>
            <c:v>Inferior</c:v>
          </c:tx>
          <c:spPr>
            <a:solidFill>
              <a:sysClr val="window" lastClr="FFFFFF">
                <a:alpha val="0"/>
              </a:sysClr>
            </a:solidFill>
            <a:ln w="38100">
              <a:noFill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[0]!Inferior_ParoEPACLM</c:f>
              <c:numCache>
                <c:formatCode>#,##0</c:formatCode>
                <c:ptCount val="28"/>
                <c:pt idx="0">
                  <c:v>284500</c:v>
                </c:pt>
                <c:pt idx="1">
                  <c:v>266600</c:v>
                </c:pt>
                <c:pt idx="2">
                  <c:v>245000</c:v>
                </c:pt>
                <c:pt idx="3">
                  <c:v>246800</c:v>
                </c:pt>
                <c:pt idx="4">
                  <c:v>250300</c:v>
                </c:pt>
                <c:pt idx="5">
                  <c:v>235300</c:v>
                </c:pt>
                <c:pt idx="6">
                  <c:v>221800</c:v>
                </c:pt>
                <c:pt idx="7">
                  <c:v>219000</c:v>
                </c:pt>
                <c:pt idx="8">
                  <c:v>223500</c:v>
                </c:pt>
                <c:pt idx="9">
                  <c:v>219282.45</c:v>
                </c:pt>
                <c:pt idx="10">
                  <c:v>181020.85</c:v>
                </c:pt>
                <c:pt idx="11">
                  <c:v>196490.08</c:v>
                </c:pt>
                <c:pt idx="12">
                  <c:v>202691.47</c:v>
                </c:pt>
                <c:pt idx="13">
                  <c:v>187799.03</c:v>
                </c:pt>
                <c:pt idx="14">
                  <c:v>163999.84</c:v>
                </c:pt>
                <c:pt idx="15">
                  <c:v>159965.99</c:v>
                </c:pt>
                <c:pt idx="16">
                  <c:v>154900</c:v>
                </c:pt>
                <c:pt idx="17">
                  <c:v>161201.97</c:v>
                </c:pt>
                <c:pt idx="18">
                  <c:v>158532.16</c:v>
                </c:pt>
                <c:pt idx="19">
                  <c:v>163622.69</c:v>
                </c:pt>
                <c:pt idx="20">
                  <c:v>177115.07</c:v>
                </c:pt>
                <c:pt idx="21">
                  <c:v>156171.22</c:v>
                </c:pt>
                <c:pt idx="22">
                  <c:v>179549.8</c:v>
                </c:pt>
                <c:pt idx="23">
                  <c:v>173019.96000000002</c:v>
                </c:pt>
                <c:pt idx="24">
                  <c:v>164296.60235072178</c:v>
                </c:pt>
                <c:pt idx="25">
                  <c:v>149413.49356723667</c:v>
                </c:pt>
                <c:pt idx="26">
                  <c:v>146353.28887710048</c:v>
                </c:pt>
                <c:pt idx="27">
                  <c:v>150713.72421798817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6-400E-B6D3-672C56750B77}"/>
            </c:ext>
          </c:extLst>
        </c:ser>
        <c:ser>
          <c:idx val="1"/>
          <c:order val="1"/>
          <c:tx>
            <c:v>Medio</c:v>
          </c:tx>
          <c:spPr>
            <a:solidFill>
              <a:srgbClr val="008A3E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[0]!Intervalo_ParoEPACLM</c:f>
              <c:numCache>
                <c:formatCode>#,##0</c:formatCode>
                <c:ptCount val="28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19542.241832396143</c:v>
                </c:pt>
                <c:pt idx="25">
                  <c:v>29640.817823280486</c:v>
                </c:pt>
                <c:pt idx="26">
                  <c:v>29033.73095611305</c:v>
                </c:pt>
                <c:pt idx="27">
                  <c:v>29898.759050187327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6-400E-B6D3-672C56750B77}"/>
            </c:ext>
          </c:extLst>
        </c:ser>
        <c:ser>
          <c:idx val="2"/>
          <c:order val="2"/>
          <c:tx>
            <c:v>Superior</c:v>
          </c:tx>
          <c:spPr>
            <a:solidFill>
              <a:srgbClr val="C00000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[0]!Intervalo_ParoEPACLM</c:f>
              <c:numCache>
                <c:formatCode>#,##0</c:formatCode>
                <c:ptCount val="28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19542.241832396143</c:v>
                </c:pt>
                <c:pt idx="25">
                  <c:v>29640.817823280486</c:v>
                </c:pt>
                <c:pt idx="26">
                  <c:v>29033.73095611305</c:v>
                </c:pt>
                <c:pt idx="27">
                  <c:v>29898.759050187327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6-400E-B6D3-672C56750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76552"/>
        <c:axId val="656978512"/>
      </c:areaChart>
      <c:areaChart>
        <c:grouping val="stacked"/>
        <c:varyColors val="0"/>
        <c:ser>
          <c:idx val="3"/>
          <c:order val="3"/>
          <c:tx>
            <c:v>ParoEPACLM</c:v>
          </c:tx>
          <c:spPr>
            <a:gradFill>
              <a:gsLst>
                <a:gs pos="0">
                  <a:srgbClr val="1F497D">
                    <a:lumMod val="60000"/>
                    <a:lumOff val="40000"/>
                  </a:srgbClr>
                </a:gs>
                <a:gs pos="90000">
                  <a:srgbClr val="4F81BD">
                    <a:lumMod val="40000"/>
                    <a:lumOff val="60000"/>
                  </a:srgbClr>
                </a:gs>
              </a:gsLst>
              <a:lin ang="5400000" scaled="0"/>
            </a:gradFill>
            <a:ln w="3175">
              <a:noFill/>
            </a:ln>
            <a:effectLst/>
          </c:spPr>
          <c:val>
            <c:numRef>
              <c:f>[0]!_ParoEPACLM</c:f>
              <c:numCache>
                <c:formatCode>#,##0</c:formatCode>
                <c:ptCount val="24"/>
                <c:pt idx="0">
                  <c:v>284500</c:v>
                </c:pt>
                <c:pt idx="1">
                  <c:v>266600</c:v>
                </c:pt>
                <c:pt idx="2">
                  <c:v>245000</c:v>
                </c:pt>
                <c:pt idx="3">
                  <c:v>246800</c:v>
                </c:pt>
                <c:pt idx="4">
                  <c:v>250300</c:v>
                </c:pt>
                <c:pt idx="5">
                  <c:v>235300</c:v>
                </c:pt>
                <c:pt idx="6">
                  <c:v>221800</c:v>
                </c:pt>
                <c:pt idx="7">
                  <c:v>219000</c:v>
                </c:pt>
                <c:pt idx="8">
                  <c:v>223500</c:v>
                </c:pt>
                <c:pt idx="9">
                  <c:v>219282.45</c:v>
                </c:pt>
                <c:pt idx="10">
                  <c:v>181020.85</c:v>
                </c:pt>
                <c:pt idx="11">
                  <c:v>196490.08</c:v>
                </c:pt>
                <c:pt idx="12">
                  <c:v>202691.47</c:v>
                </c:pt>
                <c:pt idx="13">
                  <c:v>187799.03</c:v>
                </c:pt>
                <c:pt idx="14">
                  <c:v>163999.84</c:v>
                </c:pt>
                <c:pt idx="15">
                  <c:v>159965.99</c:v>
                </c:pt>
                <c:pt idx="16">
                  <c:v>154900</c:v>
                </c:pt>
                <c:pt idx="17">
                  <c:v>161201.97</c:v>
                </c:pt>
                <c:pt idx="18">
                  <c:v>158532.16</c:v>
                </c:pt>
                <c:pt idx="19">
                  <c:v>163622.69</c:v>
                </c:pt>
                <c:pt idx="20">
                  <c:v>177115.07</c:v>
                </c:pt>
                <c:pt idx="21">
                  <c:v>156171.22</c:v>
                </c:pt>
                <c:pt idx="22">
                  <c:v>179549.8</c:v>
                </c:pt>
                <c:pt idx="23">
                  <c:v>173019.96000000002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6-400E-B6D3-672C56750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08416"/>
        <c:axId val="656978120"/>
      </c:areaChart>
      <c:dateAx>
        <c:axId val="65697655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yyyy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1"/>
            </a:pPr>
            <a:endParaRPr lang="es-ES"/>
          </a:p>
        </c:txPr>
        <c:crossAx val="656978512"/>
        <c:crosses val="autoZero"/>
        <c:auto val="0"/>
        <c:lblOffset val="100"/>
        <c:baseTimeUnit val="months"/>
        <c:majorUnit val="12"/>
        <c:majorTimeUnit val="months"/>
        <c:minorUnit val="4"/>
        <c:minorTimeUnit val="months"/>
      </c:dateAx>
      <c:valAx>
        <c:axId val="656978512"/>
        <c:scaling>
          <c:orientation val="minMax"/>
          <c:max val="40000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1"/>
            </a:pPr>
            <a:endParaRPr lang="es-ES"/>
          </a:p>
        </c:txPr>
        <c:crossAx val="656976552"/>
        <c:crosses val="autoZero"/>
        <c:crossBetween val="between"/>
        <c:dispUnits>
          <c:builtInUnit val="thousands"/>
        </c:dispUnits>
      </c:valAx>
      <c:valAx>
        <c:axId val="656978120"/>
        <c:scaling>
          <c:orientation val="minMax"/>
          <c:max val="350000"/>
          <c:min val="150000"/>
        </c:scaling>
        <c:delete val="1"/>
        <c:axPos val="r"/>
        <c:numFmt formatCode="#,##0" sourceLinked="1"/>
        <c:majorTickMark val="out"/>
        <c:minorTickMark val="none"/>
        <c:tickLblPos val="none"/>
        <c:crossAx val="384308416"/>
        <c:crosses val="max"/>
        <c:crossBetween val="midCat"/>
      </c:valAx>
      <c:catAx>
        <c:axId val="384308416"/>
        <c:scaling>
          <c:orientation val="minMax"/>
        </c:scaling>
        <c:delete val="1"/>
        <c:axPos val="b"/>
        <c:majorTickMark val="out"/>
        <c:minorTickMark val="none"/>
        <c:tickLblPos val="none"/>
        <c:crossAx val="656978120"/>
        <c:crosses val="autoZero"/>
        <c:auto val="1"/>
        <c:lblAlgn val="ctr"/>
        <c:lblOffset val="100"/>
        <c:noMultiLvlLbl val="0"/>
      </c:catAx>
      <c:spPr>
        <a:ln w="3175">
          <a:solidFill>
            <a:schemeClr val="bg1"/>
          </a:solidFill>
        </a:ln>
      </c:spPr>
    </c:plotArea>
    <c:plotVisOnly val="1"/>
    <c:dispBlanksAs val="zero"/>
    <c:showDLblsOverMax val="0"/>
  </c:chart>
  <c:spPr>
    <a:solidFill>
      <a:schemeClr val="bg1">
        <a:lumMod val="85000"/>
        <a:alpha val="50000"/>
      </a:schemeClr>
    </a:solidFill>
    <a:ln>
      <a:noFill/>
    </a:ln>
  </c:spPr>
  <c:printSettings>
    <c:headerFooter/>
    <c:pageMargins b="0.75000000000000788" l="0.70000000000000062" r="0.70000000000000062" t="0.75000000000000788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'Previsiones EPA'!$A$18:$A$19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'Previsiones EPA'!$B$18:$B$19</c:f>
              <c:numCache>
                <c:formatCode>General</c:formatCode>
                <c:ptCount val="2"/>
                <c:pt idx="0">
                  <c:v>0</c:v>
                </c:pt>
                <c:pt idx="1">
                  <c:v>1.22514845490862E-16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94-4A2A-8B73-AAA99E4F7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08808"/>
        <c:axId val="384307240"/>
      </c:scatterChart>
      <c:valAx>
        <c:axId val="384308808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384307240"/>
        <c:crosses val="autoZero"/>
        <c:crossBetween val="midCat"/>
        <c:majorUnit val="1"/>
        <c:minorUnit val="1"/>
      </c:valAx>
      <c:valAx>
        <c:axId val="384307240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384308808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677" l="0.70000000000000062" r="0.70000000000000062" t="0.7500000000000067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'Previsiones EPA'!$F$18:$F$19</c:f>
              <c:numCache>
                <c:formatCode>General</c:formatCode>
                <c:ptCount val="2"/>
                <c:pt idx="0">
                  <c:v>0</c:v>
                </c:pt>
                <c:pt idx="1">
                  <c:v>-6.1257422745431001E-17</c:v>
                </c:pt>
              </c:numCache>
            </c:numRef>
          </c:xVal>
          <c:yVal>
            <c:numRef>
              <c:f>'Previsiones EPA'!$G$18:$G$19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8-4718-BE84-707C81DF6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74296"/>
        <c:axId val="206575080"/>
      </c:scatterChart>
      <c:valAx>
        <c:axId val="206574296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206575080"/>
        <c:crosses val="autoZero"/>
        <c:crossBetween val="midCat"/>
        <c:majorUnit val="1"/>
        <c:minorUnit val="1"/>
      </c:valAx>
      <c:valAx>
        <c:axId val="206575080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206574296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'Previsiones EPA'!$A$37:$A$38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'Previsiones EPA'!$B$37:$B$38</c:f>
              <c:numCache>
                <c:formatCode>General</c:formatCode>
                <c:ptCount val="2"/>
                <c:pt idx="0">
                  <c:v>0</c:v>
                </c:pt>
                <c:pt idx="1">
                  <c:v>1.22514845490862E-16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A7-40C6-91A9-C2FF64533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44888"/>
        <c:axId val="208443712"/>
      </c:scatterChart>
      <c:valAx>
        <c:axId val="208444888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208443712"/>
        <c:crosses val="autoZero"/>
        <c:crossBetween val="midCat"/>
        <c:majorUnit val="1"/>
        <c:minorUnit val="1"/>
      </c:valAx>
      <c:valAx>
        <c:axId val="208443712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208444888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'Previsiones EPA'!$F$37:$F$38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'Previsiones EPA'!$G$37:$G$38</c:f>
              <c:numCache>
                <c:formatCode>General</c:formatCode>
                <c:ptCount val="2"/>
                <c:pt idx="0">
                  <c:v>0</c:v>
                </c:pt>
                <c:pt idx="1">
                  <c:v>1.22514845490862E-16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8F-4722-B03C-6FB1DC3ED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722968"/>
        <c:axId val="590721792"/>
      </c:scatterChart>
      <c:valAx>
        <c:axId val="590722968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590721792"/>
        <c:crosses val="autoZero"/>
        <c:crossBetween val="midCat"/>
        <c:majorUnit val="1"/>
        <c:minorUnit val="1"/>
      </c:valAx>
      <c:valAx>
        <c:axId val="590721792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590722968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699" l="0.70000000000000062" r="0.70000000000000062" t="0.7500000000000069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'Previsiones EPA'!$K$37:$K$38</c:f>
              <c:numCache>
                <c:formatCode>General</c:formatCode>
                <c:ptCount val="2"/>
                <c:pt idx="0">
                  <c:v>0</c:v>
                </c:pt>
                <c:pt idx="1">
                  <c:v>0.70710678118654746</c:v>
                </c:pt>
              </c:numCache>
            </c:numRef>
          </c:xVal>
          <c:yVal>
            <c:numRef>
              <c:f>'Previsiones EPA'!$L$37:$L$38</c:f>
              <c:numCache>
                <c:formatCode>General</c:formatCode>
                <c:ptCount val="2"/>
                <c:pt idx="0">
                  <c:v>0</c:v>
                </c:pt>
                <c:pt idx="1">
                  <c:v>0.70710678118654757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02-44EC-B18D-4DF0BC66C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32416"/>
        <c:axId val="384649064"/>
      </c:scatterChart>
      <c:valAx>
        <c:axId val="205432416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384649064"/>
        <c:crosses val="autoZero"/>
        <c:crossBetween val="midCat"/>
        <c:majorUnit val="1"/>
        <c:minorUnit val="1"/>
      </c:valAx>
      <c:valAx>
        <c:axId val="384649064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205432416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0.1"/>
          <c:w val="0.93888888888889532"/>
          <c:h val="0.8"/>
        </c:manualLayout>
      </c:layout>
      <c:lineChart>
        <c:grouping val="standard"/>
        <c:varyColors val="0"/>
        <c:ser>
          <c:idx val="4"/>
          <c:order val="0"/>
          <c:tx>
            <c:v>Variaciones interanuales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11"/>
              <c:layout>
                <c:manualLayout>
                  <c:x val="-2.980413865388545E-4"/>
                  <c:y val="-1.501381985063037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vertOverflow="clip" horzOverflow="clip" wrap="none" anchorCtr="0">
                  <a:noAutofit/>
                </a:bodyPr>
                <a:lstStyle/>
                <a:p>
                  <a:pPr algn="ctr">
                    <a:defRPr lang="es-ES" sz="1100" b="1" i="1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746779713462427"/>
                      <c:h val="0.744007509654682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FB52-48FB-9CCF-AD26134B20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 anchorCtr="0"/>
              <a:lstStyle/>
              <a:p>
                <a:pPr algn="ctr">
                  <a:defRPr lang="es-ES" sz="1100" b="1" i="1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[0]!_Fechas_VarInt_EPA</c:f>
              <c:numCache>
                <c:formatCode>[$-C0A]mmm\-yy;@</c:formatCode>
                <c:ptCount val="12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</c:numCache>
            </c:numRef>
          </c:cat>
          <c:val>
            <c:numRef>
              <c:f>[0]!VarInteranuales_ParoEPACLM</c:f>
              <c:numCache>
                <c:formatCode>0.0%</c:formatCode>
                <c:ptCount val="12"/>
                <c:pt idx="0">
                  <c:v>-9.310304250559287E-2</c:v>
                </c:pt>
                <c:pt idx="1">
                  <c:v>-0.14357473660112796</c:v>
                </c:pt>
                <c:pt idx="2">
                  <c:v>-9.4027897891320267E-2</c:v>
                </c:pt>
                <c:pt idx="3">
                  <c:v>-0.18588261554985375</c:v>
                </c:pt>
                <c:pt idx="4">
                  <c:v>-0.23578431790938215</c:v>
                </c:pt>
                <c:pt idx="5">
                  <c:v>-0.14162511914997644</c:v>
                </c:pt>
                <c:pt idx="6">
                  <c:v>-3.333954472150702E-2</c:v>
                </c:pt>
                <c:pt idx="7">
                  <c:v>2.2859234015930596E-2</c:v>
                </c:pt>
                <c:pt idx="8">
                  <c:v>0.14341555842479026</c:v>
                </c:pt>
                <c:pt idx="9">
                  <c:v>-3.1207745165893419E-2</c:v>
                </c:pt>
                <c:pt idx="10">
                  <c:v>0.13257650687406253</c:v>
                </c:pt>
                <c:pt idx="11">
                  <c:v>5.7432560239658814E-2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B52-48FB-9CCF-AD26134B2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231928"/>
        <c:axId val="590557648"/>
      </c:lineChart>
      <c:dateAx>
        <c:axId val="521231928"/>
        <c:scaling>
          <c:orientation val="minMax"/>
        </c:scaling>
        <c:delete val="0"/>
        <c:axPos val="b"/>
        <c:numFmt formatCode="[$-C0A]mmm\-yy;@" sourceLinked="1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590557648"/>
        <c:crosses val="autoZero"/>
        <c:auto val="0"/>
        <c:lblOffset val="100"/>
        <c:baseTimeUnit val="months"/>
        <c:majorUnit val="4"/>
        <c:majorTimeUnit val="months"/>
        <c:minorUnit val="1"/>
        <c:minorTimeUnit val="months"/>
      </c:dateAx>
      <c:valAx>
        <c:axId val="59055764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52123192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>
      <a:noFill/>
    </a:ln>
  </c:spPr>
  <c:printSettings>
    <c:headerFooter/>
    <c:pageMargins b="0.75000000000000655" l="0.70000000000000062" r="0.70000000000000062" t="0.750000000000006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0.1"/>
          <c:w val="0.93888888888889555"/>
          <c:h val="0.8"/>
        </c:manualLayout>
      </c:layout>
      <c:lineChart>
        <c:grouping val="standard"/>
        <c:varyColors val="0"/>
        <c:ser>
          <c:idx val="4"/>
          <c:order val="0"/>
          <c:tx>
            <c:v>Variaciones interanuales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11"/>
              <c:layout>
                <c:manualLayout>
                  <c:x val="0"/>
                  <c:y val="0.244008882033098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0E49-4CF0-B724-2E93A80F6F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1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[0]!_Fechas_VarInt_EPA</c:f>
              <c:numCache>
                <c:formatCode>[$-C0A]mmm\-yy;@</c:formatCode>
                <c:ptCount val="12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</c:numCache>
            </c:numRef>
          </c:cat>
          <c:val>
            <c:numRef>
              <c:f>[0]!VarInteranuales_OcupadosEPACLM</c:f>
              <c:numCache>
                <c:formatCode>0.0%</c:formatCode>
                <c:ptCount val="12"/>
                <c:pt idx="0">
                  <c:v>8.3658796056045315E-3</c:v>
                </c:pt>
                <c:pt idx="1">
                  <c:v>3.6778691538967623E-2</c:v>
                </c:pt>
                <c:pt idx="2">
                  <c:v>3.1988586415538478E-2</c:v>
                </c:pt>
                <c:pt idx="3">
                  <c:v>3.872175657265009E-2</c:v>
                </c:pt>
                <c:pt idx="4">
                  <c:v>6.7226357308001861E-2</c:v>
                </c:pt>
                <c:pt idx="5">
                  <c:v>3.2087443870656873E-2</c:v>
                </c:pt>
                <c:pt idx="6">
                  <c:v>1.0397888859918769E-2</c:v>
                </c:pt>
                <c:pt idx="7">
                  <c:v>-7.0498092008919322E-3</c:v>
                </c:pt>
                <c:pt idx="8">
                  <c:v>-3.4483484026522015E-2</c:v>
                </c:pt>
                <c:pt idx="9">
                  <c:v>-6.0196827601442848E-2</c:v>
                </c:pt>
                <c:pt idx="10">
                  <c:v>-3.2084377433167388E-2</c:v>
                </c:pt>
                <c:pt idx="11">
                  <c:v>-2.7917915020707618E-3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E49-4CF0-B724-2E93A80F6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558432"/>
        <c:axId val="590558824"/>
      </c:lineChart>
      <c:dateAx>
        <c:axId val="590558432"/>
        <c:scaling>
          <c:orientation val="minMax"/>
        </c:scaling>
        <c:delete val="0"/>
        <c:axPos val="b"/>
        <c:numFmt formatCode="[$-C0A]mmm\-yy;@" sourceLinked="1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590558824"/>
        <c:crosses val="autoZero"/>
        <c:auto val="0"/>
        <c:lblOffset val="100"/>
        <c:baseTimeUnit val="months"/>
        <c:majorUnit val="4"/>
        <c:majorTimeUnit val="months"/>
        <c:minorUnit val="1"/>
        <c:minorTimeUnit val="months"/>
      </c:dateAx>
      <c:valAx>
        <c:axId val="590558824"/>
        <c:scaling>
          <c:orientation val="minMax"/>
          <c:max val="0.1"/>
          <c:min val="-0.1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590558432"/>
        <c:crosses val="autoZero"/>
        <c:crossBetween val="midCat"/>
        <c:majorUnit val="1"/>
        <c:min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>
      <a:noFill/>
    </a:ln>
  </c:spPr>
  <c:printSettings>
    <c:headerFooter/>
    <c:pageMargins b="0.75000000000000677" l="0.70000000000000062" r="0.70000000000000062" t="0.75000000000000677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'Previsiones EPA'!$K$18:$K$19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'Previsiones EPA'!$L$18:$L$19</c:f>
              <c:numCache>
                <c:formatCode>General</c:formatCode>
                <c:ptCount val="2"/>
                <c:pt idx="0">
                  <c:v>0</c:v>
                </c:pt>
                <c:pt idx="1">
                  <c:v>1.22514845490862E-16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C1-4028-8BD4-A2FB2F6DD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559608"/>
        <c:axId val="590560000"/>
      </c:scatterChart>
      <c:valAx>
        <c:axId val="590559608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590560000"/>
        <c:crosses val="autoZero"/>
        <c:crossBetween val="midCat"/>
        <c:majorUnit val="1"/>
        <c:minorUnit val="1"/>
      </c:valAx>
      <c:valAx>
        <c:axId val="590560000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590559608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722" l="0.70000000000000062" r="0.70000000000000062" t="0.75000000000000722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0.1"/>
          <c:w val="0.93888888888889577"/>
          <c:h val="0.8"/>
        </c:manualLayout>
      </c:layout>
      <c:lineChart>
        <c:grouping val="standard"/>
        <c:varyColors val="0"/>
        <c:ser>
          <c:idx val="4"/>
          <c:order val="0"/>
          <c:tx>
            <c:v>Variaciones interanuales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11"/>
              <c:layout>
                <c:manualLayout>
                  <c:x val="0"/>
                  <c:y val="0.244008882033098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5CEF-418D-A81D-6A89E045CB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1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[0]!_Fechas_VarInt_EPA</c:f>
              <c:numCache>
                <c:formatCode>[$-C0A]mmm\-yy;@</c:formatCode>
                <c:ptCount val="12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</c:numCache>
            </c:numRef>
          </c:cat>
          <c:val>
            <c:numRef>
              <c:f>[0]!VarInteranuales_OcupadosEPAESP</c:f>
              <c:numCache>
                <c:formatCode>0.0%</c:formatCode>
                <c:ptCount val="12"/>
                <c:pt idx="0">
                  <c:v>2.3641290682980598E-2</c:v>
                </c:pt>
                <c:pt idx="1">
                  <c:v>2.8211681372095176E-2</c:v>
                </c:pt>
                <c:pt idx="2">
                  <c:v>2.513316073523475E-2</c:v>
                </c:pt>
                <c:pt idx="3">
                  <c:v>2.9802605881394051E-2</c:v>
                </c:pt>
                <c:pt idx="4">
                  <c:v>3.1624896696775817E-2</c:v>
                </c:pt>
                <c:pt idx="5">
                  <c:v>2.382349671744044E-2</c:v>
                </c:pt>
                <c:pt idx="6">
                  <c:v>1.7735743050026898E-2</c:v>
                </c:pt>
                <c:pt idx="7">
                  <c:v>2.0564268761611437E-2</c:v>
                </c:pt>
                <c:pt idx="8">
                  <c:v>1.079366959237027E-2</c:v>
                </c:pt>
                <c:pt idx="9">
                  <c:v>-6.0474368941325518E-2</c:v>
                </c:pt>
                <c:pt idx="10">
                  <c:v>-3.5093226209733985E-2</c:v>
                </c:pt>
                <c:pt idx="11">
                  <c:v>-3.1181475912541945E-2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CEF-418D-A81D-6A89E045C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560784"/>
        <c:axId val="590561176"/>
      </c:lineChart>
      <c:dateAx>
        <c:axId val="590560784"/>
        <c:scaling>
          <c:orientation val="minMax"/>
        </c:scaling>
        <c:delete val="0"/>
        <c:axPos val="b"/>
        <c:numFmt formatCode="[$-C0A]mmm\-yy;@" sourceLinked="1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590561176"/>
        <c:crosses val="autoZero"/>
        <c:auto val="0"/>
        <c:lblOffset val="100"/>
        <c:baseTimeUnit val="months"/>
        <c:majorUnit val="4"/>
        <c:majorTimeUnit val="months"/>
        <c:minorUnit val="1"/>
        <c:minorTimeUnit val="months"/>
      </c:dateAx>
      <c:valAx>
        <c:axId val="590561176"/>
        <c:scaling>
          <c:orientation val="minMax"/>
          <c:max val="0.5"/>
          <c:min val="-0.5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59056078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>
      <a:noFill/>
    </a:ln>
  </c:spPr>
  <c:printSettings>
    <c:headerFooter/>
    <c:pageMargins b="0.75000000000000699" l="0.70000000000000062" r="0.70000000000000062" t="0.7500000000000069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r">
              <a:defRPr sz="1200"/>
            </a:pPr>
            <a:r>
              <a:rPr lang="es-ES" sz="1200"/>
              <a:t>Paro EPA</a:t>
            </a:r>
          </a:p>
        </c:rich>
      </c:tx>
      <c:layout>
        <c:manualLayout>
          <c:xMode val="edge"/>
          <c:yMode val="edge"/>
          <c:x val="0.8069561542503255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7206355051770925E-2"/>
          <c:y val="0.10803359580052492"/>
          <c:w val="0.86856554182863355"/>
          <c:h val="0.7687639631264187"/>
        </c:manualLayout>
      </c:layout>
      <c:areaChart>
        <c:grouping val="stacked"/>
        <c:varyColors val="0"/>
        <c:ser>
          <c:idx val="0"/>
          <c:order val="0"/>
          <c:tx>
            <c:v>Inferior</c:v>
          </c:tx>
          <c:spPr>
            <a:solidFill>
              <a:sysClr val="window" lastClr="FFFFFF">
                <a:alpha val="0"/>
              </a:sysClr>
            </a:solidFill>
            <a:ln w="38100">
              <a:noFill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[0]!Inferior_ParoEPAESP</c:f>
              <c:numCache>
                <c:formatCode>#,##0</c:formatCode>
                <c:ptCount val="32"/>
                <c:pt idx="0">
                  <c:v>5444600</c:v>
                </c:pt>
                <c:pt idx="1">
                  <c:v>5149000</c:v>
                </c:pt>
                <c:pt idx="2">
                  <c:v>4850800</c:v>
                </c:pt>
                <c:pt idx="3">
                  <c:v>4779500</c:v>
                </c:pt>
                <c:pt idx="4">
                  <c:v>4791400</c:v>
                </c:pt>
                <c:pt idx="5">
                  <c:v>4574700</c:v>
                </c:pt>
                <c:pt idx="6">
                  <c:v>4320800</c:v>
                </c:pt>
                <c:pt idx="7">
                  <c:v>4237800</c:v>
                </c:pt>
                <c:pt idx="8">
                  <c:v>4255000</c:v>
                </c:pt>
                <c:pt idx="9">
                  <c:v>3914300.14</c:v>
                </c:pt>
                <c:pt idx="10">
                  <c:v>3731731.1</c:v>
                </c:pt>
                <c:pt idx="11">
                  <c:v>3766672.32</c:v>
                </c:pt>
                <c:pt idx="12">
                  <c:v>3796078.88</c:v>
                </c:pt>
                <c:pt idx="13">
                  <c:v>3490100.7</c:v>
                </c:pt>
                <c:pt idx="14">
                  <c:v>3325975.07</c:v>
                </c:pt>
                <c:pt idx="15">
                  <c:v>3304292.3</c:v>
                </c:pt>
                <c:pt idx="16">
                  <c:v>3354200</c:v>
                </c:pt>
                <c:pt idx="17">
                  <c:v>3230627.72</c:v>
                </c:pt>
                <c:pt idx="18">
                  <c:v>3214380.65</c:v>
                </c:pt>
                <c:pt idx="19">
                  <c:v>3191928.24</c:v>
                </c:pt>
                <c:pt idx="20">
                  <c:v>3312961.15</c:v>
                </c:pt>
                <c:pt idx="21">
                  <c:v>3367957.53</c:v>
                </c:pt>
                <c:pt idx="22">
                  <c:v>3722927.11</c:v>
                </c:pt>
                <c:pt idx="23">
                  <c:v>3719782.84</c:v>
                </c:pt>
                <c:pt idx="24">
                  <c:v>3477438.605014544</c:v>
                </c:pt>
                <c:pt idx="25">
                  <c:v>3450867.160238707</c:v>
                </c:pt>
                <c:pt idx="26">
                  <c:v>3110325.0586860389</c:v>
                </c:pt>
                <c:pt idx="27">
                  <c:v>3017937.0882570934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3-4C56-80E0-200697E3F3EE}"/>
            </c:ext>
          </c:extLst>
        </c:ser>
        <c:ser>
          <c:idx val="1"/>
          <c:order val="1"/>
          <c:tx>
            <c:v>Medio</c:v>
          </c:tx>
          <c:spPr>
            <a:solidFill>
              <a:srgbClr val="007A37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[0]!Intervalo_ParoEPAESP</c:f>
              <c:numCache>
                <c:formatCode>#,##0</c:formatCode>
                <c:ptCount val="32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343101.22411501769</c:v>
                </c:pt>
                <c:pt idx="25">
                  <c:v>340479.55447117472</c:v>
                </c:pt>
                <c:pt idx="26">
                  <c:v>699236.5050347629</c:v>
                </c:pt>
                <c:pt idx="27">
                  <c:v>846955.8009491259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3-4C56-80E0-200697E3F3EE}"/>
            </c:ext>
          </c:extLst>
        </c:ser>
        <c:ser>
          <c:idx val="2"/>
          <c:order val="2"/>
          <c:tx>
            <c:v>Superior</c:v>
          </c:tx>
          <c:spPr>
            <a:solidFill>
              <a:srgbClr val="C00000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[0]!Intervalo_ParoEPAESP</c:f>
              <c:numCache>
                <c:formatCode>#,##0</c:formatCode>
                <c:ptCount val="32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343101.22411501769</c:v>
                </c:pt>
                <c:pt idx="25">
                  <c:v>340479.55447117472</c:v>
                </c:pt>
                <c:pt idx="26">
                  <c:v>699236.5050347629</c:v>
                </c:pt>
                <c:pt idx="27">
                  <c:v>846955.8009491259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3-4C56-80E0-200697E3F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207472"/>
        <c:axId val="664207864"/>
      </c:areaChart>
      <c:areaChart>
        <c:grouping val="stacked"/>
        <c:varyColors val="0"/>
        <c:ser>
          <c:idx val="3"/>
          <c:order val="3"/>
          <c:tx>
            <c:v>ParoEPAESP</c:v>
          </c:tx>
          <c:spPr>
            <a:gradFill>
              <a:gsLst>
                <a:gs pos="0">
                  <a:srgbClr val="1F497D">
                    <a:lumMod val="60000"/>
                    <a:lumOff val="40000"/>
                  </a:srgbClr>
                </a:gs>
                <a:gs pos="90000">
                  <a:srgbClr val="4F81BD">
                    <a:lumMod val="40000"/>
                    <a:lumOff val="60000"/>
                  </a:srgbClr>
                </a:gs>
              </a:gsLst>
              <a:lin ang="5400000" scaled="0"/>
            </a:gradFill>
            <a:ln w="3175">
              <a:noFill/>
            </a:ln>
            <a:effectLst/>
          </c:spPr>
          <c:val>
            <c:numRef>
              <c:f>[0]!_ParoEPAESP</c:f>
              <c:numCache>
                <c:formatCode>#,##0</c:formatCode>
                <c:ptCount val="24"/>
                <c:pt idx="0">
                  <c:v>5444600</c:v>
                </c:pt>
                <c:pt idx="1">
                  <c:v>5149000</c:v>
                </c:pt>
                <c:pt idx="2">
                  <c:v>4850800</c:v>
                </c:pt>
                <c:pt idx="3">
                  <c:v>4779500</c:v>
                </c:pt>
                <c:pt idx="4">
                  <c:v>4791400</c:v>
                </c:pt>
                <c:pt idx="5">
                  <c:v>4574700</c:v>
                </c:pt>
                <c:pt idx="6">
                  <c:v>4320800</c:v>
                </c:pt>
                <c:pt idx="7">
                  <c:v>4237800</c:v>
                </c:pt>
                <c:pt idx="8">
                  <c:v>4255000</c:v>
                </c:pt>
                <c:pt idx="9">
                  <c:v>3914300.14</c:v>
                </c:pt>
                <c:pt idx="10">
                  <c:v>3731731.1</c:v>
                </c:pt>
                <c:pt idx="11">
                  <c:v>3766672.32</c:v>
                </c:pt>
                <c:pt idx="12">
                  <c:v>3796078.88</c:v>
                </c:pt>
                <c:pt idx="13">
                  <c:v>3490100.7</c:v>
                </c:pt>
                <c:pt idx="14">
                  <c:v>3325975.07</c:v>
                </c:pt>
                <c:pt idx="15">
                  <c:v>3304292.3</c:v>
                </c:pt>
                <c:pt idx="16">
                  <c:v>3354200</c:v>
                </c:pt>
                <c:pt idx="17">
                  <c:v>3230627.72</c:v>
                </c:pt>
                <c:pt idx="18">
                  <c:v>3214380.65</c:v>
                </c:pt>
                <c:pt idx="19">
                  <c:v>3191928.24</c:v>
                </c:pt>
                <c:pt idx="20">
                  <c:v>3312961.15</c:v>
                </c:pt>
                <c:pt idx="21">
                  <c:v>3367957.53</c:v>
                </c:pt>
                <c:pt idx="22">
                  <c:v>3722927.11</c:v>
                </c:pt>
                <c:pt idx="23">
                  <c:v>3719782.84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3-4C56-80E0-200697E3F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208648"/>
        <c:axId val="664208256"/>
      </c:areaChart>
      <c:dateAx>
        <c:axId val="66420747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yyyy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1"/>
            </a:pPr>
            <a:endParaRPr lang="es-ES"/>
          </a:p>
        </c:txPr>
        <c:crossAx val="664207864"/>
        <c:crosses val="autoZero"/>
        <c:auto val="0"/>
        <c:lblOffset val="100"/>
        <c:baseTimeUnit val="months"/>
        <c:majorUnit val="12"/>
        <c:majorTimeUnit val="months"/>
        <c:minorUnit val="4"/>
        <c:minorTimeUnit val="months"/>
      </c:dateAx>
      <c:valAx>
        <c:axId val="664207864"/>
        <c:scaling>
          <c:orientation val="minMax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1"/>
            </a:pPr>
            <a:endParaRPr lang="es-ES"/>
          </a:p>
        </c:txPr>
        <c:crossAx val="664207472"/>
        <c:crosses val="autoZero"/>
        <c:crossBetween val="between"/>
        <c:dispUnits>
          <c:builtInUnit val="thousands"/>
        </c:dispUnits>
      </c:valAx>
      <c:valAx>
        <c:axId val="664208256"/>
        <c:scaling>
          <c:orientation val="minMax"/>
          <c:max val="350000"/>
          <c:min val="150000"/>
        </c:scaling>
        <c:delete val="1"/>
        <c:axPos val="r"/>
        <c:numFmt formatCode="#,##0" sourceLinked="1"/>
        <c:majorTickMark val="out"/>
        <c:minorTickMark val="none"/>
        <c:tickLblPos val="none"/>
        <c:crossAx val="664208648"/>
        <c:crosses val="max"/>
        <c:crossBetween val="midCat"/>
      </c:valAx>
      <c:catAx>
        <c:axId val="664208648"/>
        <c:scaling>
          <c:orientation val="minMax"/>
        </c:scaling>
        <c:delete val="1"/>
        <c:axPos val="b"/>
        <c:majorTickMark val="out"/>
        <c:minorTickMark val="none"/>
        <c:tickLblPos val="none"/>
        <c:crossAx val="664208256"/>
        <c:crosses val="autoZero"/>
        <c:auto val="1"/>
        <c:lblAlgn val="ctr"/>
        <c:lblOffset val="100"/>
        <c:noMultiLvlLbl val="0"/>
      </c:catAx>
      <c:spPr>
        <a:ln w="3175">
          <a:solidFill>
            <a:schemeClr val="bg1"/>
          </a:solidFill>
        </a:ln>
      </c:spPr>
    </c:plotArea>
    <c:plotVisOnly val="1"/>
    <c:dispBlanksAs val="zero"/>
    <c:showDLblsOverMax val="0"/>
  </c:chart>
  <c:spPr>
    <a:solidFill>
      <a:schemeClr val="bg1">
        <a:lumMod val="85000"/>
        <a:alpha val="50000"/>
      </a:schemeClr>
    </a:solidFill>
    <a:ln>
      <a:noFill/>
    </a:ln>
  </c:spPr>
  <c:printSettings>
    <c:headerFooter/>
    <c:pageMargins b="0.75000000000000799" l="0.70000000000000062" r="0.70000000000000062" t="0.75000000000000799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'Previsiones EPA'!$A$37:$A$38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'Previsiones EPA'!$B$37:$B$38</c:f>
              <c:numCache>
                <c:formatCode>General</c:formatCode>
                <c:ptCount val="2"/>
                <c:pt idx="0">
                  <c:v>0</c:v>
                </c:pt>
                <c:pt idx="1">
                  <c:v>1.22514845490862E-16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01-403A-8A05-A97DA2511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209432"/>
        <c:axId val="664209824"/>
      </c:scatterChart>
      <c:valAx>
        <c:axId val="664209432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664209824"/>
        <c:crosses val="autoZero"/>
        <c:crossBetween val="midCat"/>
        <c:majorUnit val="1"/>
        <c:minorUnit val="1"/>
      </c:valAx>
      <c:valAx>
        <c:axId val="664209824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664209432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699" l="0.70000000000000062" r="0.70000000000000062" t="0.7500000000000069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0.1"/>
          <c:w val="0.93888888888889555"/>
          <c:h val="0.8"/>
        </c:manualLayout>
      </c:layout>
      <c:lineChart>
        <c:grouping val="standard"/>
        <c:varyColors val="0"/>
        <c:ser>
          <c:idx val="4"/>
          <c:order val="0"/>
          <c:tx>
            <c:v>Variaciones interanuales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11"/>
              <c:layout>
                <c:manualLayout>
                  <c:x val="2.1691512848420746E-7"/>
                  <c:y val="-0.435730146487675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vertOverflow="clip" horzOverflow="clip" wrap="none" anchorCtr="0">
                  <a:spAutoFit/>
                </a:bodyPr>
                <a:lstStyle/>
                <a:p>
                  <a:pPr algn="ctr">
                    <a:defRPr lang="es-ES" sz="1100" b="1" i="1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/>
                </c:ext>
                <c:ext xmlns:c16="http://schemas.microsoft.com/office/drawing/2014/chart" uri="{C3380CC4-5D6E-409C-BE32-E72D297353CC}">
                  <c16:uniqueId val="{00000000-58DD-40DF-9592-7C5D688D05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anchorCtr="0"/>
              <a:lstStyle/>
              <a:p>
                <a:pPr algn="ctr">
                  <a:defRPr lang="es-ES" sz="1100" b="1" i="1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[0]!_Fechas_VarInt_EPA</c:f>
              <c:numCache>
                <c:formatCode>[$-C0A]mmm\-yy;@</c:formatCode>
                <c:ptCount val="12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</c:numCache>
            </c:numRef>
          </c:cat>
          <c:val>
            <c:numRef>
              <c:f>[0]!VarInteranuales_ParoEPAESP</c:f>
              <c:numCache>
                <c:formatCode>0.0%</c:formatCode>
                <c:ptCount val="12"/>
                <c:pt idx="0">
                  <c:v>-0.10785455229142193</c:v>
                </c:pt>
                <c:pt idx="1">
                  <c:v>-0.10837172031473297</c:v>
                </c:pt>
                <c:pt idx="2">
                  <c:v>-0.10873131507251432</c:v>
                </c:pt>
                <c:pt idx="3">
                  <c:v>-0.12275557328013076</c:v>
                </c:pt>
                <c:pt idx="4">
                  <c:v>-0.11640403004481292</c:v>
                </c:pt>
                <c:pt idx="5">
                  <c:v>-7.4345413586490494E-2</c:v>
                </c:pt>
                <c:pt idx="6">
                  <c:v>-3.3552392201183889E-2</c:v>
                </c:pt>
                <c:pt idx="7">
                  <c:v>-3.4005484321105506E-2</c:v>
                </c:pt>
                <c:pt idx="8">
                  <c:v>-1.2294690239103234E-2</c:v>
                </c:pt>
                <c:pt idx="9">
                  <c:v>4.2508707874270302E-2</c:v>
                </c:pt>
                <c:pt idx="10">
                  <c:v>0.158209781408434</c:v>
                </c:pt>
                <c:pt idx="11">
                  <c:v>0.1653717002109043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8DD-40DF-9592-7C5D688D0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210608"/>
        <c:axId val="384960376"/>
      </c:lineChart>
      <c:dateAx>
        <c:axId val="664210608"/>
        <c:scaling>
          <c:orientation val="minMax"/>
        </c:scaling>
        <c:delete val="0"/>
        <c:axPos val="b"/>
        <c:numFmt formatCode="[$-C0A]mmm\-yy;@" sourceLinked="1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384960376"/>
        <c:crosses val="autoZero"/>
        <c:auto val="0"/>
        <c:lblOffset val="100"/>
        <c:baseTimeUnit val="months"/>
        <c:majorUnit val="4"/>
        <c:majorTimeUnit val="months"/>
        <c:minorUnit val="1"/>
        <c:minorTimeUnit val="months"/>
      </c:dateAx>
      <c:valAx>
        <c:axId val="384960376"/>
        <c:scaling>
          <c:orientation val="minMax"/>
          <c:max val="0.5"/>
          <c:min val="-0.5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none"/>
        <c:minorTickMark val="none"/>
        <c:tickLblPos val="none"/>
        <c:spPr>
          <a:solidFill>
            <a:sysClr val="window" lastClr="FFFFFF"/>
          </a:solidFill>
          <a:ln w="19050">
            <a:solidFill>
              <a:schemeClr val="bg1">
                <a:lumMod val="65000"/>
              </a:schemeClr>
            </a:solidFill>
          </a:ln>
        </c:spPr>
        <c:crossAx val="66421060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>
      <a:noFill/>
    </a:ln>
  </c:spPr>
  <c:printSettings>
    <c:headerFooter/>
    <c:pageMargins b="0.75000000000000677" l="0.70000000000000062" r="0.70000000000000062" t="0.75000000000000677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r">
              <a:defRPr sz="1200"/>
            </a:pPr>
            <a:r>
              <a:rPr lang="es-ES" sz="1200"/>
              <a:t>Ocupados EPA</a:t>
            </a:r>
          </a:p>
        </c:rich>
      </c:tx>
      <c:layout>
        <c:manualLayout>
          <c:xMode val="edge"/>
          <c:yMode val="edge"/>
          <c:x val="0.6937167703134097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7206355051770925E-2"/>
          <c:y val="0.10803359580052492"/>
          <c:w val="0.86856554182863355"/>
          <c:h val="0.7687639631264187"/>
        </c:manualLayout>
      </c:layout>
      <c:areaChart>
        <c:grouping val="stacked"/>
        <c:varyColors val="0"/>
        <c:ser>
          <c:idx val="0"/>
          <c:order val="0"/>
          <c:tx>
            <c:v>Inferior</c:v>
          </c:tx>
          <c:spPr>
            <a:solidFill>
              <a:sysClr val="window" lastClr="FFFFFF">
                <a:alpha val="0"/>
              </a:sysClr>
            </a:solidFill>
            <a:ln w="38100">
              <a:noFill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[0]!Inferior_OcupadosEPACLM</c:f>
              <c:numCache>
                <c:formatCode>#,##0</c:formatCode>
                <c:ptCount val="32"/>
                <c:pt idx="0">
                  <c:v>707000</c:v>
                </c:pt>
                <c:pt idx="1">
                  <c:v>720800</c:v>
                </c:pt>
                <c:pt idx="2">
                  <c:v>745800</c:v>
                </c:pt>
                <c:pt idx="3">
                  <c:v>741700</c:v>
                </c:pt>
                <c:pt idx="4">
                  <c:v>733200</c:v>
                </c:pt>
                <c:pt idx="5">
                  <c:v>748100</c:v>
                </c:pt>
                <c:pt idx="6">
                  <c:v>756500</c:v>
                </c:pt>
                <c:pt idx="7">
                  <c:v>770100</c:v>
                </c:pt>
                <c:pt idx="8">
                  <c:v>770800</c:v>
                </c:pt>
                <c:pt idx="9">
                  <c:v>766762.46</c:v>
                </c:pt>
                <c:pt idx="10">
                  <c:v>792276.96</c:v>
                </c:pt>
                <c:pt idx="11">
                  <c:v>799110.7</c:v>
                </c:pt>
                <c:pt idx="12">
                  <c:v>777248.42</c:v>
                </c:pt>
                <c:pt idx="13">
                  <c:v>794962.98</c:v>
                </c:pt>
                <c:pt idx="14">
                  <c:v>817620.78</c:v>
                </c:pt>
                <c:pt idx="15">
                  <c:v>830053.67</c:v>
                </c:pt>
                <c:pt idx="16">
                  <c:v>829500</c:v>
                </c:pt>
                <c:pt idx="17">
                  <c:v>820471.31</c:v>
                </c:pt>
                <c:pt idx="18">
                  <c:v>826122.31</c:v>
                </c:pt>
                <c:pt idx="19">
                  <c:v>824201.95</c:v>
                </c:pt>
                <c:pt idx="20">
                  <c:v>800895.95</c:v>
                </c:pt>
                <c:pt idx="21">
                  <c:v>771081.54</c:v>
                </c:pt>
                <c:pt idx="22">
                  <c:v>799616.69</c:v>
                </c:pt>
                <c:pt idx="23">
                  <c:v>821900.94999999984</c:v>
                </c:pt>
                <c:pt idx="24">
                  <c:v>778214.39001728641</c:v>
                </c:pt>
                <c:pt idx="25">
                  <c:v>742709.90510741645</c:v>
                </c:pt>
                <c:pt idx="26">
                  <c:v>759479.21063758002</c:v>
                </c:pt>
                <c:pt idx="27">
                  <c:v>766718.96656721877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1-4AB4-A665-58728DFA848A}"/>
            </c:ext>
          </c:extLst>
        </c:ser>
        <c:ser>
          <c:idx val="1"/>
          <c:order val="1"/>
          <c:tx>
            <c:v>Medio</c:v>
          </c:tx>
          <c:spPr>
            <a:solidFill>
              <a:srgbClr val="C00000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[0]!Intervalo_OcupadosEPACLM</c:f>
              <c:numCache>
                <c:formatCode>#,##0</c:formatCode>
                <c:ptCount val="32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30418.465419327855</c:v>
                </c:pt>
                <c:pt idx="25">
                  <c:v>61884.92102280369</c:v>
                </c:pt>
                <c:pt idx="26">
                  <c:v>63282.19220661986</c:v>
                </c:pt>
                <c:pt idx="27">
                  <c:v>63885.431399808309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11-4AB4-A665-58728DFA848A}"/>
            </c:ext>
          </c:extLst>
        </c:ser>
        <c:ser>
          <c:idx val="2"/>
          <c:order val="2"/>
          <c:tx>
            <c:v>Superior</c:v>
          </c:tx>
          <c:spPr>
            <a:solidFill>
              <a:srgbClr val="007A37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[0]!Intervalo_OcupadosEPACLM</c:f>
              <c:numCache>
                <c:formatCode>#,##0</c:formatCode>
                <c:ptCount val="32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30418.465419327855</c:v>
                </c:pt>
                <c:pt idx="25">
                  <c:v>61884.92102280369</c:v>
                </c:pt>
                <c:pt idx="26">
                  <c:v>63282.19220661986</c:v>
                </c:pt>
                <c:pt idx="27">
                  <c:v>63885.431399808309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11-4AB4-A665-58728DFA8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961160"/>
        <c:axId val="384961552"/>
      </c:areaChart>
      <c:areaChart>
        <c:grouping val="stacked"/>
        <c:varyColors val="0"/>
        <c:ser>
          <c:idx val="3"/>
          <c:order val="3"/>
          <c:tx>
            <c:v>OcupadosEPACLM</c:v>
          </c:tx>
          <c:spPr>
            <a:gradFill>
              <a:gsLst>
                <a:gs pos="0">
                  <a:srgbClr val="1F497D">
                    <a:lumMod val="60000"/>
                    <a:lumOff val="40000"/>
                  </a:srgbClr>
                </a:gs>
                <a:gs pos="90000">
                  <a:srgbClr val="4F81BD">
                    <a:lumMod val="40000"/>
                    <a:lumOff val="60000"/>
                  </a:srgbClr>
                </a:gs>
              </a:gsLst>
              <a:lin ang="5400000" scaled="0"/>
            </a:gradFill>
            <a:ln w="3175">
              <a:noFill/>
            </a:ln>
            <a:effectLst/>
          </c:spPr>
          <c:val>
            <c:numRef>
              <c:f>[0]!_OcupadosEPACLM</c:f>
              <c:numCache>
                <c:formatCode>#,##0</c:formatCode>
                <c:ptCount val="24"/>
                <c:pt idx="0">
                  <c:v>707000</c:v>
                </c:pt>
                <c:pt idx="1">
                  <c:v>720800</c:v>
                </c:pt>
                <c:pt idx="2">
                  <c:v>745800</c:v>
                </c:pt>
                <c:pt idx="3">
                  <c:v>741700</c:v>
                </c:pt>
                <c:pt idx="4">
                  <c:v>733200</c:v>
                </c:pt>
                <c:pt idx="5">
                  <c:v>748100</c:v>
                </c:pt>
                <c:pt idx="6">
                  <c:v>756500</c:v>
                </c:pt>
                <c:pt idx="7">
                  <c:v>770100</c:v>
                </c:pt>
                <c:pt idx="8">
                  <c:v>770800</c:v>
                </c:pt>
                <c:pt idx="9">
                  <c:v>766762.46</c:v>
                </c:pt>
                <c:pt idx="10">
                  <c:v>792276.96</c:v>
                </c:pt>
                <c:pt idx="11">
                  <c:v>799110.7</c:v>
                </c:pt>
                <c:pt idx="12">
                  <c:v>777248.42</c:v>
                </c:pt>
                <c:pt idx="13">
                  <c:v>794962.98</c:v>
                </c:pt>
                <c:pt idx="14">
                  <c:v>817620.78</c:v>
                </c:pt>
                <c:pt idx="15">
                  <c:v>830053.67</c:v>
                </c:pt>
                <c:pt idx="16">
                  <c:v>829500</c:v>
                </c:pt>
                <c:pt idx="17">
                  <c:v>820471.31</c:v>
                </c:pt>
                <c:pt idx="18">
                  <c:v>826122.31</c:v>
                </c:pt>
                <c:pt idx="19">
                  <c:v>824201.95</c:v>
                </c:pt>
                <c:pt idx="20">
                  <c:v>800895.95</c:v>
                </c:pt>
                <c:pt idx="21">
                  <c:v>771081.54</c:v>
                </c:pt>
                <c:pt idx="22">
                  <c:v>799616.69</c:v>
                </c:pt>
                <c:pt idx="23">
                  <c:v>821900.94999999984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11-4AB4-A665-58728DFA8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838072"/>
        <c:axId val="384961944"/>
      </c:areaChart>
      <c:dateAx>
        <c:axId val="38496116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yyyy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1"/>
            </a:pPr>
            <a:endParaRPr lang="es-ES"/>
          </a:p>
        </c:txPr>
        <c:crossAx val="384961552"/>
        <c:crosses val="autoZero"/>
        <c:auto val="0"/>
        <c:lblOffset val="100"/>
        <c:baseTimeUnit val="months"/>
        <c:majorUnit val="12"/>
        <c:majorTimeUnit val="months"/>
        <c:minorUnit val="4"/>
        <c:minorTimeUnit val="months"/>
      </c:dateAx>
      <c:valAx>
        <c:axId val="384961552"/>
        <c:scaling>
          <c:orientation val="minMax"/>
          <c:min val="50000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1"/>
            </a:pPr>
            <a:endParaRPr lang="es-ES"/>
          </a:p>
        </c:txPr>
        <c:crossAx val="384961160"/>
        <c:crosses val="autoZero"/>
        <c:crossBetween val="between"/>
        <c:dispUnits>
          <c:builtInUnit val="thousands"/>
        </c:dispUnits>
      </c:valAx>
      <c:valAx>
        <c:axId val="384961944"/>
        <c:scaling>
          <c:orientation val="minMax"/>
          <c:min val="130000"/>
        </c:scaling>
        <c:delete val="1"/>
        <c:axPos val="r"/>
        <c:numFmt formatCode="#,##0" sourceLinked="1"/>
        <c:majorTickMark val="out"/>
        <c:minorTickMark val="none"/>
        <c:tickLblPos val="none"/>
        <c:crossAx val="591838072"/>
        <c:crosses val="max"/>
        <c:crossBetween val="midCat"/>
      </c:valAx>
      <c:catAx>
        <c:axId val="591838072"/>
        <c:scaling>
          <c:orientation val="minMax"/>
        </c:scaling>
        <c:delete val="1"/>
        <c:axPos val="b"/>
        <c:majorTickMark val="out"/>
        <c:minorTickMark val="none"/>
        <c:tickLblPos val="none"/>
        <c:crossAx val="384961944"/>
        <c:crosses val="autoZero"/>
        <c:auto val="1"/>
        <c:lblAlgn val="ctr"/>
        <c:lblOffset val="100"/>
        <c:noMultiLvlLbl val="0"/>
      </c:catAx>
      <c:spPr>
        <a:ln w="3175">
          <a:solidFill>
            <a:schemeClr val="bg1"/>
          </a:solidFill>
        </a:ln>
      </c:spPr>
    </c:plotArea>
    <c:plotVisOnly val="1"/>
    <c:dispBlanksAs val="zero"/>
    <c:showDLblsOverMax val="0"/>
  </c:chart>
  <c:spPr>
    <a:solidFill>
      <a:schemeClr val="bg1">
        <a:lumMod val="85000"/>
        <a:alpha val="50000"/>
      </a:schemeClr>
    </a:solidFill>
    <a:ln>
      <a:noFill/>
    </a:ln>
  </c:spPr>
  <c:printSettings>
    <c:headerFooter/>
    <c:pageMargins b="0.75000000000000799" l="0.70000000000000062" r="0.70000000000000062" t="0.75000000000000799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r">
              <a:defRPr sz="1200"/>
            </a:pPr>
            <a:r>
              <a:rPr lang="es-ES" sz="1200"/>
              <a:t>Activos EPA</a:t>
            </a:r>
          </a:p>
        </c:rich>
      </c:tx>
      <c:layout>
        <c:manualLayout>
          <c:xMode val="edge"/>
          <c:yMode val="edge"/>
          <c:x val="0.7396461320916104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7206355051770925E-2"/>
          <c:y val="0.10803359580052492"/>
          <c:w val="0.86856554182863344"/>
          <c:h val="0.7687639631264187"/>
        </c:manualLayout>
      </c:layout>
      <c:areaChart>
        <c:grouping val="stacked"/>
        <c:varyColors val="0"/>
        <c:ser>
          <c:idx val="0"/>
          <c:order val="0"/>
          <c:tx>
            <c:v>Inferior</c:v>
          </c:tx>
          <c:spPr>
            <a:solidFill>
              <a:sysClr val="window" lastClr="FFFFFF">
                <a:alpha val="0"/>
              </a:sysClr>
            </a:solidFill>
            <a:ln w="38100">
              <a:noFill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[0]!Inferior_ActivosEPACLM</c:f>
              <c:numCache>
                <c:formatCode>#,##0</c:formatCode>
                <c:ptCount val="32"/>
                <c:pt idx="0">
                  <c:v>991500</c:v>
                </c:pt>
                <c:pt idx="1">
                  <c:v>987500</c:v>
                </c:pt>
                <c:pt idx="2">
                  <c:v>990800</c:v>
                </c:pt>
                <c:pt idx="3">
                  <c:v>988600</c:v>
                </c:pt>
                <c:pt idx="4">
                  <c:v>983500</c:v>
                </c:pt>
                <c:pt idx="5">
                  <c:v>983400</c:v>
                </c:pt>
                <c:pt idx="6">
                  <c:v>978300</c:v>
                </c:pt>
                <c:pt idx="7">
                  <c:v>989200</c:v>
                </c:pt>
                <c:pt idx="8">
                  <c:v>994300</c:v>
                </c:pt>
                <c:pt idx="9">
                  <c:v>986044.90999999992</c:v>
                </c:pt>
                <c:pt idx="10">
                  <c:v>973297.81</c:v>
                </c:pt>
                <c:pt idx="11">
                  <c:v>995600.78</c:v>
                </c:pt>
                <c:pt idx="12">
                  <c:v>979939.89</c:v>
                </c:pt>
                <c:pt idx="13">
                  <c:v>982762.01</c:v>
                </c:pt>
                <c:pt idx="14">
                  <c:v>981620.62</c:v>
                </c:pt>
                <c:pt idx="15">
                  <c:v>990019.66</c:v>
                </c:pt>
                <c:pt idx="16">
                  <c:v>984400</c:v>
                </c:pt>
                <c:pt idx="17">
                  <c:v>981673.28</c:v>
                </c:pt>
                <c:pt idx="18">
                  <c:v>984654.47</c:v>
                </c:pt>
                <c:pt idx="19">
                  <c:v>987824.64000000001</c:v>
                </c:pt>
                <c:pt idx="20">
                  <c:v>978011.02</c:v>
                </c:pt>
                <c:pt idx="21">
                  <c:v>927252.76</c:v>
                </c:pt>
                <c:pt idx="22">
                  <c:v>979166.49</c:v>
                </c:pt>
                <c:pt idx="23">
                  <c:v>994920.9099999998</c:v>
                </c:pt>
                <c:pt idx="24">
                  <c:v>954781.93078048353</c:v>
                </c:pt>
                <c:pt idx="25">
                  <c:v>903506.35958548915</c:v>
                </c:pt>
                <c:pt idx="26">
                  <c:v>908521.10303769086</c:v>
                </c:pt>
                <c:pt idx="27">
                  <c:v>914890.73480995616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E-4535-9967-2008596A4B6F}"/>
            </c:ext>
          </c:extLst>
        </c:ser>
        <c:ser>
          <c:idx val="1"/>
          <c:order val="1"/>
          <c:tx>
            <c:v>Medio</c:v>
          </c:tx>
          <c:spPr>
            <a:solidFill>
              <a:srgbClr val="C00000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[0]!Intervalo_ActivosEPACLM</c:f>
              <c:numCache>
                <c:formatCode>#,##0</c:formatCode>
                <c:ptCount val="32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32074.117638032803</c:v>
                </c:pt>
                <c:pt idx="25">
                  <c:v>78763.137819980286</c:v>
                </c:pt>
                <c:pt idx="26">
                  <c:v>79200.297919040153</c:v>
                </c:pt>
                <c:pt idx="27">
                  <c:v>79755.570363798164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DE-4535-9967-2008596A4B6F}"/>
            </c:ext>
          </c:extLst>
        </c:ser>
        <c:ser>
          <c:idx val="2"/>
          <c:order val="2"/>
          <c:tx>
            <c:v>Superior</c:v>
          </c:tx>
          <c:spPr>
            <a:solidFill>
              <a:srgbClr val="007A37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[0]!Intervalo_ActivosEPACLM</c:f>
              <c:numCache>
                <c:formatCode>#,##0</c:formatCode>
                <c:ptCount val="32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32074.117638032803</c:v>
                </c:pt>
                <c:pt idx="25">
                  <c:v>78763.137819980286</c:v>
                </c:pt>
                <c:pt idx="26">
                  <c:v>79200.297919040153</c:v>
                </c:pt>
                <c:pt idx="27">
                  <c:v>79755.570363798164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DE-4535-9967-2008596A4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838856"/>
        <c:axId val="591839248"/>
      </c:areaChart>
      <c:areaChart>
        <c:grouping val="stacked"/>
        <c:varyColors val="0"/>
        <c:ser>
          <c:idx val="3"/>
          <c:order val="3"/>
          <c:tx>
            <c:v>ActivosEPACLM</c:v>
          </c:tx>
          <c:spPr>
            <a:gradFill>
              <a:gsLst>
                <a:gs pos="0">
                  <a:srgbClr val="1F497D">
                    <a:lumMod val="60000"/>
                    <a:lumOff val="40000"/>
                  </a:srgbClr>
                </a:gs>
                <a:gs pos="90000">
                  <a:srgbClr val="4F81BD">
                    <a:lumMod val="40000"/>
                    <a:lumOff val="60000"/>
                  </a:srgbClr>
                </a:gs>
              </a:gsLst>
              <a:lin ang="5400000" scaled="0"/>
            </a:gradFill>
            <a:ln w="3175">
              <a:noFill/>
            </a:ln>
            <a:effectLst/>
          </c:spPr>
          <c:val>
            <c:numRef>
              <c:f>[0]!_ActivosEPACLM</c:f>
              <c:numCache>
                <c:formatCode>#,##0</c:formatCode>
                <c:ptCount val="24"/>
                <c:pt idx="0">
                  <c:v>991500</c:v>
                </c:pt>
                <c:pt idx="1">
                  <c:v>987500</c:v>
                </c:pt>
                <c:pt idx="2">
                  <c:v>990800</c:v>
                </c:pt>
                <c:pt idx="3">
                  <c:v>988600</c:v>
                </c:pt>
                <c:pt idx="4">
                  <c:v>983500</c:v>
                </c:pt>
                <c:pt idx="5">
                  <c:v>983400</c:v>
                </c:pt>
                <c:pt idx="6">
                  <c:v>978300</c:v>
                </c:pt>
                <c:pt idx="7">
                  <c:v>989200</c:v>
                </c:pt>
                <c:pt idx="8">
                  <c:v>994300</c:v>
                </c:pt>
                <c:pt idx="9">
                  <c:v>986044.90999999992</c:v>
                </c:pt>
                <c:pt idx="10">
                  <c:v>973297.81</c:v>
                </c:pt>
                <c:pt idx="11">
                  <c:v>995600.78</c:v>
                </c:pt>
                <c:pt idx="12">
                  <c:v>979939.89</c:v>
                </c:pt>
                <c:pt idx="13">
                  <c:v>982762.01</c:v>
                </c:pt>
                <c:pt idx="14">
                  <c:v>981620.62</c:v>
                </c:pt>
                <c:pt idx="15">
                  <c:v>990019.66</c:v>
                </c:pt>
                <c:pt idx="16">
                  <c:v>984400</c:v>
                </c:pt>
                <c:pt idx="17">
                  <c:v>981673.28</c:v>
                </c:pt>
                <c:pt idx="18">
                  <c:v>984654.47</c:v>
                </c:pt>
                <c:pt idx="19">
                  <c:v>987824.64000000001</c:v>
                </c:pt>
                <c:pt idx="20">
                  <c:v>978011.02</c:v>
                </c:pt>
                <c:pt idx="21">
                  <c:v>927252.76</c:v>
                </c:pt>
                <c:pt idx="22">
                  <c:v>979166.49</c:v>
                </c:pt>
                <c:pt idx="23">
                  <c:v>994920.9099999998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DE-4535-9967-2008596A4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633320"/>
        <c:axId val="591839640"/>
      </c:areaChart>
      <c:dateAx>
        <c:axId val="59183885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yyyy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1"/>
            </a:pPr>
            <a:endParaRPr lang="es-ES"/>
          </a:p>
        </c:txPr>
        <c:crossAx val="591839248"/>
        <c:crosses val="autoZero"/>
        <c:auto val="0"/>
        <c:lblOffset val="100"/>
        <c:baseTimeUnit val="months"/>
        <c:majorUnit val="12"/>
        <c:majorTimeUnit val="months"/>
        <c:minorUnit val="4"/>
        <c:minorTimeUnit val="months"/>
      </c:dateAx>
      <c:valAx>
        <c:axId val="591839248"/>
        <c:scaling>
          <c:orientation val="minMax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1"/>
            </a:pPr>
            <a:endParaRPr lang="es-ES"/>
          </a:p>
        </c:txPr>
        <c:crossAx val="591838856"/>
        <c:crosses val="autoZero"/>
        <c:crossBetween val="between"/>
        <c:dispUnits>
          <c:builtInUnit val="thousands"/>
        </c:dispUnits>
      </c:valAx>
      <c:valAx>
        <c:axId val="591839640"/>
        <c:scaling>
          <c:orientation val="minMax"/>
          <c:min val="130000"/>
        </c:scaling>
        <c:delete val="1"/>
        <c:axPos val="r"/>
        <c:numFmt formatCode="#,##0" sourceLinked="1"/>
        <c:majorTickMark val="out"/>
        <c:minorTickMark val="none"/>
        <c:tickLblPos val="none"/>
        <c:crossAx val="583633320"/>
        <c:crosses val="max"/>
        <c:crossBetween val="midCat"/>
      </c:valAx>
      <c:catAx>
        <c:axId val="583633320"/>
        <c:scaling>
          <c:orientation val="minMax"/>
        </c:scaling>
        <c:delete val="1"/>
        <c:axPos val="b"/>
        <c:majorTickMark val="out"/>
        <c:minorTickMark val="none"/>
        <c:tickLblPos val="none"/>
        <c:crossAx val="591839640"/>
        <c:crosses val="autoZero"/>
        <c:auto val="1"/>
        <c:lblAlgn val="ctr"/>
        <c:lblOffset val="100"/>
        <c:noMultiLvlLbl val="0"/>
      </c:catAx>
      <c:spPr>
        <a:ln w="3175">
          <a:solidFill>
            <a:schemeClr val="bg1"/>
          </a:solidFill>
        </a:ln>
      </c:spPr>
    </c:plotArea>
    <c:plotVisOnly val="1"/>
    <c:dispBlanksAs val="zero"/>
    <c:showDLblsOverMax val="0"/>
  </c:chart>
  <c:spPr>
    <a:solidFill>
      <a:schemeClr val="bg1">
        <a:lumMod val="85000"/>
        <a:alpha val="50000"/>
      </a:schemeClr>
    </a:solidFill>
    <a:ln>
      <a:noFill/>
    </a:ln>
  </c:spPr>
  <c:printSettings>
    <c:headerFooter/>
    <c:pageMargins b="0.7500000000000081" l="0.70000000000000062" r="0.70000000000000062" t="0.7500000000000081" header="0.30000000000000032" footer="0.30000000000000032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r">
              <a:defRPr sz="1200"/>
            </a:pPr>
            <a:r>
              <a:rPr lang="es-ES" sz="1200"/>
              <a:t>Ocupados EPA</a:t>
            </a:r>
          </a:p>
        </c:rich>
      </c:tx>
      <c:layout>
        <c:manualLayout>
          <c:xMode val="edge"/>
          <c:yMode val="edge"/>
          <c:x val="0.7166814512025139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7206355051770925E-2"/>
          <c:y val="0.10803359580052492"/>
          <c:w val="0.86856554182863344"/>
          <c:h val="0.7687639631264187"/>
        </c:manualLayout>
      </c:layout>
      <c:areaChart>
        <c:grouping val="stacked"/>
        <c:varyColors val="0"/>
        <c:ser>
          <c:idx val="0"/>
          <c:order val="0"/>
          <c:tx>
            <c:v>Inferior</c:v>
          </c:tx>
          <c:spPr>
            <a:solidFill>
              <a:sysClr val="window" lastClr="FFFFFF">
                <a:alpha val="0"/>
              </a:sysClr>
            </a:solidFill>
            <a:ln w="38100">
              <a:noFill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[0]!Inferior_OcupadosEPAESP</c:f>
              <c:numCache>
                <c:formatCode>#,##0</c:formatCode>
                <c:ptCount val="32"/>
                <c:pt idx="0">
                  <c:v>17454800</c:v>
                </c:pt>
                <c:pt idx="1">
                  <c:v>17866500</c:v>
                </c:pt>
                <c:pt idx="2">
                  <c:v>18048700</c:v>
                </c:pt>
                <c:pt idx="3">
                  <c:v>18094200</c:v>
                </c:pt>
                <c:pt idx="4">
                  <c:v>18029600</c:v>
                </c:pt>
                <c:pt idx="5">
                  <c:v>18301000</c:v>
                </c:pt>
                <c:pt idx="6">
                  <c:v>18527500</c:v>
                </c:pt>
                <c:pt idx="7">
                  <c:v>18508100</c:v>
                </c:pt>
                <c:pt idx="8">
                  <c:v>18438300</c:v>
                </c:pt>
                <c:pt idx="9">
                  <c:v>18813311.16</c:v>
                </c:pt>
                <c:pt idx="10">
                  <c:v>19049213.309999999</c:v>
                </c:pt>
                <c:pt idx="11">
                  <c:v>18998352.77</c:v>
                </c:pt>
                <c:pt idx="12">
                  <c:v>18874205.210000001</c:v>
                </c:pt>
                <c:pt idx="13">
                  <c:v>19344066.300000001</c:v>
                </c:pt>
                <c:pt idx="14">
                  <c:v>19527980.25</c:v>
                </c:pt>
                <c:pt idx="15">
                  <c:v>19564553.190000001</c:v>
                </c:pt>
                <c:pt idx="16">
                  <c:v>19471100</c:v>
                </c:pt>
                <c:pt idx="17">
                  <c:v>19804909.600000001</c:v>
                </c:pt>
                <c:pt idx="18">
                  <c:v>19874323.489999998</c:v>
                </c:pt>
                <c:pt idx="19">
                  <c:v>19966883.920000002</c:v>
                </c:pt>
                <c:pt idx="20">
                  <c:v>19681264.620000001</c:v>
                </c:pt>
                <c:pt idx="21">
                  <c:v>18607220.190000001</c:v>
                </c:pt>
                <c:pt idx="22">
                  <c:v>19176869.359999999</c:v>
                </c:pt>
                <c:pt idx="23">
                  <c:v>19344287.010000002</c:v>
                </c:pt>
                <c:pt idx="24">
                  <c:v>18697935.859986275</c:v>
                </c:pt>
                <c:pt idx="25">
                  <c:v>16970581.089117892</c:v>
                </c:pt>
                <c:pt idx="26">
                  <c:v>17082433.835318021</c:v>
                </c:pt>
                <c:pt idx="27">
                  <c:v>17009378.202163886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7-4086-BC8A-04B070B9969B}"/>
            </c:ext>
          </c:extLst>
        </c:ser>
        <c:ser>
          <c:idx val="1"/>
          <c:order val="1"/>
          <c:tx>
            <c:v>Medio</c:v>
          </c:tx>
          <c:spPr>
            <a:solidFill>
              <a:srgbClr val="C00000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[0]!Intervalo_OcupadosEPAESP</c:f>
              <c:numCache>
                <c:formatCode>#,##0</c:formatCode>
                <c:ptCount val="32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401519.80439078814</c:v>
                </c:pt>
                <c:pt idx="25">
                  <c:v>2161742.3376987777</c:v>
                </c:pt>
                <c:pt idx="26">
                  <c:v>2175990.3363842051</c:v>
                </c:pt>
                <c:pt idx="27">
                  <c:v>2166684.381899361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97-4086-BC8A-04B070B9969B}"/>
            </c:ext>
          </c:extLst>
        </c:ser>
        <c:ser>
          <c:idx val="2"/>
          <c:order val="2"/>
          <c:tx>
            <c:v>Superior</c:v>
          </c:tx>
          <c:spPr>
            <a:solidFill>
              <a:srgbClr val="007A37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[0]!Intervalo_OcupadosEPAESP</c:f>
              <c:numCache>
                <c:formatCode>#,##0</c:formatCode>
                <c:ptCount val="32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401519.80439078814</c:v>
                </c:pt>
                <c:pt idx="25">
                  <c:v>2161742.3376987777</c:v>
                </c:pt>
                <c:pt idx="26">
                  <c:v>2175990.3363842051</c:v>
                </c:pt>
                <c:pt idx="27">
                  <c:v>2166684.381899361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97-4086-BC8A-04B070B99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634104"/>
        <c:axId val="583634496"/>
      </c:areaChart>
      <c:areaChart>
        <c:grouping val="stacked"/>
        <c:varyColors val="0"/>
        <c:ser>
          <c:idx val="3"/>
          <c:order val="3"/>
          <c:tx>
            <c:v>OcupadosEPAESP</c:v>
          </c:tx>
          <c:spPr>
            <a:gradFill>
              <a:gsLst>
                <a:gs pos="0">
                  <a:srgbClr val="1F497D">
                    <a:lumMod val="60000"/>
                    <a:lumOff val="40000"/>
                  </a:srgbClr>
                </a:gs>
                <a:gs pos="90000">
                  <a:srgbClr val="4F81BD">
                    <a:lumMod val="40000"/>
                    <a:lumOff val="60000"/>
                  </a:srgbClr>
                </a:gs>
              </a:gsLst>
              <a:lin ang="5400000" scaled="0"/>
            </a:gradFill>
            <a:ln w="3175">
              <a:noFill/>
            </a:ln>
            <a:effectLst/>
          </c:spPr>
          <c:val>
            <c:numRef>
              <c:f>[0]!_OcupadosEPAESP</c:f>
              <c:numCache>
                <c:formatCode>#,##0</c:formatCode>
                <c:ptCount val="24"/>
                <c:pt idx="0">
                  <c:v>17454800</c:v>
                </c:pt>
                <c:pt idx="1">
                  <c:v>17866500</c:v>
                </c:pt>
                <c:pt idx="2">
                  <c:v>18048700</c:v>
                </c:pt>
                <c:pt idx="3">
                  <c:v>18094200</c:v>
                </c:pt>
                <c:pt idx="4">
                  <c:v>18029600</c:v>
                </c:pt>
                <c:pt idx="5">
                  <c:v>18301000</c:v>
                </c:pt>
                <c:pt idx="6">
                  <c:v>18527500</c:v>
                </c:pt>
                <c:pt idx="7">
                  <c:v>18508100</c:v>
                </c:pt>
                <c:pt idx="8">
                  <c:v>18438300</c:v>
                </c:pt>
                <c:pt idx="9">
                  <c:v>18813311.16</c:v>
                </c:pt>
                <c:pt idx="10">
                  <c:v>19049213.309999999</c:v>
                </c:pt>
                <c:pt idx="11">
                  <c:v>18998352.77</c:v>
                </c:pt>
                <c:pt idx="12">
                  <c:v>18874205.210000001</c:v>
                </c:pt>
                <c:pt idx="13">
                  <c:v>19344066.300000001</c:v>
                </c:pt>
                <c:pt idx="14">
                  <c:v>19527980.25</c:v>
                </c:pt>
                <c:pt idx="15">
                  <c:v>19564553.190000001</c:v>
                </c:pt>
                <c:pt idx="16">
                  <c:v>19471100</c:v>
                </c:pt>
                <c:pt idx="17">
                  <c:v>19804909.600000001</c:v>
                </c:pt>
                <c:pt idx="18">
                  <c:v>19874323.489999998</c:v>
                </c:pt>
                <c:pt idx="19">
                  <c:v>19966883.920000002</c:v>
                </c:pt>
                <c:pt idx="20">
                  <c:v>19681264.620000001</c:v>
                </c:pt>
                <c:pt idx="21">
                  <c:v>18607220.190000001</c:v>
                </c:pt>
                <c:pt idx="22">
                  <c:v>19176869.359999999</c:v>
                </c:pt>
                <c:pt idx="23">
                  <c:v>19344287.010000002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97-4086-BC8A-04B070B99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50312"/>
        <c:axId val="583634888"/>
      </c:areaChart>
      <c:dateAx>
        <c:axId val="583634104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yyyy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1"/>
            </a:pPr>
            <a:endParaRPr lang="es-ES"/>
          </a:p>
        </c:txPr>
        <c:crossAx val="583634496"/>
        <c:crosses val="autoZero"/>
        <c:auto val="0"/>
        <c:lblOffset val="100"/>
        <c:baseTimeUnit val="months"/>
        <c:majorUnit val="12"/>
        <c:majorTimeUnit val="months"/>
        <c:minorUnit val="4"/>
        <c:minorTimeUnit val="months"/>
      </c:dateAx>
      <c:valAx>
        <c:axId val="583634496"/>
        <c:scaling>
          <c:orientation val="minMax"/>
          <c:min val="290000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1"/>
            </a:pPr>
            <a:endParaRPr lang="es-ES"/>
          </a:p>
        </c:txPr>
        <c:crossAx val="583634104"/>
        <c:crosses val="autoZero"/>
        <c:crossBetween val="between"/>
        <c:dispUnits>
          <c:builtInUnit val="thousands"/>
        </c:dispUnits>
      </c:valAx>
      <c:valAx>
        <c:axId val="583634888"/>
        <c:scaling>
          <c:orientation val="minMax"/>
          <c:min val="130000"/>
        </c:scaling>
        <c:delete val="1"/>
        <c:axPos val="r"/>
        <c:numFmt formatCode="#,##0" sourceLinked="1"/>
        <c:majorTickMark val="out"/>
        <c:minorTickMark val="none"/>
        <c:tickLblPos val="none"/>
        <c:crossAx val="585250312"/>
        <c:crosses val="max"/>
        <c:crossBetween val="midCat"/>
      </c:valAx>
      <c:catAx>
        <c:axId val="585250312"/>
        <c:scaling>
          <c:orientation val="minMax"/>
        </c:scaling>
        <c:delete val="1"/>
        <c:axPos val="b"/>
        <c:majorTickMark val="out"/>
        <c:minorTickMark val="none"/>
        <c:tickLblPos val="none"/>
        <c:crossAx val="583634888"/>
        <c:crosses val="autoZero"/>
        <c:auto val="1"/>
        <c:lblAlgn val="ctr"/>
        <c:lblOffset val="100"/>
        <c:noMultiLvlLbl val="0"/>
      </c:catAx>
      <c:spPr>
        <a:ln w="3175">
          <a:solidFill>
            <a:schemeClr val="bg1"/>
          </a:solidFill>
        </a:ln>
      </c:spPr>
    </c:plotArea>
    <c:plotVisOnly val="1"/>
    <c:dispBlanksAs val="zero"/>
    <c:showDLblsOverMax val="0"/>
  </c:chart>
  <c:spPr>
    <a:solidFill>
      <a:schemeClr val="bg1">
        <a:lumMod val="85000"/>
        <a:alpha val="50000"/>
      </a:schemeClr>
    </a:solidFill>
    <a:ln>
      <a:noFill/>
    </a:ln>
  </c:spPr>
  <c:printSettings>
    <c:headerFooter/>
    <c:pageMargins b="0.7500000000000081" l="0.70000000000000062" r="0.70000000000000062" t="0.7500000000000081" header="0.30000000000000032" footer="0.30000000000000032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r">
              <a:defRPr sz="1200"/>
            </a:pPr>
            <a:r>
              <a:rPr lang="es-ES" sz="1200"/>
              <a:t>Activos EPA</a:t>
            </a:r>
          </a:p>
        </c:rich>
      </c:tx>
      <c:layout>
        <c:manualLayout>
          <c:xMode val="edge"/>
          <c:yMode val="edge"/>
          <c:x val="0.7363654633931674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7206355051770925E-2"/>
          <c:y val="0.10803359580052492"/>
          <c:w val="0.86856554182863333"/>
          <c:h val="0.7687639631264187"/>
        </c:manualLayout>
      </c:layout>
      <c:areaChart>
        <c:grouping val="stacked"/>
        <c:varyColors val="0"/>
        <c:ser>
          <c:idx val="0"/>
          <c:order val="0"/>
          <c:tx>
            <c:v>Inferior</c:v>
          </c:tx>
          <c:spPr>
            <a:solidFill>
              <a:sysClr val="window" lastClr="FFFFFF">
                <a:alpha val="0"/>
              </a:sysClr>
            </a:solidFill>
            <a:ln w="38100">
              <a:noFill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[0]!Inferior_ActivosEPAESP</c:f>
              <c:numCache>
                <c:formatCode>#,##0</c:formatCode>
                <c:ptCount val="32"/>
                <c:pt idx="0">
                  <c:v>22899400</c:v>
                </c:pt>
                <c:pt idx="1">
                  <c:v>23015500</c:v>
                </c:pt>
                <c:pt idx="2">
                  <c:v>22899500</c:v>
                </c:pt>
                <c:pt idx="3">
                  <c:v>22873700</c:v>
                </c:pt>
                <c:pt idx="4">
                  <c:v>22821000</c:v>
                </c:pt>
                <c:pt idx="5">
                  <c:v>22875700</c:v>
                </c:pt>
                <c:pt idx="6">
                  <c:v>22848300</c:v>
                </c:pt>
                <c:pt idx="7">
                  <c:v>22745900</c:v>
                </c:pt>
                <c:pt idx="8">
                  <c:v>22693300</c:v>
                </c:pt>
                <c:pt idx="9">
                  <c:v>22727611.300000001</c:v>
                </c:pt>
                <c:pt idx="10">
                  <c:v>22780944.41</c:v>
                </c:pt>
                <c:pt idx="11">
                  <c:v>22765025.09</c:v>
                </c:pt>
                <c:pt idx="12">
                  <c:v>22670284.09</c:v>
                </c:pt>
                <c:pt idx="13">
                  <c:v>22834167</c:v>
                </c:pt>
                <c:pt idx="14">
                  <c:v>22853955.32</c:v>
                </c:pt>
                <c:pt idx="15">
                  <c:v>22868845.489999998</c:v>
                </c:pt>
                <c:pt idx="16">
                  <c:v>22825400</c:v>
                </c:pt>
                <c:pt idx="17">
                  <c:v>23035537.32</c:v>
                </c:pt>
                <c:pt idx="18">
                  <c:v>23088704.140000001</c:v>
                </c:pt>
                <c:pt idx="19">
                  <c:v>23158812.16</c:v>
                </c:pt>
                <c:pt idx="20">
                  <c:v>22994225.77</c:v>
                </c:pt>
                <c:pt idx="21">
                  <c:v>21975177.719999999</c:v>
                </c:pt>
                <c:pt idx="22">
                  <c:v>22899796.470000003</c:v>
                </c:pt>
                <c:pt idx="23">
                  <c:v>23064069.850000001</c:v>
                </c:pt>
                <c:pt idx="24">
                  <c:v>22442589.426590484</c:v>
                </c:pt>
                <c:pt idx="25">
                  <c:v>21275112.547459312</c:v>
                </c:pt>
                <c:pt idx="26">
                  <c:v>21339013.235666316</c:v>
                </c:pt>
                <c:pt idx="27">
                  <c:v>21384310.708795205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5-4EA0-A57C-EC1C4AC8F40F}"/>
            </c:ext>
          </c:extLst>
        </c:ser>
        <c:ser>
          <c:idx val="1"/>
          <c:order val="1"/>
          <c:tx>
            <c:v>Medio</c:v>
          </c:tx>
          <c:spPr>
            <a:solidFill>
              <a:srgbClr val="C00000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[0]!Intervalo_ActivosEPAESP</c:f>
              <c:numCache>
                <c:formatCode>#,##0</c:formatCode>
                <c:ptCount val="32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521754.36317010754</c:v>
                </c:pt>
                <c:pt idx="25">
                  <c:v>1702535.1942085384</c:v>
                </c:pt>
                <c:pt idx="26">
                  <c:v>1707648.8296999549</c:v>
                </c:pt>
                <c:pt idx="27">
                  <c:v>1711273.7478778779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5-4EA0-A57C-EC1C4AC8F40F}"/>
            </c:ext>
          </c:extLst>
        </c:ser>
        <c:ser>
          <c:idx val="2"/>
          <c:order val="2"/>
          <c:tx>
            <c:v>Superior</c:v>
          </c:tx>
          <c:spPr>
            <a:solidFill>
              <a:srgbClr val="007A37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[0]!_Fechas_EPA_Grafico</c:f>
              <c:numCache>
                <c:formatCode>[$-C0A]mmm\-yy;@</c:formatCode>
                <c:ptCount val="28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</c:numCache>
            </c:numRef>
          </c:cat>
          <c:val>
            <c:numRef>
              <c:f>[0]!Intervalo_ActivosEPAESP</c:f>
              <c:numCache>
                <c:formatCode>#,##0</c:formatCode>
                <c:ptCount val="32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521754.36317010754</c:v>
                </c:pt>
                <c:pt idx="25">
                  <c:v>1702535.1942085384</c:v>
                </c:pt>
                <c:pt idx="26">
                  <c:v>1707648.8296999549</c:v>
                </c:pt>
                <c:pt idx="27">
                  <c:v>1711273.7478778779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5-4EA0-A57C-EC1C4AC8F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51096"/>
        <c:axId val="585251488"/>
      </c:areaChart>
      <c:areaChart>
        <c:grouping val="stacked"/>
        <c:varyColors val="0"/>
        <c:ser>
          <c:idx val="3"/>
          <c:order val="3"/>
          <c:tx>
            <c:v>ActivosEPAESP</c:v>
          </c:tx>
          <c:spPr>
            <a:gradFill>
              <a:gsLst>
                <a:gs pos="0">
                  <a:srgbClr val="1F497D">
                    <a:lumMod val="60000"/>
                    <a:lumOff val="40000"/>
                  </a:srgbClr>
                </a:gs>
                <a:gs pos="90000">
                  <a:srgbClr val="4F81BD">
                    <a:lumMod val="40000"/>
                    <a:lumOff val="60000"/>
                  </a:srgbClr>
                </a:gs>
              </a:gsLst>
              <a:lin ang="5400000" scaled="0"/>
            </a:gradFill>
            <a:ln w="3175">
              <a:noFill/>
            </a:ln>
            <a:effectLst/>
          </c:spPr>
          <c:val>
            <c:numRef>
              <c:f>[0]!_ActivosEPAESP</c:f>
              <c:numCache>
                <c:formatCode>#,##0</c:formatCode>
                <c:ptCount val="24"/>
                <c:pt idx="0">
                  <c:v>22899400</c:v>
                </c:pt>
                <c:pt idx="1">
                  <c:v>23015500</c:v>
                </c:pt>
                <c:pt idx="2">
                  <c:v>22899500</c:v>
                </c:pt>
                <c:pt idx="3">
                  <c:v>22873700</c:v>
                </c:pt>
                <c:pt idx="4">
                  <c:v>22821000</c:v>
                </c:pt>
                <c:pt idx="5">
                  <c:v>22875700</c:v>
                </c:pt>
                <c:pt idx="6">
                  <c:v>22848300</c:v>
                </c:pt>
                <c:pt idx="7">
                  <c:v>22745900</c:v>
                </c:pt>
                <c:pt idx="8">
                  <c:v>22693300</c:v>
                </c:pt>
                <c:pt idx="9">
                  <c:v>22727611.300000001</c:v>
                </c:pt>
                <c:pt idx="10">
                  <c:v>22780944.41</c:v>
                </c:pt>
                <c:pt idx="11">
                  <c:v>22765025.09</c:v>
                </c:pt>
                <c:pt idx="12">
                  <c:v>22670284.09</c:v>
                </c:pt>
                <c:pt idx="13">
                  <c:v>22834167</c:v>
                </c:pt>
                <c:pt idx="14">
                  <c:v>22853955.32</c:v>
                </c:pt>
                <c:pt idx="15">
                  <c:v>22868845.489999998</c:v>
                </c:pt>
                <c:pt idx="16">
                  <c:v>22825400</c:v>
                </c:pt>
                <c:pt idx="17">
                  <c:v>23035537.32</c:v>
                </c:pt>
                <c:pt idx="18">
                  <c:v>23088704.140000001</c:v>
                </c:pt>
                <c:pt idx="19">
                  <c:v>23158812.16</c:v>
                </c:pt>
                <c:pt idx="20">
                  <c:v>22994225.77</c:v>
                </c:pt>
                <c:pt idx="21">
                  <c:v>21975177.719999999</c:v>
                </c:pt>
                <c:pt idx="22">
                  <c:v>22899796.470000003</c:v>
                </c:pt>
                <c:pt idx="23">
                  <c:v>23064069.850000001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75-4EA0-A57C-EC1C4AC8F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861376"/>
        <c:axId val="585251880"/>
      </c:areaChart>
      <c:dateAx>
        <c:axId val="58525109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yyyy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1"/>
            </a:pPr>
            <a:endParaRPr lang="es-ES"/>
          </a:p>
        </c:txPr>
        <c:crossAx val="585251488"/>
        <c:crosses val="autoZero"/>
        <c:auto val="0"/>
        <c:lblOffset val="100"/>
        <c:baseTimeUnit val="months"/>
        <c:majorUnit val="12"/>
        <c:majorTimeUnit val="months"/>
        <c:minorUnit val="4"/>
        <c:minorTimeUnit val="months"/>
      </c:dateAx>
      <c:valAx>
        <c:axId val="585251488"/>
        <c:scaling>
          <c:orientation val="minMax"/>
          <c:max val="24000000"/>
          <c:min val="2000000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1"/>
            </a:pPr>
            <a:endParaRPr lang="es-ES"/>
          </a:p>
        </c:txPr>
        <c:crossAx val="585251096"/>
        <c:crosses val="autoZero"/>
        <c:crossBetween val="between"/>
        <c:dispUnits>
          <c:builtInUnit val="thousands"/>
        </c:dispUnits>
      </c:valAx>
      <c:valAx>
        <c:axId val="58525188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one"/>
        <c:crossAx val="389861376"/>
        <c:crosses val="max"/>
        <c:crossBetween val="midCat"/>
      </c:valAx>
      <c:catAx>
        <c:axId val="389861376"/>
        <c:scaling>
          <c:orientation val="minMax"/>
        </c:scaling>
        <c:delete val="1"/>
        <c:axPos val="b"/>
        <c:majorTickMark val="out"/>
        <c:minorTickMark val="none"/>
        <c:tickLblPos val="none"/>
        <c:crossAx val="585251880"/>
        <c:crosses val="autoZero"/>
        <c:auto val="1"/>
        <c:lblAlgn val="ctr"/>
        <c:lblOffset val="100"/>
        <c:noMultiLvlLbl val="0"/>
      </c:catAx>
      <c:spPr>
        <a:ln w="3175">
          <a:solidFill>
            <a:schemeClr val="bg1"/>
          </a:solidFill>
        </a:ln>
      </c:spPr>
    </c:plotArea>
    <c:plotVisOnly val="1"/>
    <c:dispBlanksAs val="zero"/>
    <c:showDLblsOverMax val="0"/>
  </c:chart>
  <c:spPr>
    <a:solidFill>
      <a:schemeClr val="bg1">
        <a:lumMod val="85000"/>
        <a:alpha val="50000"/>
      </a:schemeClr>
    </a:solidFill>
    <a:ln>
      <a:noFill/>
    </a:ln>
  </c:spPr>
  <c:printSettings>
    <c:headerFooter/>
    <c:pageMargins b="0.75000000000000822" l="0.70000000000000062" r="0.70000000000000062" t="0.75000000000000822" header="0.30000000000000032" footer="0.30000000000000032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'Previsiones EPA'!$K$18:$K$19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'Previsiones EPA'!$L$18:$L$19</c:f>
              <c:numCache>
                <c:formatCode>General</c:formatCode>
                <c:ptCount val="2"/>
                <c:pt idx="0">
                  <c:v>0</c:v>
                </c:pt>
                <c:pt idx="1">
                  <c:v>1.22514845490862E-16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D-4379-B961-24400B611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862160"/>
        <c:axId val="389862552"/>
      </c:scatterChart>
      <c:valAx>
        <c:axId val="389862160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389862552"/>
        <c:crosses val="autoZero"/>
        <c:crossBetween val="midCat"/>
        <c:majorUnit val="1"/>
        <c:minorUnit val="1"/>
      </c:valAx>
      <c:valAx>
        <c:axId val="389862552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389862160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0.1"/>
          <c:w val="0.93888888888889577"/>
          <c:h val="0.8"/>
        </c:manualLayout>
      </c:layout>
      <c:lineChart>
        <c:grouping val="standard"/>
        <c:varyColors val="0"/>
        <c:ser>
          <c:idx val="4"/>
          <c:order val="0"/>
          <c:tx>
            <c:v>Variaciones interanuales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11"/>
              <c:layout>
                <c:manualLayout>
                  <c:x val="-4.3027408459189163E-7"/>
                  <c:y val="-0.38344252890915553"/>
                </c:manualLayout>
              </c:layout>
              <c:spPr/>
              <c:txPr>
                <a:bodyPr/>
                <a:lstStyle/>
                <a:p>
                  <a:pPr>
                    <a:defRPr sz="1100" b="1" i="1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39A6-4B36-A190-5BE294DB35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1"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[0]!_Fechas_VarInt_EPA</c:f>
              <c:numCache>
                <c:formatCode>[$-C0A]mmm\-yy;@</c:formatCode>
                <c:ptCount val="12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</c:numCache>
            </c:numRef>
          </c:cat>
          <c:val>
            <c:numRef>
              <c:f>[0]!VarInteranuales_ActivosEPACLM</c:f>
              <c:numCache>
                <c:formatCode>0.0%</c:formatCode>
                <c:ptCount val="12"/>
                <c:pt idx="0">
                  <c:v>-1.4442431861611205E-2</c:v>
                </c:pt>
                <c:pt idx="1">
                  <c:v>-3.3293615399322407E-3</c:v>
                </c:pt>
                <c:pt idx="2">
                  <c:v>8.5511442792622905E-3</c:v>
                </c:pt>
                <c:pt idx="3">
                  <c:v>-5.6057810641730876E-3</c:v>
                </c:pt>
                <c:pt idx="4">
                  <c:v>4.5514118218006328E-3</c:v>
                </c:pt>
                <c:pt idx="5">
                  <c:v>-1.1078267056741087E-3</c:v>
                </c:pt>
                <c:pt idx="6">
                  <c:v>3.0906543100124306E-3</c:v>
                </c:pt>
                <c:pt idx="7">
                  <c:v>-2.2171478897702324E-3</c:v>
                </c:pt>
                <c:pt idx="8">
                  <c:v>-6.4902275497764617E-3</c:v>
                </c:pt>
                <c:pt idx="9">
                  <c:v>-5.5436489011904233E-2</c:v>
                </c:pt>
                <c:pt idx="10">
                  <c:v>-5.5735084409863633E-3</c:v>
                </c:pt>
                <c:pt idx="11">
                  <c:v>7.1837345543432907E-3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9A6-4B36-A190-5BE294DB3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217320"/>
        <c:axId val="657217712"/>
      </c:lineChart>
      <c:dateAx>
        <c:axId val="657217320"/>
        <c:scaling>
          <c:orientation val="minMax"/>
        </c:scaling>
        <c:delete val="0"/>
        <c:axPos val="b"/>
        <c:numFmt formatCode="[$-C0A]mmm\-yy;@" sourceLinked="1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657217712"/>
        <c:crosses val="autoZero"/>
        <c:auto val="0"/>
        <c:lblOffset val="100"/>
        <c:baseTimeUnit val="months"/>
        <c:majorUnit val="4"/>
        <c:majorTimeUnit val="months"/>
        <c:minorUnit val="1"/>
        <c:minorTimeUnit val="months"/>
      </c:dateAx>
      <c:valAx>
        <c:axId val="65721771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65721732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>
      <a:noFill/>
    </a:ln>
  </c:spPr>
  <c:printSettings>
    <c:headerFooter/>
    <c:pageMargins b="0.75000000000000699" l="0.70000000000000062" r="0.70000000000000062" t="0.75000000000000699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'Previsiones EPA'!$K$37:$K$38</c:f>
              <c:numCache>
                <c:formatCode>General</c:formatCode>
                <c:ptCount val="2"/>
                <c:pt idx="0">
                  <c:v>0</c:v>
                </c:pt>
                <c:pt idx="1">
                  <c:v>0.70710678118654746</c:v>
                </c:pt>
              </c:numCache>
            </c:numRef>
          </c:xVal>
          <c:yVal>
            <c:numRef>
              <c:f>'Previsiones EPA'!$L$37:$L$38</c:f>
              <c:numCache>
                <c:formatCode>General</c:formatCode>
                <c:ptCount val="2"/>
                <c:pt idx="0">
                  <c:v>0</c:v>
                </c:pt>
                <c:pt idx="1">
                  <c:v>0.70710678118654757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34-41E1-9AAA-E4F2576B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218496"/>
        <c:axId val="657218888"/>
      </c:scatterChart>
      <c:valAx>
        <c:axId val="657218496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657218888"/>
        <c:crosses val="autoZero"/>
        <c:crossBetween val="midCat"/>
        <c:majorUnit val="1"/>
        <c:minorUnit val="1"/>
      </c:valAx>
      <c:valAx>
        <c:axId val="657218888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657218496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722" l="0.70000000000000062" r="0.70000000000000062" t="0.75000000000000722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0.1"/>
          <c:w val="0.93888888888889599"/>
          <c:h val="0.8"/>
        </c:manualLayout>
      </c:layout>
      <c:lineChart>
        <c:grouping val="standard"/>
        <c:varyColors val="0"/>
        <c:ser>
          <c:idx val="4"/>
          <c:order val="0"/>
          <c:tx>
            <c:v>Variaciones interanuales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11"/>
              <c:layout>
                <c:manualLayout>
                  <c:x val="-4.3383025697067931E-7"/>
                  <c:y val="-0.4183009406281653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D7FE-4E90-94EE-F4FD711834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1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[0]!_Fechas_VarInt_EPA</c:f>
              <c:numCache>
                <c:formatCode>[$-C0A]mmm\-yy;@</c:formatCode>
                <c:ptCount val="12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</c:numCache>
            </c:numRef>
          </c:cat>
          <c:val>
            <c:numRef>
              <c:f>[0]!VarInteranuales_ActivosEPAESP</c:f>
              <c:numCache>
                <c:formatCode>0.0%</c:formatCode>
                <c:ptCount val="12"/>
                <c:pt idx="0">
                  <c:v>-1.0142160902116837E-3</c:v>
                </c:pt>
                <c:pt idx="1">
                  <c:v>4.6883809562512369E-3</c:v>
                </c:pt>
                <c:pt idx="2">
                  <c:v>3.2049114683740942E-3</c:v>
                </c:pt>
                <c:pt idx="3">
                  <c:v>4.5605220986821848E-3</c:v>
                </c:pt>
                <c:pt idx="4">
                  <c:v>6.8422569997004246E-3</c:v>
                </c:pt>
                <c:pt idx="5">
                  <c:v>8.818816118845163E-3</c:v>
                </c:pt>
                <c:pt idx="6">
                  <c:v>1.0271693311422858E-2</c:v>
                </c:pt>
                <c:pt idx="7">
                  <c:v>1.2679550007314466E-2</c:v>
                </c:pt>
                <c:pt idx="8">
                  <c:v>7.3963991868708501E-3</c:v>
                </c:pt>
                <c:pt idx="9">
                  <c:v>-4.6031468043047252E-2</c:v>
                </c:pt>
                <c:pt idx="10">
                  <c:v>-8.1818221089647869E-3</c:v>
                </c:pt>
                <c:pt idx="11">
                  <c:v>-4.0909831361575222E-3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7FE-4E90-94EE-F4FD71183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302640"/>
        <c:axId val="727303032"/>
      </c:lineChart>
      <c:dateAx>
        <c:axId val="727302640"/>
        <c:scaling>
          <c:orientation val="minMax"/>
        </c:scaling>
        <c:delete val="0"/>
        <c:axPos val="b"/>
        <c:numFmt formatCode="[$-C0A]mmm\-yy;@" sourceLinked="1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727303032"/>
        <c:crosses val="autoZero"/>
        <c:auto val="0"/>
        <c:lblOffset val="100"/>
        <c:baseTimeUnit val="months"/>
        <c:majorUnit val="4"/>
        <c:majorTimeUnit val="months"/>
        <c:minorUnit val="1"/>
        <c:minorTimeUnit val="months"/>
      </c:dateAx>
      <c:valAx>
        <c:axId val="727303032"/>
        <c:scaling>
          <c:orientation val="minMax"/>
          <c:max val="0.5"/>
          <c:min val="-0.5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72730264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>
      <a:noFill/>
    </a:ln>
  </c:spPr>
  <c:printSettings>
    <c:headerFooter/>
    <c:pageMargins b="0.75000000000000722" l="0.70000000000000062" r="0.70000000000000062" t="0.75000000000000722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Scroll" dx="15" fmlaLink="$Q$2" horiz="1" max="4" min="1" page="0" val="4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15039</xdr:colOff>
      <xdr:row>2</xdr:row>
      <xdr:rowOff>10026</xdr:rowOff>
    </xdr:from>
    <xdr:to>
      <xdr:col>4</xdr:col>
      <xdr:colOff>762001</xdr:colOff>
      <xdr:row>11</xdr:row>
      <xdr:rowOff>171449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1</xdr:rowOff>
    </xdr:from>
    <xdr:to>
      <xdr:col>1</xdr:col>
      <xdr:colOff>781048</xdr:colOff>
      <xdr:row>19</xdr:row>
      <xdr:rowOff>3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721518</xdr:colOff>
      <xdr:row>17</xdr:row>
      <xdr:rowOff>63526</xdr:rowOff>
    </xdr:from>
    <xdr:to>
      <xdr:col>1</xdr:col>
      <xdr:colOff>84468</xdr:colOff>
      <xdr:row>18</xdr:row>
      <xdr:rowOff>17026</xdr:rowOff>
    </xdr:to>
    <xdr:sp macro="" textlink="">
      <xdr:nvSpPr>
        <xdr:cNvPr id="4" name="3 Elipse"/>
        <xdr:cNvSpPr/>
      </xdr:nvSpPr>
      <xdr:spPr>
        <a:xfrm>
          <a:off x="721518" y="337822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9525</xdr:colOff>
      <xdr:row>14</xdr:row>
      <xdr:rowOff>0</xdr:rowOff>
    </xdr:from>
    <xdr:to>
      <xdr:col>6</xdr:col>
      <xdr:colOff>781049</xdr:colOff>
      <xdr:row>19</xdr:row>
      <xdr:rowOff>2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33</xdr:row>
      <xdr:rowOff>0</xdr:rowOff>
    </xdr:from>
    <xdr:to>
      <xdr:col>1</xdr:col>
      <xdr:colOff>781049</xdr:colOff>
      <xdr:row>38</xdr:row>
      <xdr:rowOff>2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9525</xdr:colOff>
      <xdr:row>33</xdr:row>
      <xdr:rowOff>0</xdr:rowOff>
    </xdr:from>
    <xdr:to>
      <xdr:col>6</xdr:col>
      <xdr:colOff>781049</xdr:colOff>
      <xdr:row>38</xdr:row>
      <xdr:rowOff>2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19051</xdr:colOff>
      <xdr:row>33</xdr:row>
      <xdr:rowOff>0</xdr:rowOff>
    </xdr:from>
    <xdr:to>
      <xdr:col>11</xdr:col>
      <xdr:colOff>781049</xdr:colOff>
      <xdr:row>38</xdr:row>
      <xdr:rowOff>2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711993</xdr:colOff>
      <xdr:row>17</xdr:row>
      <xdr:rowOff>63526</xdr:rowOff>
    </xdr:from>
    <xdr:to>
      <xdr:col>6</xdr:col>
      <xdr:colOff>74943</xdr:colOff>
      <xdr:row>18</xdr:row>
      <xdr:rowOff>17026</xdr:rowOff>
    </xdr:to>
    <xdr:sp macro="" textlink="">
      <xdr:nvSpPr>
        <xdr:cNvPr id="9" name="8 Elipse"/>
        <xdr:cNvSpPr/>
      </xdr:nvSpPr>
      <xdr:spPr>
        <a:xfrm>
          <a:off x="4617243" y="337822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702468</xdr:colOff>
      <xdr:row>36</xdr:row>
      <xdr:rowOff>63526</xdr:rowOff>
    </xdr:from>
    <xdr:to>
      <xdr:col>1</xdr:col>
      <xdr:colOff>65418</xdr:colOff>
      <xdr:row>37</xdr:row>
      <xdr:rowOff>17026</xdr:rowOff>
    </xdr:to>
    <xdr:sp macro="" textlink="">
      <xdr:nvSpPr>
        <xdr:cNvPr id="11" name="10 Elipse"/>
        <xdr:cNvSpPr/>
      </xdr:nvSpPr>
      <xdr:spPr>
        <a:xfrm>
          <a:off x="702468" y="6931051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711993</xdr:colOff>
      <xdr:row>36</xdr:row>
      <xdr:rowOff>63526</xdr:rowOff>
    </xdr:from>
    <xdr:to>
      <xdr:col>6</xdr:col>
      <xdr:colOff>74943</xdr:colOff>
      <xdr:row>37</xdr:row>
      <xdr:rowOff>17026</xdr:rowOff>
    </xdr:to>
    <xdr:sp macro="" textlink="">
      <xdr:nvSpPr>
        <xdr:cNvPr id="12" name="11 Elipse"/>
        <xdr:cNvSpPr/>
      </xdr:nvSpPr>
      <xdr:spPr>
        <a:xfrm>
          <a:off x="4617243" y="6931051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</xdr:col>
      <xdr:colOff>711993</xdr:colOff>
      <xdr:row>36</xdr:row>
      <xdr:rowOff>63526</xdr:rowOff>
    </xdr:from>
    <xdr:to>
      <xdr:col>11</xdr:col>
      <xdr:colOff>74943</xdr:colOff>
      <xdr:row>37</xdr:row>
      <xdr:rowOff>17026</xdr:rowOff>
    </xdr:to>
    <xdr:sp macro="" textlink="">
      <xdr:nvSpPr>
        <xdr:cNvPr id="13" name="12 Elipse"/>
        <xdr:cNvSpPr/>
      </xdr:nvSpPr>
      <xdr:spPr>
        <a:xfrm>
          <a:off x="8522493" y="6931051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9525</xdr:colOff>
      <xdr:row>17</xdr:row>
      <xdr:rowOff>7144</xdr:rowOff>
    </xdr:from>
    <xdr:to>
      <xdr:col>4</xdr:col>
      <xdr:colOff>752474</xdr:colOff>
      <xdr:row>18</xdr:row>
      <xdr:rowOff>180975</xdr:rowOff>
    </xdr:to>
    <xdr:graphicFrame macro="">
      <xdr:nvGraphicFramePr>
        <xdr:cNvPr id="14" name="1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9526</xdr:colOff>
      <xdr:row>17</xdr:row>
      <xdr:rowOff>7144</xdr:rowOff>
    </xdr:from>
    <xdr:to>
      <xdr:col>9</xdr:col>
      <xdr:colOff>771526</xdr:colOff>
      <xdr:row>18</xdr:row>
      <xdr:rowOff>180975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19051</xdr:colOff>
      <xdr:row>14</xdr:row>
      <xdr:rowOff>0</xdr:rowOff>
    </xdr:from>
    <xdr:to>
      <xdr:col>11</xdr:col>
      <xdr:colOff>781049</xdr:colOff>
      <xdr:row>19</xdr:row>
      <xdr:rowOff>2</xdr:rowOff>
    </xdr:to>
    <xdr:graphicFrame macro="">
      <xdr:nvGraphicFramePr>
        <xdr:cNvPr id="16" name="1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711993</xdr:colOff>
      <xdr:row>17</xdr:row>
      <xdr:rowOff>63526</xdr:rowOff>
    </xdr:from>
    <xdr:to>
      <xdr:col>11</xdr:col>
      <xdr:colOff>74943</xdr:colOff>
      <xdr:row>18</xdr:row>
      <xdr:rowOff>17026</xdr:rowOff>
    </xdr:to>
    <xdr:sp macro="" textlink="">
      <xdr:nvSpPr>
        <xdr:cNvPr id="17" name="16 Elipse"/>
        <xdr:cNvSpPr/>
      </xdr:nvSpPr>
      <xdr:spPr>
        <a:xfrm>
          <a:off x="8522493" y="337822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9525</xdr:colOff>
      <xdr:row>36</xdr:row>
      <xdr:rowOff>7144</xdr:rowOff>
    </xdr:from>
    <xdr:to>
      <xdr:col>9</xdr:col>
      <xdr:colOff>752474</xdr:colOff>
      <xdr:row>37</xdr:row>
      <xdr:rowOff>180975</xdr:rowOff>
    </xdr:to>
    <xdr:graphicFrame macro="">
      <xdr:nvGraphicFramePr>
        <xdr:cNvPr id="20" name="1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15039</xdr:colOff>
      <xdr:row>21</xdr:row>
      <xdr:rowOff>10026</xdr:rowOff>
    </xdr:from>
    <xdr:to>
      <xdr:col>4</xdr:col>
      <xdr:colOff>762001</xdr:colOff>
      <xdr:row>30</xdr:row>
      <xdr:rowOff>171449</xdr:rowOff>
    </xdr:to>
    <xdr:graphicFrame macro="">
      <xdr:nvGraphicFramePr>
        <xdr:cNvPr id="23" name="2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33</xdr:row>
      <xdr:rowOff>1</xdr:rowOff>
    </xdr:from>
    <xdr:to>
      <xdr:col>1</xdr:col>
      <xdr:colOff>781048</xdr:colOff>
      <xdr:row>38</xdr:row>
      <xdr:rowOff>3</xdr:rowOff>
    </xdr:to>
    <xdr:graphicFrame macro="">
      <xdr:nvGraphicFramePr>
        <xdr:cNvPr id="24" name="2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721518</xdr:colOff>
      <xdr:row>36</xdr:row>
      <xdr:rowOff>63526</xdr:rowOff>
    </xdr:from>
    <xdr:to>
      <xdr:col>1</xdr:col>
      <xdr:colOff>84468</xdr:colOff>
      <xdr:row>37</xdr:row>
      <xdr:rowOff>17026</xdr:rowOff>
    </xdr:to>
    <xdr:sp macro="" textlink="">
      <xdr:nvSpPr>
        <xdr:cNvPr id="25" name="24 Elipse"/>
        <xdr:cNvSpPr/>
      </xdr:nvSpPr>
      <xdr:spPr>
        <a:xfrm>
          <a:off x="721518" y="6931051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19050</xdr:colOff>
      <xdr:row>36</xdr:row>
      <xdr:rowOff>7144</xdr:rowOff>
    </xdr:from>
    <xdr:to>
      <xdr:col>4</xdr:col>
      <xdr:colOff>761999</xdr:colOff>
      <xdr:row>37</xdr:row>
      <xdr:rowOff>180975</xdr:rowOff>
    </xdr:to>
    <xdr:graphicFrame macro="">
      <xdr:nvGraphicFramePr>
        <xdr:cNvPr id="26" name="2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15039</xdr:colOff>
      <xdr:row>2</xdr:row>
      <xdr:rowOff>10026</xdr:rowOff>
    </xdr:from>
    <xdr:to>
      <xdr:col>9</xdr:col>
      <xdr:colOff>762001</xdr:colOff>
      <xdr:row>11</xdr:row>
      <xdr:rowOff>171449</xdr:rowOff>
    </xdr:to>
    <xdr:graphicFrame macro="">
      <xdr:nvGraphicFramePr>
        <xdr:cNvPr id="27" name="2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15039</xdr:colOff>
      <xdr:row>2</xdr:row>
      <xdr:rowOff>10026</xdr:rowOff>
    </xdr:from>
    <xdr:to>
      <xdr:col>14</xdr:col>
      <xdr:colOff>762001</xdr:colOff>
      <xdr:row>11</xdr:row>
      <xdr:rowOff>171449</xdr:rowOff>
    </xdr:to>
    <xdr:graphicFrame macro="">
      <xdr:nvGraphicFramePr>
        <xdr:cNvPr id="28" name="2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15039</xdr:colOff>
      <xdr:row>21</xdr:row>
      <xdr:rowOff>10026</xdr:rowOff>
    </xdr:from>
    <xdr:to>
      <xdr:col>9</xdr:col>
      <xdr:colOff>762001</xdr:colOff>
      <xdr:row>30</xdr:row>
      <xdr:rowOff>171449</xdr:rowOff>
    </xdr:to>
    <xdr:graphicFrame macro="">
      <xdr:nvGraphicFramePr>
        <xdr:cNvPr id="29" name="2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10</xdr:col>
      <xdr:colOff>15039</xdr:colOff>
      <xdr:row>21</xdr:row>
      <xdr:rowOff>10026</xdr:rowOff>
    </xdr:from>
    <xdr:to>
      <xdr:col>14</xdr:col>
      <xdr:colOff>762001</xdr:colOff>
      <xdr:row>30</xdr:row>
      <xdr:rowOff>171449</xdr:rowOff>
    </xdr:to>
    <xdr:graphicFrame macro="">
      <xdr:nvGraphicFramePr>
        <xdr:cNvPr id="30" name="2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</xdr:col>
      <xdr:colOff>9525</xdr:colOff>
      <xdr:row>14</xdr:row>
      <xdr:rowOff>0</xdr:rowOff>
    </xdr:from>
    <xdr:to>
      <xdr:col>11</xdr:col>
      <xdr:colOff>781049</xdr:colOff>
      <xdr:row>19</xdr:row>
      <xdr:rowOff>2</xdr:rowOff>
    </xdr:to>
    <xdr:graphicFrame macro="">
      <xdr:nvGraphicFramePr>
        <xdr:cNvPr id="31" name="3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711993</xdr:colOff>
      <xdr:row>17</xdr:row>
      <xdr:rowOff>63526</xdr:rowOff>
    </xdr:from>
    <xdr:to>
      <xdr:col>11</xdr:col>
      <xdr:colOff>74943</xdr:colOff>
      <xdr:row>18</xdr:row>
      <xdr:rowOff>17026</xdr:rowOff>
    </xdr:to>
    <xdr:sp macro="" textlink="">
      <xdr:nvSpPr>
        <xdr:cNvPr id="32" name="31 Elipse"/>
        <xdr:cNvSpPr/>
      </xdr:nvSpPr>
      <xdr:spPr>
        <a:xfrm>
          <a:off x="8522493" y="337822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</xdr:col>
      <xdr:colOff>9526</xdr:colOff>
      <xdr:row>17</xdr:row>
      <xdr:rowOff>7144</xdr:rowOff>
    </xdr:from>
    <xdr:to>
      <xdr:col>14</xdr:col>
      <xdr:colOff>771526</xdr:colOff>
      <xdr:row>18</xdr:row>
      <xdr:rowOff>180975</xdr:rowOff>
    </xdr:to>
    <xdr:graphicFrame macro="">
      <xdr:nvGraphicFramePr>
        <xdr:cNvPr id="33" name="3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10</xdr:col>
      <xdr:colOff>9525</xdr:colOff>
      <xdr:row>33</xdr:row>
      <xdr:rowOff>0</xdr:rowOff>
    </xdr:from>
    <xdr:to>
      <xdr:col>11</xdr:col>
      <xdr:colOff>781049</xdr:colOff>
      <xdr:row>38</xdr:row>
      <xdr:rowOff>2</xdr:rowOff>
    </xdr:to>
    <xdr:graphicFrame macro="">
      <xdr:nvGraphicFramePr>
        <xdr:cNvPr id="34" name="3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711993</xdr:colOff>
      <xdr:row>36</xdr:row>
      <xdr:rowOff>63526</xdr:rowOff>
    </xdr:from>
    <xdr:to>
      <xdr:col>11</xdr:col>
      <xdr:colOff>74943</xdr:colOff>
      <xdr:row>37</xdr:row>
      <xdr:rowOff>17026</xdr:rowOff>
    </xdr:to>
    <xdr:sp macro="" textlink="">
      <xdr:nvSpPr>
        <xdr:cNvPr id="35" name="34 Elipse"/>
        <xdr:cNvSpPr/>
      </xdr:nvSpPr>
      <xdr:spPr>
        <a:xfrm>
          <a:off x="8522493" y="6931051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</xdr:col>
      <xdr:colOff>19050</xdr:colOff>
      <xdr:row>36</xdr:row>
      <xdr:rowOff>7144</xdr:rowOff>
    </xdr:from>
    <xdr:to>
      <xdr:col>14</xdr:col>
      <xdr:colOff>761999</xdr:colOff>
      <xdr:row>37</xdr:row>
      <xdr:rowOff>180975</xdr:rowOff>
    </xdr:to>
    <xdr:graphicFrame macro="">
      <xdr:nvGraphicFramePr>
        <xdr:cNvPr id="36" name="3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721518</xdr:colOff>
      <xdr:row>36</xdr:row>
      <xdr:rowOff>63526</xdr:rowOff>
    </xdr:from>
    <xdr:to>
      <xdr:col>1</xdr:col>
      <xdr:colOff>84468</xdr:colOff>
      <xdr:row>37</xdr:row>
      <xdr:rowOff>17026</xdr:rowOff>
    </xdr:to>
    <xdr:sp macro="" textlink="">
      <xdr:nvSpPr>
        <xdr:cNvPr id="46" name="45 Elipse"/>
        <xdr:cNvSpPr/>
      </xdr:nvSpPr>
      <xdr:spPr>
        <a:xfrm>
          <a:off x="721518" y="337822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711993</xdr:colOff>
      <xdr:row>36</xdr:row>
      <xdr:rowOff>63526</xdr:rowOff>
    </xdr:from>
    <xdr:to>
      <xdr:col>6</xdr:col>
      <xdr:colOff>74943</xdr:colOff>
      <xdr:row>37</xdr:row>
      <xdr:rowOff>17026</xdr:rowOff>
    </xdr:to>
    <xdr:sp macro="" textlink="">
      <xdr:nvSpPr>
        <xdr:cNvPr id="47" name="46 Elipse"/>
        <xdr:cNvSpPr/>
      </xdr:nvSpPr>
      <xdr:spPr>
        <a:xfrm>
          <a:off x="4617243" y="337822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</xdr:col>
      <xdr:colOff>711993</xdr:colOff>
      <xdr:row>36</xdr:row>
      <xdr:rowOff>63526</xdr:rowOff>
    </xdr:from>
    <xdr:to>
      <xdr:col>11</xdr:col>
      <xdr:colOff>74943</xdr:colOff>
      <xdr:row>37</xdr:row>
      <xdr:rowOff>17026</xdr:rowOff>
    </xdr:to>
    <xdr:sp macro="" textlink="">
      <xdr:nvSpPr>
        <xdr:cNvPr id="48" name="47 Elipse"/>
        <xdr:cNvSpPr/>
      </xdr:nvSpPr>
      <xdr:spPr>
        <a:xfrm>
          <a:off x="8522493" y="337822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</xdr:col>
      <xdr:colOff>711993</xdr:colOff>
      <xdr:row>36</xdr:row>
      <xdr:rowOff>63526</xdr:rowOff>
    </xdr:from>
    <xdr:to>
      <xdr:col>11</xdr:col>
      <xdr:colOff>74943</xdr:colOff>
      <xdr:row>37</xdr:row>
      <xdr:rowOff>17026</xdr:rowOff>
    </xdr:to>
    <xdr:sp macro="" textlink="">
      <xdr:nvSpPr>
        <xdr:cNvPr id="49" name="48 Elipse"/>
        <xdr:cNvSpPr/>
      </xdr:nvSpPr>
      <xdr:spPr>
        <a:xfrm>
          <a:off x="8522493" y="337822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771525</xdr:colOff>
          <xdr:row>0</xdr:row>
          <xdr:rowOff>190500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0.05398</cdr:x>
      <cdr:y>0</cdr:y>
    </cdr:from>
    <cdr:to>
      <cdr:x>0.20365</cdr:x>
      <cdr:y>0.12431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04035" y="0"/>
          <a:ext cx="565732" cy="2332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es-ES" sz="900" b="1"/>
            <a:t>millares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0.07859</cdr:x>
      <cdr:y>0</cdr:y>
    </cdr:from>
    <cdr:to>
      <cdr:x>0.22826</cdr:x>
      <cdr:y>0.12431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304223" y="0"/>
          <a:ext cx="579397" cy="233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es-ES" sz="900" b="1"/>
            <a:t>millares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0.05398</cdr:x>
      <cdr:y>0</cdr:y>
    </cdr:from>
    <cdr:to>
      <cdr:x>0.20365</cdr:x>
      <cdr:y>0.12431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04035" y="0"/>
          <a:ext cx="565732" cy="2332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es-ES" sz="900" b="1"/>
            <a:t>millares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0.07858</cdr:x>
      <cdr:y>0</cdr:y>
    </cdr:from>
    <cdr:to>
      <cdr:x>0.22825</cdr:x>
      <cdr:y>0.12431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304215" y="0"/>
          <a:ext cx="579397" cy="233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es-ES" sz="900" b="1"/>
            <a:t>millares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0.09335</cdr:x>
      <cdr:y>0</cdr:y>
    </cdr:from>
    <cdr:to>
      <cdr:x>0.24302</cdr:x>
      <cdr:y>0.12431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361365" y="0"/>
          <a:ext cx="579397" cy="233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es-ES" sz="900" b="1"/>
            <a:t>millares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0.09335</cdr:x>
      <cdr:y>0</cdr:y>
    </cdr:from>
    <cdr:to>
      <cdr:x>0.23949</cdr:x>
      <cdr:y>0.12431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361365" y="0"/>
          <a:ext cx="565732" cy="2332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es-ES" sz="900" b="1"/>
            <a:t>millares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s%20EPA/ParoEPACL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s%20EPA/OcupadosEPACLM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s%20EPA/ActivosEPACLM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s%20EPA/ParoEPAESP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s%20EPA/OcupadosEPAESP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s%20EPA/ActivosEPAES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a"/>
      <sheetName val="ParoEPACLM"/>
    </sheetNames>
    <sheetDataSet>
      <sheetData sheetId="0">
        <row r="2">
          <cell r="A2" t="str">
            <v>Period</v>
          </cell>
          <cell r="B2">
            <v>37986</v>
          </cell>
          <cell r="C2">
            <v>38077</v>
          </cell>
          <cell r="D2">
            <v>38168</v>
          </cell>
          <cell r="E2">
            <v>38260</v>
          </cell>
          <cell r="F2">
            <v>38352</v>
          </cell>
          <cell r="G2">
            <v>38442</v>
          </cell>
          <cell r="H2">
            <v>38533</v>
          </cell>
          <cell r="I2">
            <v>38625</v>
          </cell>
          <cell r="J2">
            <v>38717</v>
          </cell>
          <cell r="K2">
            <v>38807</v>
          </cell>
          <cell r="L2">
            <v>38898</v>
          </cell>
          <cell r="M2">
            <v>38990</v>
          </cell>
          <cell r="N2">
            <v>39082</v>
          </cell>
          <cell r="O2">
            <v>39172</v>
          </cell>
          <cell r="P2">
            <v>39263</v>
          </cell>
          <cell r="Q2">
            <v>39355</v>
          </cell>
          <cell r="R2">
            <v>39447</v>
          </cell>
          <cell r="S2">
            <v>39538</v>
          </cell>
          <cell r="T2">
            <v>39629</v>
          </cell>
          <cell r="U2">
            <v>39721</v>
          </cell>
          <cell r="V2">
            <v>39813</v>
          </cell>
          <cell r="W2">
            <v>39903</v>
          </cell>
          <cell r="X2">
            <v>39994</v>
          </cell>
          <cell r="Y2">
            <v>40086</v>
          </cell>
          <cell r="Z2">
            <v>40178</v>
          </cell>
          <cell r="AA2">
            <v>40268</v>
          </cell>
          <cell r="AB2">
            <v>40359</v>
          </cell>
          <cell r="AC2">
            <v>40451</v>
          </cell>
          <cell r="AD2">
            <v>40543</v>
          </cell>
          <cell r="AE2">
            <v>40633</v>
          </cell>
          <cell r="AF2">
            <v>40724</v>
          </cell>
          <cell r="AG2">
            <v>40816</v>
          </cell>
          <cell r="AH2">
            <v>40908</v>
          </cell>
          <cell r="AI2">
            <v>40999</v>
          </cell>
          <cell r="AJ2">
            <v>41090</v>
          </cell>
          <cell r="AK2">
            <v>41182</v>
          </cell>
          <cell r="AL2">
            <v>41274</v>
          </cell>
          <cell r="AM2">
            <v>41364</v>
          </cell>
          <cell r="AN2">
            <v>41455</v>
          </cell>
          <cell r="AO2">
            <v>41547</v>
          </cell>
          <cell r="AP2">
            <v>41639</v>
          </cell>
          <cell r="AQ2">
            <v>41729</v>
          </cell>
          <cell r="AR2">
            <v>41820</v>
          </cell>
          <cell r="AS2">
            <v>41912</v>
          </cell>
          <cell r="AT2">
            <v>42004</v>
          </cell>
          <cell r="AU2">
            <v>42094</v>
          </cell>
          <cell r="AV2">
            <v>42185</v>
          </cell>
          <cell r="AW2">
            <v>42277</v>
          </cell>
          <cell r="AX2">
            <v>42369</v>
          </cell>
          <cell r="AY2">
            <v>42460</v>
          </cell>
          <cell r="AZ2">
            <v>42551</v>
          </cell>
          <cell r="BA2">
            <v>42643</v>
          </cell>
          <cell r="BB2">
            <v>42735</v>
          </cell>
          <cell r="BC2">
            <v>42825</v>
          </cell>
          <cell r="BD2">
            <v>42916</v>
          </cell>
          <cell r="BE2">
            <v>43008</v>
          </cell>
          <cell r="BF2">
            <v>43100</v>
          </cell>
          <cell r="BG2">
            <v>43190</v>
          </cell>
          <cell r="BH2">
            <v>43281</v>
          </cell>
          <cell r="BI2">
            <v>43373</v>
          </cell>
          <cell r="BJ2">
            <v>43465</v>
          </cell>
          <cell r="BK2">
            <v>43555</v>
          </cell>
          <cell r="BL2">
            <v>43646</v>
          </cell>
          <cell r="BM2">
            <v>43738</v>
          </cell>
          <cell r="BN2">
            <v>43830</v>
          </cell>
          <cell r="BO2">
            <v>43921</v>
          </cell>
          <cell r="BP2">
            <v>44012</v>
          </cell>
          <cell r="BQ2">
            <v>44104</v>
          </cell>
          <cell r="BR2">
            <v>44196</v>
          </cell>
          <cell r="BS2">
            <v>44286</v>
          </cell>
          <cell r="BT2">
            <v>44377</v>
          </cell>
          <cell r="BU2">
            <v>44469</v>
          </cell>
          <cell r="BV2">
            <v>44561</v>
          </cell>
          <cell r="BW2">
            <v>44651</v>
          </cell>
          <cell r="BX2">
            <v>44742</v>
          </cell>
          <cell r="BY2">
            <v>44834</v>
          </cell>
          <cell r="BZ2">
            <v>44926</v>
          </cell>
          <cell r="CA2">
            <v>45016</v>
          </cell>
          <cell r="CB2">
            <v>45107</v>
          </cell>
          <cell r="CC2">
            <v>45199</v>
          </cell>
          <cell r="CD2">
            <v>45291</v>
          </cell>
          <cell r="CE2">
            <v>45382</v>
          </cell>
          <cell r="CF2">
            <v>45473</v>
          </cell>
          <cell r="CG2">
            <v>45565</v>
          </cell>
          <cell r="CH2">
            <v>45657</v>
          </cell>
          <cell r="CI2">
            <v>45747</v>
          </cell>
          <cell r="CJ2">
            <v>45838</v>
          </cell>
          <cell r="CK2">
            <v>45930</v>
          </cell>
          <cell r="CL2">
            <v>46022</v>
          </cell>
          <cell r="CM2">
            <v>46112</v>
          </cell>
          <cell r="CN2">
            <v>46203</v>
          </cell>
          <cell r="CO2">
            <v>46295</v>
          </cell>
          <cell r="CP2">
            <v>46387</v>
          </cell>
          <cell r="CQ2">
            <v>46477</v>
          </cell>
          <cell r="CR2">
            <v>46568</v>
          </cell>
          <cell r="CS2">
            <v>46660</v>
          </cell>
          <cell r="CT2">
            <v>46752</v>
          </cell>
          <cell r="CU2">
            <v>46843</v>
          </cell>
          <cell r="CV2">
            <v>46934</v>
          </cell>
          <cell r="CW2">
            <v>47026</v>
          </cell>
          <cell r="CX2">
            <v>47118</v>
          </cell>
          <cell r="CY2">
            <v>47208</v>
          </cell>
          <cell r="CZ2">
            <v>47299</v>
          </cell>
          <cell r="DA2">
            <v>47391</v>
          </cell>
          <cell r="DB2">
            <v>47483</v>
          </cell>
          <cell r="DC2">
            <v>47573</v>
          </cell>
          <cell r="DD2">
            <v>47664</v>
          </cell>
          <cell r="DE2">
            <v>47756</v>
          </cell>
          <cell r="DF2">
            <v>47848</v>
          </cell>
          <cell r="DG2">
            <v>47938</v>
          </cell>
          <cell r="DH2">
            <v>48029</v>
          </cell>
          <cell r="DI2">
            <v>48121</v>
          </cell>
          <cell r="DJ2">
            <v>48213</v>
          </cell>
          <cell r="DK2">
            <v>48304</v>
          </cell>
          <cell r="DL2">
            <v>48395</v>
          </cell>
          <cell r="DM2">
            <v>48487</v>
          </cell>
          <cell r="DN2">
            <v>48579</v>
          </cell>
          <cell r="DO2">
            <v>48669</v>
          </cell>
          <cell r="DP2">
            <v>48760</v>
          </cell>
          <cell r="DQ2">
            <v>48852</v>
          </cell>
          <cell r="DR2">
            <v>48944</v>
          </cell>
        </row>
        <row r="3">
          <cell r="A3">
            <v>1</v>
          </cell>
          <cell r="B3">
            <v>79957.292577770655</v>
          </cell>
          <cell r="C3">
            <v>73410.208701169293</v>
          </cell>
          <cell r="D3">
            <v>66445.249551093701</v>
          </cell>
          <cell r="E3">
            <v>76142.913859049921</v>
          </cell>
          <cell r="F3">
            <v>86053.794369137482</v>
          </cell>
          <cell r="G3">
            <v>75544.019172471002</v>
          </cell>
          <cell r="H3">
            <v>78623.90871588554</v>
          </cell>
          <cell r="I3">
            <v>78526.696580231001</v>
          </cell>
          <cell r="J3">
            <v>82752.575390751357</v>
          </cell>
          <cell r="K3">
            <v>77818.081266787049</v>
          </cell>
          <cell r="L3">
            <v>77642.61099735921</v>
          </cell>
          <cell r="M3">
            <v>86256.715802128543</v>
          </cell>
          <cell r="N3">
            <v>74264.153598833494</v>
          </cell>
          <cell r="O3">
            <v>66121.383255069057</v>
          </cell>
          <cell r="P3">
            <v>70471.482082173185</v>
          </cell>
          <cell r="Q3">
            <v>69738.297587845824</v>
          </cell>
          <cell r="R3">
            <v>76378.400275847991</v>
          </cell>
          <cell r="S3">
            <v>89644.5731560516</v>
          </cell>
          <cell r="T3">
            <v>100826.33223694708</v>
          </cell>
          <cell r="U3">
            <v>120292.99684537738</v>
          </cell>
          <cell r="V3">
            <v>159639.14522505825</v>
          </cell>
          <cell r="W3">
            <v>195777.70295504201</v>
          </cell>
          <cell r="X3">
            <v>214424.87361985829</v>
          </cell>
          <cell r="Y3">
            <v>199882.64493149112</v>
          </cell>
          <cell r="Z3">
            <v>201208.30172924497</v>
          </cell>
          <cell r="AA3">
            <v>225895.23145744385</v>
          </cell>
          <cell r="AB3">
            <v>210777.42629555159</v>
          </cell>
          <cell r="AC3">
            <v>214255.05539174643</v>
          </cell>
          <cell r="AD3">
            <v>231046.19083455167</v>
          </cell>
          <cell r="AE3">
            <v>221718.7823555372</v>
          </cell>
          <cell r="AF3">
            <v>232996.39245055587</v>
          </cell>
          <cell r="AG3">
            <v>248538.34125847026</v>
          </cell>
          <cell r="AH3">
            <v>265556.61021494382</v>
          </cell>
          <cell r="AI3">
            <v>287571.41972525098</v>
          </cell>
          <cell r="AJ3">
            <v>292347.37937309261</v>
          </cell>
          <cell r="AK3">
            <v>306998.64020392299</v>
          </cell>
          <cell r="AL3">
            <v>324588.49542144721</v>
          </cell>
          <cell r="AM3">
            <v>321571.83928585798</v>
          </cell>
          <cell r="AN3">
            <v>294586.69047871558</v>
          </cell>
          <cell r="AO3">
            <v>318617.18278506736</v>
          </cell>
          <cell r="AP3">
            <v>299055.0167989668</v>
          </cell>
          <cell r="AQ3">
            <v>298966.81364977389</v>
          </cell>
          <cell r="AR3">
            <v>273103.29281891003</v>
          </cell>
          <cell r="AS3">
            <v>297144.30170290353</v>
          </cell>
          <cell r="AT3">
            <v>290648.55995527341</v>
          </cell>
          <cell r="AU3">
            <v>276176.5827052308</v>
          </cell>
          <cell r="AV3">
            <v>251192.49732909445</v>
          </cell>
          <cell r="AW3">
            <v>246138.41605974128</v>
          </cell>
          <cell r="AX3">
            <v>249755.41763668624</v>
          </cell>
          <cell r="AY3">
            <v>239827.45840737113</v>
          </cell>
          <cell r="AZ3">
            <v>220346.50969422789</v>
          </cell>
          <cell r="BA3">
            <v>226335.04607899784</v>
          </cell>
          <cell r="BB3">
            <v>225264.87087197119</v>
          </cell>
          <cell r="BC3">
            <v>212838.62903800263</v>
          </cell>
          <cell r="BD3">
            <v>206661.80049556924</v>
          </cell>
          <cell r="BE3">
            <v>183720.87111099204</v>
          </cell>
          <cell r="BF3">
            <v>198890.63735567936</v>
          </cell>
          <cell r="BG3">
            <v>193993.43197481259</v>
          </cell>
          <cell r="BH3">
            <v>174529.98029023671</v>
          </cell>
          <cell r="BI3">
            <v>167944.33858347661</v>
          </cell>
          <cell r="BJ3">
            <v>160757.34342375322</v>
          </cell>
          <cell r="BK3">
            <v>143116.58981739491</v>
          </cell>
          <cell r="BL3">
            <v>147559.90745360893</v>
          </cell>
          <cell r="BM3">
            <v>165975.80030168453</v>
          </cell>
          <cell r="BN3">
            <v>171975.60677368598</v>
          </cell>
          <cell r="BO3">
            <v>175891.02970523597</v>
          </cell>
          <cell r="BP3">
            <v>145871.39587621921</v>
          </cell>
          <cell r="BQ3">
            <v>186781.46212569508</v>
          </cell>
          <cell r="BR3">
            <v>183838.84418311791</v>
          </cell>
          <cell r="BS3" t="str">
            <v/>
          </cell>
          <cell r="BT3" t="str">
            <v/>
          </cell>
          <cell r="BU3" t="str">
            <v/>
          </cell>
          <cell r="BV3" t="str">
            <v/>
          </cell>
          <cell r="BW3" t="str">
            <v/>
          </cell>
          <cell r="BX3" t="str">
            <v/>
          </cell>
          <cell r="BY3" t="str">
            <v/>
          </cell>
          <cell r="BZ3" t="str">
            <v/>
          </cell>
          <cell r="CA3" t="str">
            <v/>
          </cell>
          <cell r="CB3" t="str">
            <v/>
          </cell>
          <cell r="CC3" t="str">
            <v/>
          </cell>
          <cell r="CD3" t="str">
            <v/>
          </cell>
          <cell r="CE3" t="str">
            <v/>
          </cell>
          <cell r="CF3" t="str">
            <v/>
          </cell>
          <cell r="CG3" t="str">
            <v/>
          </cell>
          <cell r="CH3" t="str">
            <v/>
          </cell>
          <cell r="CI3" t="str">
            <v/>
          </cell>
          <cell r="CJ3" t="str">
            <v/>
          </cell>
          <cell r="CK3" t="str">
            <v/>
          </cell>
          <cell r="CL3" t="str">
            <v/>
          </cell>
          <cell r="CM3" t="str">
            <v/>
          </cell>
          <cell r="CN3" t="str">
            <v/>
          </cell>
          <cell r="CO3" t="str">
            <v/>
          </cell>
          <cell r="CP3" t="str">
            <v/>
          </cell>
          <cell r="CQ3" t="str">
            <v/>
          </cell>
          <cell r="CR3" t="str">
            <v/>
          </cell>
          <cell r="CS3" t="str">
            <v/>
          </cell>
          <cell r="CT3" t="str">
            <v/>
          </cell>
          <cell r="CU3" t="str">
            <v/>
          </cell>
          <cell r="CV3" t="str">
            <v/>
          </cell>
          <cell r="CW3" t="str">
            <v/>
          </cell>
          <cell r="CX3" t="str">
            <v/>
          </cell>
          <cell r="CY3" t="str">
            <v/>
          </cell>
          <cell r="CZ3" t="str">
            <v/>
          </cell>
          <cell r="DA3" t="str">
            <v/>
          </cell>
          <cell r="DB3" t="str">
            <v/>
          </cell>
          <cell r="DC3" t="str">
            <v/>
          </cell>
          <cell r="DD3" t="str">
            <v/>
          </cell>
          <cell r="DE3" t="str">
            <v/>
          </cell>
          <cell r="DF3" t="str">
            <v/>
          </cell>
          <cell r="DG3" t="str">
            <v/>
          </cell>
          <cell r="DH3" t="str">
            <v/>
          </cell>
          <cell r="DI3" t="str">
            <v/>
          </cell>
          <cell r="DJ3" t="str">
            <v/>
          </cell>
          <cell r="DK3" t="str">
            <v/>
          </cell>
          <cell r="DL3" t="str">
            <v/>
          </cell>
          <cell r="DM3" t="str">
            <v/>
          </cell>
          <cell r="DN3" t="str">
            <v/>
          </cell>
          <cell r="DO3" t="str">
            <v/>
          </cell>
          <cell r="DP3" t="str">
            <v/>
          </cell>
          <cell r="DQ3" t="str">
            <v/>
          </cell>
          <cell r="DR3" t="str">
            <v/>
          </cell>
        </row>
      </sheetData>
      <sheetData sheetId="1">
        <row r="1">
          <cell r="A1" t="str">
            <v>MES</v>
          </cell>
          <cell r="B1" t="str">
            <v>ParoEPACLM</v>
          </cell>
        </row>
        <row r="2">
          <cell r="A2">
            <v>28033</v>
          </cell>
        </row>
        <row r="3">
          <cell r="A3">
            <v>28125</v>
          </cell>
        </row>
        <row r="4">
          <cell r="A4">
            <v>28215</v>
          </cell>
        </row>
        <row r="5">
          <cell r="A5">
            <v>28306</v>
          </cell>
        </row>
        <row r="6">
          <cell r="A6">
            <v>28398</v>
          </cell>
        </row>
        <row r="7">
          <cell r="A7">
            <v>28490</v>
          </cell>
        </row>
        <row r="8">
          <cell r="A8">
            <v>28580</v>
          </cell>
        </row>
        <row r="9">
          <cell r="A9">
            <v>28671</v>
          </cell>
        </row>
        <row r="10">
          <cell r="A10">
            <v>28763</v>
          </cell>
        </row>
        <row r="11">
          <cell r="A11">
            <v>28855</v>
          </cell>
        </row>
        <row r="12">
          <cell r="A12">
            <v>28945</v>
          </cell>
        </row>
        <row r="13">
          <cell r="A13">
            <v>29036</v>
          </cell>
        </row>
        <row r="14">
          <cell r="A14">
            <v>29128</v>
          </cell>
        </row>
        <row r="15">
          <cell r="A15">
            <v>29220</v>
          </cell>
        </row>
        <row r="16">
          <cell r="A16">
            <v>29311</v>
          </cell>
        </row>
        <row r="17">
          <cell r="A17">
            <v>29402</v>
          </cell>
        </row>
        <row r="18">
          <cell r="A18">
            <v>29494</v>
          </cell>
        </row>
        <row r="19">
          <cell r="A19">
            <v>29586</v>
          </cell>
        </row>
        <row r="20">
          <cell r="A20">
            <v>29676</v>
          </cell>
        </row>
        <row r="21">
          <cell r="A21">
            <v>29767</v>
          </cell>
        </row>
        <row r="22">
          <cell r="A22">
            <v>29859</v>
          </cell>
        </row>
        <row r="23">
          <cell r="A23">
            <v>29951</v>
          </cell>
        </row>
        <row r="24">
          <cell r="A24">
            <v>30041</v>
          </cell>
        </row>
        <row r="25">
          <cell r="A25">
            <v>30132</v>
          </cell>
        </row>
        <row r="26">
          <cell r="A26">
            <v>30224</v>
          </cell>
        </row>
        <row r="27">
          <cell r="A27">
            <v>30316</v>
          </cell>
        </row>
        <row r="28">
          <cell r="A28">
            <v>30406</v>
          </cell>
        </row>
        <row r="29">
          <cell r="A29">
            <v>30497</v>
          </cell>
        </row>
        <row r="30">
          <cell r="A30">
            <v>30589</v>
          </cell>
        </row>
        <row r="31">
          <cell r="A31">
            <v>30681</v>
          </cell>
        </row>
        <row r="32">
          <cell r="A32">
            <v>30772</v>
          </cell>
        </row>
        <row r="33">
          <cell r="A33">
            <v>30863</v>
          </cell>
        </row>
        <row r="34">
          <cell r="A34">
            <v>30955</v>
          </cell>
        </row>
        <row r="35">
          <cell r="A35">
            <v>31047</v>
          </cell>
        </row>
        <row r="36">
          <cell r="A36">
            <v>31137</v>
          </cell>
        </row>
        <row r="37">
          <cell r="A37">
            <v>31228</v>
          </cell>
        </row>
        <row r="38">
          <cell r="A38">
            <v>31320</v>
          </cell>
        </row>
        <row r="39">
          <cell r="A39">
            <v>31412</v>
          </cell>
        </row>
        <row r="40">
          <cell r="A40">
            <v>31502</v>
          </cell>
        </row>
        <row r="41">
          <cell r="A41">
            <v>31593</v>
          </cell>
        </row>
        <row r="42">
          <cell r="A42">
            <v>31685</v>
          </cell>
        </row>
        <row r="43">
          <cell r="A43">
            <v>31777</v>
          </cell>
        </row>
        <row r="44">
          <cell r="A44">
            <v>31867</v>
          </cell>
        </row>
        <row r="45">
          <cell r="A45">
            <v>31958</v>
          </cell>
        </row>
        <row r="46">
          <cell r="A46">
            <v>32050</v>
          </cell>
        </row>
        <row r="47">
          <cell r="A47">
            <v>32142</v>
          </cell>
        </row>
        <row r="48">
          <cell r="A48">
            <v>32233</v>
          </cell>
        </row>
        <row r="49">
          <cell r="A49">
            <v>32324</v>
          </cell>
        </row>
        <row r="50">
          <cell r="A50">
            <v>32416</v>
          </cell>
        </row>
        <row r="51">
          <cell r="A51">
            <v>32508</v>
          </cell>
        </row>
        <row r="52">
          <cell r="A52">
            <v>32598</v>
          </cell>
        </row>
        <row r="53">
          <cell r="A53">
            <v>32689</v>
          </cell>
        </row>
        <row r="54">
          <cell r="A54">
            <v>32781</v>
          </cell>
        </row>
        <row r="55">
          <cell r="A55">
            <v>32873</v>
          </cell>
        </row>
        <row r="56">
          <cell r="A56">
            <v>32963</v>
          </cell>
        </row>
        <row r="57">
          <cell r="A57">
            <v>33054</v>
          </cell>
        </row>
        <row r="58">
          <cell r="A58">
            <v>33146</v>
          </cell>
        </row>
        <row r="59">
          <cell r="A59">
            <v>33238</v>
          </cell>
        </row>
        <row r="60">
          <cell r="A60">
            <v>33328</v>
          </cell>
        </row>
        <row r="61">
          <cell r="A61">
            <v>33419</v>
          </cell>
        </row>
        <row r="62">
          <cell r="A62">
            <v>33511</v>
          </cell>
        </row>
        <row r="63">
          <cell r="A63">
            <v>33603</v>
          </cell>
        </row>
        <row r="64">
          <cell r="A64">
            <v>33694</v>
          </cell>
        </row>
        <row r="65">
          <cell r="A65">
            <v>33785</v>
          </cell>
        </row>
        <row r="66">
          <cell r="A66">
            <v>33877</v>
          </cell>
        </row>
        <row r="67">
          <cell r="A67">
            <v>33969</v>
          </cell>
        </row>
        <row r="68">
          <cell r="A68">
            <v>34059</v>
          </cell>
        </row>
        <row r="69">
          <cell r="A69">
            <v>34150</v>
          </cell>
        </row>
        <row r="70">
          <cell r="A70">
            <v>34242</v>
          </cell>
        </row>
        <row r="71">
          <cell r="A71">
            <v>34334</v>
          </cell>
        </row>
        <row r="72">
          <cell r="A72">
            <v>34424</v>
          </cell>
        </row>
        <row r="73">
          <cell r="A73">
            <v>34515</v>
          </cell>
        </row>
        <row r="74">
          <cell r="A74">
            <v>34607</v>
          </cell>
        </row>
        <row r="75">
          <cell r="A75">
            <v>34699</v>
          </cell>
        </row>
        <row r="76">
          <cell r="A76">
            <v>34789</v>
          </cell>
        </row>
        <row r="77">
          <cell r="A77">
            <v>34880</v>
          </cell>
        </row>
        <row r="78">
          <cell r="A78">
            <v>34972</v>
          </cell>
        </row>
        <row r="79">
          <cell r="A79">
            <v>35064</v>
          </cell>
        </row>
        <row r="80">
          <cell r="A80">
            <v>35155</v>
          </cell>
        </row>
        <row r="81">
          <cell r="A81">
            <v>35246</v>
          </cell>
        </row>
        <row r="82">
          <cell r="A82">
            <v>35338</v>
          </cell>
        </row>
        <row r="83">
          <cell r="A83">
            <v>35430</v>
          </cell>
        </row>
        <row r="84">
          <cell r="A84">
            <v>35520</v>
          </cell>
        </row>
        <row r="85">
          <cell r="A85">
            <v>35611</v>
          </cell>
        </row>
        <row r="86">
          <cell r="A86">
            <v>35703</v>
          </cell>
        </row>
        <row r="87">
          <cell r="A87">
            <v>35795</v>
          </cell>
        </row>
        <row r="88">
          <cell r="A88">
            <v>35885</v>
          </cell>
        </row>
        <row r="89">
          <cell r="A89">
            <v>35976</v>
          </cell>
        </row>
        <row r="90">
          <cell r="A90">
            <v>36068</v>
          </cell>
        </row>
        <row r="91">
          <cell r="A91">
            <v>36160</v>
          </cell>
        </row>
        <row r="92">
          <cell r="A92">
            <v>36250</v>
          </cell>
        </row>
        <row r="93">
          <cell r="A93">
            <v>36341</v>
          </cell>
        </row>
        <row r="94">
          <cell r="A94">
            <v>36433</v>
          </cell>
        </row>
        <row r="95">
          <cell r="A95">
            <v>36525</v>
          </cell>
        </row>
        <row r="96">
          <cell r="A96">
            <v>36616</v>
          </cell>
        </row>
        <row r="97">
          <cell r="A97">
            <v>36707</v>
          </cell>
        </row>
        <row r="98">
          <cell r="A98">
            <v>36799</v>
          </cell>
        </row>
        <row r="99">
          <cell r="A99">
            <v>36891</v>
          </cell>
        </row>
        <row r="100">
          <cell r="A100">
            <v>36981</v>
          </cell>
        </row>
        <row r="101">
          <cell r="A101">
            <v>37072</v>
          </cell>
        </row>
        <row r="102">
          <cell r="A102">
            <v>37164</v>
          </cell>
        </row>
        <row r="103">
          <cell r="A103">
            <v>37256</v>
          </cell>
        </row>
        <row r="104">
          <cell r="A104">
            <v>37346</v>
          </cell>
        </row>
        <row r="105">
          <cell r="A105">
            <v>37437</v>
          </cell>
        </row>
        <row r="106">
          <cell r="A106">
            <v>37529</v>
          </cell>
        </row>
        <row r="107">
          <cell r="A107">
            <v>37621</v>
          </cell>
        </row>
        <row r="108">
          <cell r="A108">
            <v>37711</v>
          </cell>
        </row>
        <row r="109">
          <cell r="A109">
            <v>37802</v>
          </cell>
        </row>
        <row r="110">
          <cell r="A110">
            <v>37894</v>
          </cell>
        </row>
        <row r="111">
          <cell r="A111">
            <v>37986</v>
          </cell>
        </row>
        <row r="112">
          <cell r="A112">
            <v>38077</v>
          </cell>
        </row>
        <row r="113">
          <cell r="A113">
            <v>38168</v>
          </cell>
        </row>
        <row r="114">
          <cell r="A114">
            <v>38260</v>
          </cell>
        </row>
        <row r="115">
          <cell r="A115">
            <v>38352</v>
          </cell>
        </row>
        <row r="116">
          <cell r="A116">
            <v>38442</v>
          </cell>
        </row>
        <row r="117">
          <cell r="A117">
            <v>38533</v>
          </cell>
        </row>
        <row r="118">
          <cell r="A118">
            <v>38625</v>
          </cell>
        </row>
        <row r="119">
          <cell r="A119">
            <v>38717</v>
          </cell>
        </row>
        <row r="120">
          <cell r="A120">
            <v>38807</v>
          </cell>
        </row>
        <row r="121">
          <cell r="A121">
            <v>38898</v>
          </cell>
        </row>
        <row r="122">
          <cell r="A122">
            <v>38990</v>
          </cell>
        </row>
        <row r="123">
          <cell r="A123">
            <v>39082</v>
          </cell>
        </row>
        <row r="124">
          <cell r="A124">
            <v>39172</v>
          </cell>
        </row>
        <row r="125">
          <cell r="A125">
            <v>39263</v>
          </cell>
        </row>
        <row r="126">
          <cell r="A126">
            <v>39355</v>
          </cell>
        </row>
        <row r="127">
          <cell r="A127">
            <v>39447</v>
          </cell>
        </row>
        <row r="128">
          <cell r="A128">
            <v>39538</v>
          </cell>
        </row>
        <row r="129">
          <cell r="A129">
            <v>39629</v>
          </cell>
        </row>
        <row r="130">
          <cell r="A130">
            <v>39721</v>
          </cell>
        </row>
        <row r="131">
          <cell r="A131">
            <v>39813</v>
          </cell>
        </row>
        <row r="132">
          <cell r="A132">
            <v>39903</v>
          </cell>
        </row>
        <row r="133">
          <cell r="A133">
            <v>39994</v>
          </cell>
        </row>
        <row r="134">
          <cell r="A134">
            <v>40086</v>
          </cell>
        </row>
        <row r="135">
          <cell r="A135">
            <v>40178</v>
          </cell>
        </row>
        <row r="136">
          <cell r="A136">
            <v>40268</v>
          </cell>
        </row>
        <row r="137">
          <cell r="A137">
            <v>40359</v>
          </cell>
        </row>
        <row r="138">
          <cell r="A138">
            <v>40451</v>
          </cell>
        </row>
        <row r="139">
          <cell r="A139">
            <v>40543</v>
          </cell>
        </row>
        <row r="140">
          <cell r="A140">
            <v>40633</v>
          </cell>
        </row>
        <row r="141">
          <cell r="A141">
            <v>40724</v>
          </cell>
        </row>
        <row r="142">
          <cell r="A142">
            <v>40816</v>
          </cell>
        </row>
        <row r="143">
          <cell r="A143">
            <v>40908</v>
          </cell>
        </row>
        <row r="144">
          <cell r="A144">
            <v>40999</v>
          </cell>
        </row>
        <row r="145">
          <cell r="A145">
            <v>41090</v>
          </cell>
        </row>
        <row r="146">
          <cell r="A146">
            <v>41182</v>
          </cell>
        </row>
        <row r="147">
          <cell r="A147">
            <v>41274</v>
          </cell>
        </row>
        <row r="148">
          <cell r="A148">
            <v>41364</v>
          </cell>
        </row>
        <row r="149">
          <cell r="A149">
            <v>41455</v>
          </cell>
        </row>
        <row r="150">
          <cell r="A150">
            <v>41547</v>
          </cell>
        </row>
        <row r="151">
          <cell r="A151">
            <v>41639</v>
          </cell>
        </row>
        <row r="152">
          <cell r="A152">
            <v>41729</v>
          </cell>
        </row>
        <row r="153">
          <cell r="A153">
            <v>41820</v>
          </cell>
        </row>
        <row r="154">
          <cell r="A154">
            <v>41912</v>
          </cell>
        </row>
        <row r="155">
          <cell r="A155">
            <v>42004</v>
          </cell>
        </row>
        <row r="156">
          <cell r="A156">
            <v>42094</v>
          </cell>
        </row>
        <row r="157">
          <cell r="A157">
            <v>42185</v>
          </cell>
        </row>
        <row r="158">
          <cell r="A158">
            <v>42277</v>
          </cell>
        </row>
        <row r="159">
          <cell r="A159">
            <v>42369</v>
          </cell>
        </row>
        <row r="160">
          <cell r="A160">
            <v>42460</v>
          </cell>
        </row>
        <row r="161">
          <cell r="A161">
            <v>42551</v>
          </cell>
        </row>
        <row r="162">
          <cell r="A162">
            <v>42643</v>
          </cell>
        </row>
        <row r="163">
          <cell r="A163">
            <v>42735</v>
          </cell>
        </row>
        <row r="164">
          <cell r="A164">
            <v>42825</v>
          </cell>
        </row>
        <row r="165">
          <cell r="A165">
            <v>42916</v>
          </cell>
        </row>
        <row r="166">
          <cell r="A166">
            <v>43008</v>
          </cell>
        </row>
        <row r="167">
          <cell r="A167">
            <v>43100</v>
          </cell>
        </row>
        <row r="168">
          <cell r="A168">
            <v>43190</v>
          </cell>
        </row>
        <row r="169">
          <cell r="A169">
            <v>43281</v>
          </cell>
        </row>
        <row r="170">
          <cell r="A170">
            <v>43373</v>
          </cell>
        </row>
        <row r="171">
          <cell r="A171">
            <v>43465</v>
          </cell>
        </row>
        <row r="172">
          <cell r="A172">
            <v>43555</v>
          </cell>
        </row>
        <row r="173">
          <cell r="A173">
            <v>43646</v>
          </cell>
        </row>
        <row r="174">
          <cell r="A174">
            <v>43738</v>
          </cell>
        </row>
        <row r="175">
          <cell r="A175">
            <v>43830</v>
          </cell>
        </row>
        <row r="176">
          <cell r="A176">
            <v>43921</v>
          </cell>
        </row>
        <row r="177">
          <cell r="A177">
            <v>44012</v>
          </cell>
        </row>
        <row r="178">
          <cell r="A178">
            <v>44104</v>
          </cell>
        </row>
        <row r="179">
          <cell r="A179">
            <v>44196</v>
          </cell>
        </row>
        <row r="180">
          <cell r="A180">
            <v>44286</v>
          </cell>
        </row>
        <row r="181">
          <cell r="A181">
            <v>44377</v>
          </cell>
        </row>
        <row r="182">
          <cell r="A182">
            <v>44469</v>
          </cell>
        </row>
        <row r="183">
          <cell r="A183">
            <v>44561</v>
          </cell>
        </row>
        <row r="184">
          <cell r="A184">
            <v>44651</v>
          </cell>
        </row>
        <row r="185">
          <cell r="A185">
            <v>44742</v>
          </cell>
        </row>
        <row r="186">
          <cell r="A186">
            <v>44834</v>
          </cell>
        </row>
        <row r="187">
          <cell r="A187">
            <v>44926</v>
          </cell>
        </row>
        <row r="188">
          <cell r="A188">
            <v>45016</v>
          </cell>
        </row>
        <row r="189">
          <cell r="A189">
            <v>45107</v>
          </cell>
        </row>
        <row r="190">
          <cell r="A190">
            <v>45199</v>
          </cell>
        </row>
        <row r="191">
          <cell r="A191">
            <v>45291</v>
          </cell>
        </row>
        <row r="192">
          <cell r="A192">
            <v>45382</v>
          </cell>
        </row>
        <row r="193">
          <cell r="A193">
            <v>45473</v>
          </cell>
        </row>
        <row r="194">
          <cell r="A194">
            <v>45565</v>
          </cell>
        </row>
        <row r="195">
          <cell r="A195">
            <v>45657</v>
          </cell>
        </row>
        <row r="196">
          <cell r="A196">
            <v>45747</v>
          </cell>
        </row>
        <row r="197">
          <cell r="A197">
            <v>45838</v>
          </cell>
        </row>
        <row r="198">
          <cell r="A198">
            <v>45930</v>
          </cell>
        </row>
        <row r="199">
          <cell r="A199">
            <v>46022</v>
          </cell>
        </row>
        <row r="200">
          <cell r="A200">
            <v>46112</v>
          </cell>
        </row>
        <row r="201">
          <cell r="A201">
            <v>46203</v>
          </cell>
        </row>
        <row r="202">
          <cell r="A202">
            <v>46295</v>
          </cell>
        </row>
        <row r="203">
          <cell r="A203">
            <v>46387</v>
          </cell>
        </row>
        <row r="204">
          <cell r="A204">
            <v>46477</v>
          </cell>
        </row>
        <row r="205">
          <cell r="A205">
            <v>46568</v>
          </cell>
        </row>
        <row r="206">
          <cell r="A206">
            <v>46660</v>
          </cell>
        </row>
        <row r="207">
          <cell r="A207">
            <v>46752</v>
          </cell>
        </row>
        <row r="208">
          <cell r="A208">
            <v>46843</v>
          </cell>
        </row>
        <row r="209">
          <cell r="A209">
            <v>46934</v>
          </cell>
        </row>
        <row r="210">
          <cell r="A210">
            <v>47026</v>
          </cell>
        </row>
        <row r="211">
          <cell r="A211">
            <v>47118</v>
          </cell>
        </row>
        <row r="212">
          <cell r="A212">
            <v>47208</v>
          </cell>
        </row>
        <row r="213">
          <cell r="A213">
            <v>47299</v>
          </cell>
        </row>
        <row r="214">
          <cell r="A214">
            <v>47391</v>
          </cell>
        </row>
        <row r="215">
          <cell r="A215">
            <v>47483</v>
          </cell>
        </row>
        <row r="216">
          <cell r="A216">
            <v>47573</v>
          </cell>
        </row>
        <row r="217">
          <cell r="A217">
            <v>47664</v>
          </cell>
        </row>
        <row r="218">
          <cell r="A218">
            <v>47756</v>
          </cell>
        </row>
        <row r="219">
          <cell r="A219">
            <v>47848</v>
          </cell>
        </row>
        <row r="220">
          <cell r="A220">
            <v>47938</v>
          </cell>
        </row>
        <row r="221">
          <cell r="A221">
            <v>48029</v>
          </cell>
        </row>
        <row r="222">
          <cell r="A222">
            <v>48121</v>
          </cell>
        </row>
        <row r="223">
          <cell r="A223">
            <v>48213</v>
          </cell>
        </row>
        <row r="224">
          <cell r="A224">
            <v>48304</v>
          </cell>
        </row>
        <row r="225">
          <cell r="A225">
            <v>48395</v>
          </cell>
        </row>
        <row r="226">
          <cell r="A226">
            <v>48487</v>
          </cell>
        </row>
        <row r="227">
          <cell r="A227">
            <v>48579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a"/>
      <sheetName val="OcupadosEPACLM"/>
    </sheetNames>
    <sheetDataSet>
      <sheetData sheetId="0">
        <row r="2">
          <cell r="A2" t="str">
            <v>Period</v>
          </cell>
          <cell r="B2">
            <v>37986</v>
          </cell>
          <cell r="C2">
            <v>38077</v>
          </cell>
          <cell r="D2">
            <v>38168</v>
          </cell>
          <cell r="E2">
            <v>38260</v>
          </cell>
          <cell r="F2">
            <v>38352</v>
          </cell>
          <cell r="G2">
            <v>38442</v>
          </cell>
          <cell r="H2">
            <v>38533</v>
          </cell>
          <cell r="I2">
            <v>38625</v>
          </cell>
          <cell r="J2">
            <v>38717</v>
          </cell>
          <cell r="K2">
            <v>38807</v>
          </cell>
          <cell r="L2">
            <v>38898</v>
          </cell>
          <cell r="M2">
            <v>38990</v>
          </cell>
          <cell r="N2">
            <v>39082</v>
          </cell>
          <cell r="O2">
            <v>39172</v>
          </cell>
          <cell r="P2">
            <v>39263</v>
          </cell>
          <cell r="Q2">
            <v>39355</v>
          </cell>
          <cell r="R2">
            <v>39447</v>
          </cell>
          <cell r="S2">
            <v>39538</v>
          </cell>
          <cell r="T2">
            <v>39629</v>
          </cell>
          <cell r="U2">
            <v>39721</v>
          </cell>
          <cell r="V2">
            <v>39813</v>
          </cell>
          <cell r="W2">
            <v>39903</v>
          </cell>
          <cell r="X2">
            <v>39994</v>
          </cell>
          <cell r="Y2">
            <v>40086</v>
          </cell>
          <cell r="Z2">
            <v>40178</v>
          </cell>
          <cell r="AA2">
            <v>40268</v>
          </cell>
          <cell r="AB2">
            <v>40359</v>
          </cell>
          <cell r="AC2">
            <v>40451</v>
          </cell>
          <cell r="AD2">
            <v>40543</v>
          </cell>
          <cell r="AE2">
            <v>40633</v>
          </cell>
          <cell r="AF2">
            <v>40724</v>
          </cell>
          <cell r="AG2">
            <v>40816</v>
          </cell>
          <cell r="AH2">
            <v>40908</v>
          </cell>
          <cell r="AI2">
            <v>40999</v>
          </cell>
          <cell r="AJ2">
            <v>41090</v>
          </cell>
          <cell r="AK2">
            <v>41182</v>
          </cell>
          <cell r="AL2">
            <v>41274</v>
          </cell>
          <cell r="AM2">
            <v>41364</v>
          </cell>
          <cell r="AN2">
            <v>41455</v>
          </cell>
          <cell r="AO2">
            <v>41547</v>
          </cell>
          <cell r="AP2">
            <v>41639</v>
          </cell>
          <cell r="AQ2">
            <v>41729</v>
          </cell>
          <cell r="AR2">
            <v>41820</v>
          </cell>
          <cell r="AS2">
            <v>41912</v>
          </cell>
          <cell r="AT2">
            <v>42004</v>
          </cell>
          <cell r="AU2">
            <v>42094</v>
          </cell>
          <cell r="AV2">
            <v>42185</v>
          </cell>
          <cell r="AW2">
            <v>42277</v>
          </cell>
          <cell r="AX2">
            <v>42369</v>
          </cell>
          <cell r="AY2">
            <v>42460</v>
          </cell>
          <cell r="AZ2">
            <v>42551</v>
          </cell>
          <cell r="BA2">
            <v>42643</v>
          </cell>
          <cell r="BB2">
            <v>42735</v>
          </cell>
          <cell r="BC2">
            <v>42825</v>
          </cell>
          <cell r="BD2">
            <v>42916</v>
          </cell>
          <cell r="BE2">
            <v>43008</v>
          </cell>
          <cell r="BF2">
            <v>43100</v>
          </cell>
          <cell r="BG2">
            <v>43190</v>
          </cell>
          <cell r="BH2">
            <v>43281</v>
          </cell>
          <cell r="BI2">
            <v>43373</v>
          </cell>
          <cell r="BJ2">
            <v>43465</v>
          </cell>
          <cell r="BK2">
            <v>43555</v>
          </cell>
          <cell r="BL2">
            <v>43646</v>
          </cell>
          <cell r="BM2">
            <v>43738</v>
          </cell>
          <cell r="BN2">
            <v>43830</v>
          </cell>
          <cell r="BO2">
            <v>43921</v>
          </cell>
          <cell r="BP2">
            <v>44012</v>
          </cell>
          <cell r="BQ2">
            <v>44104</v>
          </cell>
          <cell r="BR2">
            <v>44196</v>
          </cell>
          <cell r="BS2">
            <v>44286</v>
          </cell>
          <cell r="BT2">
            <v>44377</v>
          </cell>
          <cell r="BU2">
            <v>44469</v>
          </cell>
          <cell r="BV2">
            <v>44561</v>
          </cell>
          <cell r="BW2">
            <v>44651</v>
          </cell>
          <cell r="BX2">
            <v>44742</v>
          </cell>
          <cell r="BY2">
            <v>44834</v>
          </cell>
          <cell r="BZ2">
            <v>44926</v>
          </cell>
          <cell r="CA2">
            <v>45016</v>
          </cell>
          <cell r="CB2">
            <v>45107</v>
          </cell>
          <cell r="CC2">
            <v>45199</v>
          </cell>
          <cell r="CD2">
            <v>45291</v>
          </cell>
          <cell r="CE2">
            <v>45382</v>
          </cell>
          <cell r="CF2">
            <v>45473</v>
          </cell>
          <cell r="CG2">
            <v>45565</v>
          </cell>
          <cell r="CH2">
            <v>45657</v>
          </cell>
          <cell r="CI2">
            <v>45747</v>
          </cell>
          <cell r="CJ2">
            <v>45838</v>
          </cell>
          <cell r="CK2">
            <v>45930</v>
          </cell>
          <cell r="CL2">
            <v>46022</v>
          </cell>
          <cell r="CM2">
            <v>46112</v>
          </cell>
          <cell r="CN2">
            <v>46203</v>
          </cell>
          <cell r="CO2">
            <v>46295</v>
          </cell>
          <cell r="CP2">
            <v>46387</v>
          </cell>
          <cell r="CQ2">
            <v>46477</v>
          </cell>
          <cell r="CR2">
            <v>46568</v>
          </cell>
          <cell r="CS2">
            <v>46660</v>
          </cell>
          <cell r="CT2">
            <v>46752</v>
          </cell>
          <cell r="CU2">
            <v>46843</v>
          </cell>
          <cell r="CV2">
            <v>46934</v>
          </cell>
          <cell r="CW2">
            <v>47026</v>
          </cell>
          <cell r="CX2">
            <v>47118</v>
          </cell>
          <cell r="CY2">
            <v>47208</v>
          </cell>
          <cell r="CZ2">
            <v>47299</v>
          </cell>
          <cell r="DA2">
            <v>47391</v>
          </cell>
          <cell r="DB2">
            <v>47483</v>
          </cell>
          <cell r="DC2">
            <v>47573</v>
          </cell>
          <cell r="DD2">
            <v>47664</v>
          </cell>
          <cell r="DE2">
            <v>47756</v>
          </cell>
          <cell r="DF2">
            <v>47848</v>
          </cell>
          <cell r="DG2">
            <v>47938</v>
          </cell>
          <cell r="DH2">
            <v>48029</v>
          </cell>
          <cell r="DI2">
            <v>48121</v>
          </cell>
          <cell r="DJ2">
            <v>48213</v>
          </cell>
          <cell r="DK2">
            <v>48304</v>
          </cell>
          <cell r="DL2">
            <v>48395</v>
          </cell>
          <cell r="DM2">
            <v>48487</v>
          </cell>
          <cell r="DN2">
            <v>48579</v>
          </cell>
          <cell r="DO2">
            <v>48669</v>
          </cell>
          <cell r="DP2">
            <v>48760</v>
          </cell>
          <cell r="DQ2">
            <v>48852</v>
          </cell>
          <cell r="DR2">
            <v>48944</v>
          </cell>
        </row>
      </sheetData>
      <sheetData sheetId="1">
        <row r="1">
          <cell r="A1" t="str">
            <v>MES</v>
          </cell>
          <cell r="B1" t="str">
            <v>OcupadosEPACLM</v>
          </cell>
        </row>
        <row r="2">
          <cell r="A2">
            <v>28033</v>
          </cell>
        </row>
        <row r="3">
          <cell r="A3">
            <v>28125</v>
          </cell>
        </row>
        <row r="4">
          <cell r="A4">
            <v>28215</v>
          </cell>
        </row>
        <row r="5">
          <cell r="A5">
            <v>28306</v>
          </cell>
        </row>
        <row r="6">
          <cell r="A6">
            <v>28398</v>
          </cell>
        </row>
        <row r="7">
          <cell r="A7">
            <v>28490</v>
          </cell>
        </row>
        <row r="8">
          <cell r="A8">
            <v>28580</v>
          </cell>
        </row>
        <row r="9">
          <cell r="A9">
            <v>28671</v>
          </cell>
        </row>
        <row r="10">
          <cell r="A10">
            <v>28763</v>
          </cell>
        </row>
        <row r="11">
          <cell r="A11">
            <v>28855</v>
          </cell>
        </row>
        <row r="12">
          <cell r="A12">
            <v>28945</v>
          </cell>
        </row>
        <row r="13">
          <cell r="A13">
            <v>29036</v>
          </cell>
        </row>
        <row r="14">
          <cell r="A14">
            <v>29128</v>
          </cell>
        </row>
        <row r="15">
          <cell r="A15">
            <v>29220</v>
          </cell>
        </row>
        <row r="16">
          <cell r="A16">
            <v>29311</v>
          </cell>
        </row>
        <row r="17">
          <cell r="A17">
            <v>29402</v>
          </cell>
        </row>
        <row r="18">
          <cell r="A18">
            <v>29494</v>
          </cell>
        </row>
        <row r="19">
          <cell r="A19">
            <v>29586</v>
          </cell>
        </row>
        <row r="20">
          <cell r="A20">
            <v>29676</v>
          </cell>
        </row>
        <row r="21">
          <cell r="A21">
            <v>29767</v>
          </cell>
        </row>
        <row r="22">
          <cell r="A22">
            <v>29859</v>
          </cell>
        </row>
        <row r="23">
          <cell r="A23">
            <v>29951</v>
          </cell>
        </row>
        <row r="24">
          <cell r="A24">
            <v>30041</v>
          </cell>
        </row>
        <row r="25">
          <cell r="A25">
            <v>30132</v>
          </cell>
        </row>
        <row r="26">
          <cell r="A26">
            <v>30224</v>
          </cell>
        </row>
        <row r="27">
          <cell r="A27">
            <v>30316</v>
          </cell>
        </row>
        <row r="28">
          <cell r="A28">
            <v>30406</v>
          </cell>
        </row>
        <row r="29">
          <cell r="A29">
            <v>30497</v>
          </cell>
        </row>
        <row r="30">
          <cell r="A30">
            <v>30589</v>
          </cell>
        </row>
        <row r="31">
          <cell r="A31">
            <v>30681</v>
          </cell>
        </row>
        <row r="32">
          <cell r="A32">
            <v>30772</v>
          </cell>
        </row>
        <row r="33">
          <cell r="A33">
            <v>30863</v>
          </cell>
        </row>
        <row r="34">
          <cell r="A34">
            <v>30955</v>
          </cell>
        </row>
        <row r="35">
          <cell r="A35">
            <v>31047</v>
          </cell>
        </row>
        <row r="36">
          <cell r="A36">
            <v>31137</v>
          </cell>
        </row>
        <row r="37">
          <cell r="A37">
            <v>31228</v>
          </cell>
        </row>
        <row r="38">
          <cell r="A38">
            <v>31320</v>
          </cell>
        </row>
        <row r="39">
          <cell r="A39">
            <v>31412</v>
          </cell>
        </row>
        <row r="40">
          <cell r="A40">
            <v>31502</v>
          </cell>
        </row>
        <row r="41">
          <cell r="A41">
            <v>31593</v>
          </cell>
        </row>
        <row r="42">
          <cell r="A42">
            <v>31685</v>
          </cell>
        </row>
        <row r="43">
          <cell r="A43">
            <v>31777</v>
          </cell>
        </row>
        <row r="44">
          <cell r="A44">
            <v>31867</v>
          </cell>
        </row>
        <row r="45">
          <cell r="A45">
            <v>31958</v>
          </cell>
        </row>
        <row r="46">
          <cell r="A46">
            <v>32050</v>
          </cell>
        </row>
        <row r="47">
          <cell r="A47">
            <v>32142</v>
          </cell>
        </row>
        <row r="48">
          <cell r="A48">
            <v>32233</v>
          </cell>
        </row>
        <row r="49">
          <cell r="A49">
            <v>32324</v>
          </cell>
        </row>
        <row r="50">
          <cell r="A50">
            <v>32416</v>
          </cell>
        </row>
        <row r="51">
          <cell r="A51">
            <v>32508</v>
          </cell>
        </row>
        <row r="52">
          <cell r="A52">
            <v>32598</v>
          </cell>
        </row>
        <row r="53">
          <cell r="A53">
            <v>32689</v>
          </cell>
        </row>
        <row r="54">
          <cell r="A54">
            <v>32781</v>
          </cell>
        </row>
        <row r="55">
          <cell r="A55">
            <v>32873</v>
          </cell>
        </row>
        <row r="56">
          <cell r="A56">
            <v>32963</v>
          </cell>
        </row>
        <row r="57">
          <cell r="A57">
            <v>33054</v>
          </cell>
        </row>
        <row r="58">
          <cell r="A58">
            <v>33146</v>
          </cell>
        </row>
        <row r="59">
          <cell r="A59">
            <v>33238</v>
          </cell>
        </row>
        <row r="60">
          <cell r="A60">
            <v>33328</v>
          </cell>
        </row>
        <row r="61">
          <cell r="A61">
            <v>33419</v>
          </cell>
        </row>
        <row r="62">
          <cell r="A62">
            <v>33511</v>
          </cell>
        </row>
        <row r="63">
          <cell r="A63">
            <v>33603</v>
          </cell>
        </row>
        <row r="64">
          <cell r="A64">
            <v>33694</v>
          </cell>
        </row>
        <row r="65">
          <cell r="A65">
            <v>33785</v>
          </cell>
        </row>
        <row r="66">
          <cell r="A66">
            <v>33877</v>
          </cell>
        </row>
        <row r="67">
          <cell r="A67">
            <v>33969</v>
          </cell>
        </row>
        <row r="68">
          <cell r="A68">
            <v>34059</v>
          </cell>
        </row>
        <row r="69">
          <cell r="A69">
            <v>34150</v>
          </cell>
        </row>
        <row r="70">
          <cell r="A70">
            <v>34242</v>
          </cell>
        </row>
        <row r="71">
          <cell r="A71">
            <v>34334</v>
          </cell>
        </row>
        <row r="72">
          <cell r="A72">
            <v>34424</v>
          </cell>
        </row>
        <row r="73">
          <cell r="A73">
            <v>34515</v>
          </cell>
        </row>
        <row r="74">
          <cell r="A74">
            <v>34607</v>
          </cell>
        </row>
        <row r="75">
          <cell r="A75">
            <v>34699</v>
          </cell>
        </row>
        <row r="76">
          <cell r="A76">
            <v>34789</v>
          </cell>
        </row>
        <row r="77">
          <cell r="A77">
            <v>34880</v>
          </cell>
        </row>
        <row r="78">
          <cell r="A78">
            <v>34972</v>
          </cell>
        </row>
        <row r="79">
          <cell r="A79">
            <v>35064</v>
          </cell>
        </row>
        <row r="80">
          <cell r="A80">
            <v>35155</v>
          </cell>
        </row>
        <row r="81">
          <cell r="A81">
            <v>35246</v>
          </cell>
        </row>
        <row r="82">
          <cell r="A82">
            <v>35338</v>
          </cell>
        </row>
        <row r="83">
          <cell r="A83">
            <v>35430</v>
          </cell>
        </row>
        <row r="84">
          <cell r="A84">
            <v>35520</v>
          </cell>
        </row>
        <row r="85">
          <cell r="A85">
            <v>35611</v>
          </cell>
        </row>
        <row r="86">
          <cell r="A86">
            <v>35703</v>
          </cell>
        </row>
        <row r="87">
          <cell r="A87">
            <v>35795</v>
          </cell>
        </row>
        <row r="88">
          <cell r="A88">
            <v>35885</v>
          </cell>
        </row>
        <row r="89">
          <cell r="A89">
            <v>35976</v>
          </cell>
        </row>
        <row r="90">
          <cell r="A90">
            <v>36068</v>
          </cell>
        </row>
        <row r="91">
          <cell r="A91">
            <v>36160</v>
          </cell>
        </row>
        <row r="92">
          <cell r="A92">
            <v>36250</v>
          </cell>
        </row>
        <row r="93">
          <cell r="A93">
            <v>36341</v>
          </cell>
        </row>
        <row r="94">
          <cell r="A94">
            <v>36433</v>
          </cell>
        </row>
        <row r="95">
          <cell r="A95">
            <v>36525</v>
          </cell>
        </row>
        <row r="96">
          <cell r="A96">
            <v>36616</v>
          </cell>
        </row>
        <row r="97">
          <cell r="A97">
            <v>36707</v>
          </cell>
        </row>
        <row r="98">
          <cell r="A98">
            <v>36799</v>
          </cell>
        </row>
        <row r="99">
          <cell r="A99">
            <v>36891</v>
          </cell>
        </row>
        <row r="100">
          <cell r="A100">
            <v>36981</v>
          </cell>
        </row>
        <row r="101">
          <cell r="A101">
            <v>37072</v>
          </cell>
        </row>
        <row r="102">
          <cell r="A102">
            <v>37164</v>
          </cell>
        </row>
        <row r="103">
          <cell r="A103">
            <v>37256</v>
          </cell>
        </row>
        <row r="104">
          <cell r="A104">
            <v>37346</v>
          </cell>
        </row>
        <row r="105">
          <cell r="A105">
            <v>37437</v>
          </cell>
        </row>
        <row r="106">
          <cell r="A106">
            <v>37529</v>
          </cell>
        </row>
        <row r="107">
          <cell r="A107">
            <v>37621</v>
          </cell>
        </row>
        <row r="108">
          <cell r="A108">
            <v>37711</v>
          </cell>
        </row>
        <row r="109">
          <cell r="A109">
            <v>37802</v>
          </cell>
        </row>
        <row r="110">
          <cell r="A110">
            <v>37894</v>
          </cell>
        </row>
        <row r="111">
          <cell r="A111">
            <v>37986</v>
          </cell>
        </row>
        <row r="112">
          <cell r="A112">
            <v>38077</v>
          </cell>
        </row>
        <row r="113">
          <cell r="A113">
            <v>38168</v>
          </cell>
        </row>
        <row r="114">
          <cell r="A114">
            <v>38260</v>
          </cell>
        </row>
        <row r="115">
          <cell r="A115">
            <v>38352</v>
          </cell>
        </row>
        <row r="116">
          <cell r="A116">
            <v>38442</v>
          </cell>
        </row>
        <row r="117">
          <cell r="A117">
            <v>38533</v>
          </cell>
        </row>
        <row r="118">
          <cell r="A118">
            <v>38625</v>
          </cell>
        </row>
        <row r="119">
          <cell r="A119">
            <v>38717</v>
          </cell>
        </row>
        <row r="120">
          <cell r="A120">
            <v>38807</v>
          </cell>
        </row>
        <row r="121">
          <cell r="A121">
            <v>38898</v>
          </cell>
        </row>
        <row r="122">
          <cell r="A122">
            <v>38990</v>
          </cell>
        </row>
        <row r="123">
          <cell r="A123">
            <v>39082</v>
          </cell>
        </row>
        <row r="124">
          <cell r="A124">
            <v>39172</v>
          </cell>
        </row>
        <row r="125">
          <cell r="A125">
            <v>39263</v>
          </cell>
        </row>
        <row r="126">
          <cell r="A126">
            <v>39355</v>
          </cell>
        </row>
        <row r="127">
          <cell r="A127">
            <v>39447</v>
          </cell>
        </row>
        <row r="128">
          <cell r="A128">
            <v>39538</v>
          </cell>
        </row>
        <row r="129">
          <cell r="A129">
            <v>39629</v>
          </cell>
        </row>
        <row r="130">
          <cell r="A130">
            <v>39721</v>
          </cell>
        </row>
        <row r="131">
          <cell r="A131">
            <v>39813</v>
          </cell>
        </row>
        <row r="132">
          <cell r="A132">
            <v>39903</v>
          </cell>
        </row>
        <row r="133">
          <cell r="A133">
            <v>39994</v>
          </cell>
        </row>
        <row r="134">
          <cell r="A134">
            <v>40086</v>
          </cell>
        </row>
        <row r="135">
          <cell r="A135">
            <v>40178</v>
          </cell>
        </row>
        <row r="136">
          <cell r="A136">
            <v>40268</v>
          </cell>
        </row>
        <row r="137">
          <cell r="A137">
            <v>40359</v>
          </cell>
        </row>
        <row r="138">
          <cell r="A138">
            <v>40451</v>
          </cell>
        </row>
        <row r="139">
          <cell r="A139">
            <v>40543</v>
          </cell>
        </row>
        <row r="140">
          <cell r="A140">
            <v>40633</v>
          </cell>
        </row>
        <row r="141">
          <cell r="A141">
            <v>40724</v>
          </cell>
        </row>
        <row r="142">
          <cell r="A142">
            <v>40816</v>
          </cell>
        </row>
        <row r="143">
          <cell r="A143">
            <v>40908</v>
          </cell>
        </row>
        <row r="144">
          <cell r="A144">
            <v>40999</v>
          </cell>
        </row>
        <row r="145">
          <cell r="A145">
            <v>41090</v>
          </cell>
        </row>
        <row r="146">
          <cell r="A146">
            <v>41182</v>
          </cell>
        </row>
        <row r="147">
          <cell r="A147">
            <v>41274</v>
          </cell>
        </row>
        <row r="148">
          <cell r="A148">
            <v>41364</v>
          </cell>
        </row>
        <row r="149">
          <cell r="A149">
            <v>41455</v>
          </cell>
        </row>
        <row r="150">
          <cell r="A150">
            <v>41547</v>
          </cell>
        </row>
        <row r="151">
          <cell r="A151">
            <v>41639</v>
          </cell>
        </row>
        <row r="152">
          <cell r="A152">
            <v>41729</v>
          </cell>
        </row>
        <row r="153">
          <cell r="A153">
            <v>41820</v>
          </cell>
        </row>
        <row r="154">
          <cell r="A154">
            <v>41912</v>
          </cell>
        </row>
        <row r="155">
          <cell r="A155">
            <v>42004</v>
          </cell>
        </row>
        <row r="156">
          <cell r="A156">
            <v>42094</v>
          </cell>
        </row>
        <row r="157">
          <cell r="A157">
            <v>42185</v>
          </cell>
        </row>
        <row r="158">
          <cell r="A158">
            <v>42277</v>
          </cell>
        </row>
        <row r="159">
          <cell r="A159">
            <v>42369</v>
          </cell>
        </row>
        <row r="160">
          <cell r="A160">
            <v>42460</v>
          </cell>
        </row>
        <row r="161">
          <cell r="A161">
            <v>42551</v>
          </cell>
        </row>
        <row r="162">
          <cell r="A162">
            <v>42643</v>
          </cell>
        </row>
        <row r="163">
          <cell r="A163">
            <v>42735</v>
          </cell>
        </row>
        <row r="164">
          <cell r="A164">
            <v>42825</v>
          </cell>
        </row>
        <row r="165">
          <cell r="A165">
            <v>42916</v>
          </cell>
        </row>
        <row r="166">
          <cell r="A166">
            <v>43008</v>
          </cell>
        </row>
        <row r="167">
          <cell r="A167">
            <v>43100</v>
          </cell>
        </row>
        <row r="168">
          <cell r="A168">
            <v>43190</v>
          </cell>
        </row>
        <row r="169">
          <cell r="A169">
            <v>43281</v>
          </cell>
        </row>
        <row r="170">
          <cell r="A170">
            <v>43373</v>
          </cell>
        </row>
        <row r="171">
          <cell r="A171">
            <v>43465</v>
          </cell>
        </row>
        <row r="172">
          <cell r="A172">
            <v>43555</v>
          </cell>
        </row>
        <row r="173">
          <cell r="A173">
            <v>43646</v>
          </cell>
        </row>
        <row r="174">
          <cell r="A174">
            <v>43738</v>
          </cell>
        </row>
        <row r="175">
          <cell r="A175">
            <v>43830</v>
          </cell>
        </row>
        <row r="176">
          <cell r="A176">
            <v>43921</v>
          </cell>
        </row>
        <row r="177">
          <cell r="A177">
            <v>44012</v>
          </cell>
        </row>
        <row r="178">
          <cell r="A178">
            <v>44104</v>
          </cell>
        </row>
        <row r="179">
          <cell r="A179">
            <v>44196</v>
          </cell>
        </row>
        <row r="180">
          <cell r="A180">
            <v>44286</v>
          </cell>
        </row>
        <row r="181">
          <cell r="A181">
            <v>44377</v>
          </cell>
        </row>
        <row r="182">
          <cell r="A182">
            <v>44469</v>
          </cell>
        </row>
        <row r="183">
          <cell r="A183">
            <v>44561</v>
          </cell>
        </row>
        <row r="184">
          <cell r="A184">
            <v>44651</v>
          </cell>
        </row>
        <row r="185">
          <cell r="A185">
            <v>44742</v>
          </cell>
        </row>
        <row r="186">
          <cell r="A186">
            <v>44834</v>
          </cell>
        </row>
        <row r="187">
          <cell r="A187">
            <v>44926</v>
          </cell>
        </row>
        <row r="188">
          <cell r="A188">
            <v>45016</v>
          </cell>
        </row>
        <row r="189">
          <cell r="A189">
            <v>45107</v>
          </cell>
        </row>
        <row r="190">
          <cell r="A190">
            <v>45199</v>
          </cell>
        </row>
        <row r="191">
          <cell r="A191">
            <v>45291</v>
          </cell>
        </row>
        <row r="192">
          <cell r="A192">
            <v>45382</v>
          </cell>
        </row>
        <row r="193">
          <cell r="A193">
            <v>45473</v>
          </cell>
        </row>
        <row r="194">
          <cell r="A194">
            <v>45565</v>
          </cell>
        </row>
        <row r="195">
          <cell r="A195">
            <v>45657</v>
          </cell>
        </row>
        <row r="196">
          <cell r="A196">
            <v>45747</v>
          </cell>
        </row>
        <row r="197">
          <cell r="A197">
            <v>45838</v>
          </cell>
        </row>
        <row r="198">
          <cell r="A198">
            <v>45930</v>
          </cell>
        </row>
        <row r="199">
          <cell r="A199">
            <v>46022</v>
          </cell>
        </row>
        <row r="200">
          <cell r="A200">
            <v>46112</v>
          </cell>
        </row>
        <row r="201">
          <cell r="A201">
            <v>46203</v>
          </cell>
        </row>
        <row r="202">
          <cell r="A202">
            <v>46295</v>
          </cell>
        </row>
        <row r="203">
          <cell r="A203">
            <v>46387</v>
          </cell>
        </row>
        <row r="204">
          <cell r="A204">
            <v>46477</v>
          </cell>
        </row>
        <row r="205">
          <cell r="A205">
            <v>46568</v>
          </cell>
        </row>
        <row r="206">
          <cell r="A206">
            <v>46660</v>
          </cell>
        </row>
        <row r="207">
          <cell r="A207">
            <v>46752</v>
          </cell>
        </row>
        <row r="208">
          <cell r="A208">
            <v>46843</v>
          </cell>
        </row>
        <row r="209">
          <cell r="A209">
            <v>46934</v>
          </cell>
        </row>
        <row r="210">
          <cell r="A210">
            <v>47026</v>
          </cell>
        </row>
        <row r="211">
          <cell r="A211">
            <v>47118</v>
          </cell>
        </row>
        <row r="212">
          <cell r="A212">
            <v>47208</v>
          </cell>
        </row>
        <row r="213">
          <cell r="A213">
            <v>47299</v>
          </cell>
        </row>
        <row r="214">
          <cell r="A214">
            <v>47391</v>
          </cell>
        </row>
        <row r="215">
          <cell r="A215">
            <v>47483</v>
          </cell>
        </row>
        <row r="216">
          <cell r="A216">
            <v>47573</v>
          </cell>
        </row>
        <row r="217">
          <cell r="A217">
            <v>47664</v>
          </cell>
        </row>
        <row r="218">
          <cell r="A218">
            <v>47756</v>
          </cell>
        </row>
        <row r="219">
          <cell r="A219">
            <v>47848</v>
          </cell>
        </row>
        <row r="220">
          <cell r="A220">
            <v>47938</v>
          </cell>
        </row>
        <row r="221">
          <cell r="A221">
            <v>48029</v>
          </cell>
        </row>
        <row r="222">
          <cell r="A222">
            <v>48121</v>
          </cell>
        </row>
        <row r="223">
          <cell r="A223">
            <v>48213</v>
          </cell>
        </row>
        <row r="224">
          <cell r="A224">
            <v>48304</v>
          </cell>
        </row>
        <row r="225">
          <cell r="A225">
            <v>48395</v>
          </cell>
        </row>
        <row r="226">
          <cell r="A226">
            <v>48487</v>
          </cell>
        </row>
        <row r="227">
          <cell r="A227">
            <v>48579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a"/>
      <sheetName val="ActivosEPACLM"/>
    </sheetNames>
    <sheetDataSet>
      <sheetData sheetId="0">
        <row r="2">
          <cell r="A2" t="str">
            <v>Period</v>
          </cell>
          <cell r="B2">
            <v>37986</v>
          </cell>
          <cell r="C2">
            <v>38077</v>
          </cell>
          <cell r="D2">
            <v>38168</v>
          </cell>
          <cell r="E2">
            <v>38260</v>
          </cell>
          <cell r="F2">
            <v>38352</v>
          </cell>
          <cell r="G2">
            <v>38442</v>
          </cell>
          <cell r="H2">
            <v>38533</v>
          </cell>
          <cell r="I2">
            <v>38625</v>
          </cell>
          <cell r="J2">
            <v>38717</v>
          </cell>
          <cell r="K2">
            <v>38807</v>
          </cell>
          <cell r="L2">
            <v>38898</v>
          </cell>
          <cell r="M2">
            <v>38990</v>
          </cell>
          <cell r="N2">
            <v>39082</v>
          </cell>
          <cell r="O2">
            <v>39172</v>
          </cell>
          <cell r="P2">
            <v>39263</v>
          </cell>
          <cell r="Q2">
            <v>39355</v>
          </cell>
          <cell r="R2">
            <v>39447</v>
          </cell>
          <cell r="S2">
            <v>39538</v>
          </cell>
          <cell r="T2">
            <v>39629</v>
          </cell>
          <cell r="U2">
            <v>39721</v>
          </cell>
          <cell r="V2">
            <v>39813</v>
          </cell>
          <cell r="W2">
            <v>39903</v>
          </cell>
          <cell r="X2">
            <v>39994</v>
          </cell>
          <cell r="Y2">
            <v>40086</v>
          </cell>
          <cell r="Z2">
            <v>40178</v>
          </cell>
          <cell r="AA2">
            <v>40268</v>
          </cell>
          <cell r="AB2">
            <v>40359</v>
          </cell>
          <cell r="AC2">
            <v>40451</v>
          </cell>
          <cell r="AD2">
            <v>40543</v>
          </cell>
          <cell r="AE2">
            <v>40633</v>
          </cell>
          <cell r="AF2">
            <v>40724</v>
          </cell>
          <cell r="AG2">
            <v>40816</v>
          </cell>
          <cell r="AH2">
            <v>40908</v>
          </cell>
          <cell r="AI2">
            <v>40999</v>
          </cell>
          <cell r="AJ2">
            <v>41090</v>
          </cell>
          <cell r="AK2">
            <v>41182</v>
          </cell>
          <cell r="AL2">
            <v>41274</v>
          </cell>
          <cell r="AM2">
            <v>41364</v>
          </cell>
          <cell r="AN2">
            <v>41455</v>
          </cell>
          <cell r="AO2">
            <v>41547</v>
          </cell>
          <cell r="AP2">
            <v>41639</v>
          </cell>
          <cell r="AQ2">
            <v>41729</v>
          </cell>
          <cell r="AR2">
            <v>41820</v>
          </cell>
          <cell r="AS2">
            <v>41912</v>
          </cell>
          <cell r="AT2">
            <v>42004</v>
          </cell>
          <cell r="AU2">
            <v>42094</v>
          </cell>
          <cell r="AV2">
            <v>42185</v>
          </cell>
          <cell r="AW2">
            <v>42277</v>
          </cell>
          <cell r="AX2">
            <v>42369</v>
          </cell>
          <cell r="AY2">
            <v>42460</v>
          </cell>
          <cell r="AZ2">
            <v>42551</v>
          </cell>
          <cell r="BA2">
            <v>42643</v>
          </cell>
          <cell r="BB2">
            <v>42735</v>
          </cell>
          <cell r="BC2">
            <v>42825</v>
          </cell>
          <cell r="BD2">
            <v>42916</v>
          </cell>
          <cell r="BE2">
            <v>43008</v>
          </cell>
          <cell r="BF2">
            <v>43100</v>
          </cell>
          <cell r="BG2">
            <v>43190</v>
          </cell>
          <cell r="BH2">
            <v>43281</v>
          </cell>
          <cell r="BI2">
            <v>43373</v>
          </cell>
          <cell r="BJ2">
            <v>43465</v>
          </cell>
          <cell r="BK2">
            <v>43555</v>
          </cell>
          <cell r="BL2">
            <v>43646</v>
          </cell>
          <cell r="BM2">
            <v>43738</v>
          </cell>
          <cell r="BN2">
            <v>43830</v>
          </cell>
          <cell r="BO2">
            <v>43921</v>
          </cell>
          <cell r="BP2">
            <v>44012</v>
          </cell>
          <cell r="BQ2">
            <v>44104</v>
          </cell>
          <cell r="BR2">
            <v>44196</v>
          </cell>
          <cell r="BS2">
            <v>44286</v>
          </cell>
          <cell r="BT2">
            <v>44377</v>
          </cell>
          <cell r="BU2">
            <v>44469</v>
          </cell>
          <cell r="BV2">
            <v>44561</v>
          </cell>
          <cell r="BW2">
            <v>44651</v>
          </cell>
          <cell r="BX2">
            <v>44742</v>
          </cell>
          <cell r="BY2">
            <v>44834</v>
          </cell>
          <cell r="BZ2">
            <v>44926</v>
          </cell>
          <cell r="CA2">
            <v>45016</v>
          </cell>
          <cell r="CB2">
            <v>45107</v>
          </cell>
          <cell r="CC2">
            <v>45199</v>
          </cell>
          <cell r="CD2">
            <v>45291</v>
          </cell>
          <cell r="CE2">
            <v>45382</v>
          </cell>
          <cell r="CF2">
            <v>45473</v>
          </cell>
          <cell r="CG2">
            <v>45565</v>
          </cell>
          <cell r="CH2">
            <v>45657</v>
          </cell>
          <cell r="CI2">
            <v>45747</v>
          </cell>
          <cell r="CJ2">
            <v>45838</v>
          </cell>
          <cell r="CK2">
            <v>45930</v>
          </cell>
          <cell r="CL2">
            <v>46022</v>
          </cell>
          <cell r="CM2">
            <v>46112</v>
          </cell>
          <cell r="CN2">
            <v>46203</v>
          </cell>
          <cell r="CO2">
            <v>46295</v>
          </cell>
          <cell r="CP2">
            <v>46387</v>
          </cell>
          <cell r="CQ2">
            <v>46477</v>
          </cell>
          <cell r="CR2">
            <v>46568</v>
          </cell>
          <cell r="CS2">
            <v>46660</v>
          </cell>
          <cell r="CT2">
            <v>46752</v>
          </cell>
          <cell r="CU2">
            <v>46843</v>
          </cell>
          <cell r="CV2">
            <v>46934</v>
          </cell>
          <cell r="CW2">
            <v>47026</v>
          </cell>
          <cell r="CX2">
            <v>47118</v>
          </cell>
          <cell r="CY2">
            <v>47208</v>
          </cell>
          <cell r="CZ2">
            <v>47299</v>
          </cell>
          <cell r="DA2">
            <v>47391</v>
          </cell>
          <cell r="DB2">
            <v>47483</v>
          </cell>
          <cell r="DC2">
            <v>47573</v>
          </cell>
          <cell r="DD2">
            <v>47664</v>
          </cell>
          <cell r="DE2">
            <v>47756</v>
          </cell>
          <cell r="DF2">
            <v>47848</v>
          </cell>
          <cell r="DG2">
            <v>47938</v>
          </cell>
          <cell r="DH2">
            <v>48029</v>
          </cell>
          <cell r="DI2">
            <v>48121</v>
          </cell>
          <cell r="DJ2">
            <v>48213</v>
          </cell>
          <cell r="DK2">
            <v>48304</v>
          </cell>
          <cell r="DL2">
            <v>48395</v>
          </cell>
          <cell r="DM2">
            <v>48487</v>
          </cell>
          <cell r="DN2">
            <v>48579</v>
          </cell>
          <cell r="DO2">
            <v>48669</v>
          </cell>
          <cell r="DP2">
            <v>48760</v>
          </cell>
          <cell r="DQ2">
            <v>48852</v>
          </cell>
          <cell r="DR2">
            <v>48944</v>
          </cell>
        </row>
      </sheetData>
      <sheetData sheetId="1">
        <row r="1">
          <cell r="A1" t="str">
            <v>MES</v>
          </cell>
          <cell r="B1" t="str">
            <v>ActivosEPACLM</v>
          </cell>
        </row>
        <row r="2">
          <cell r="A2">
            <v>28033</v>
          </cell>
        </row>
        <row r="3">
          <cell r="A3">
            <v>28125</v>
          </cell>
        </row>
        <row r="4">
          <cell r="A4">
            <v>28215</v>
          </cell>
        </row>
        <row r="5">
          <cell r="A5">
            <v>28306</v>
          </cell>
        </row>
        <row r="6">
          <cell r="A6">
            <v>28398</v>
          </cell>
        </row>
        <row r="7">
          <cell r="A7">
            <v>28490</v>
          </cell>
        </row>
        <row r="8">
          <cell r="A8">
            <v>28580</v>
          </cell>
        </row>
        <row r="9">
          <cell r="A9">
            <v>28671</v>
          </cell>
        </row>
        <row r="10">
          <cell r="A10">
            <v>28763</v>
          </cell>
        </row>
        <row r="11">
          <cell r="A11">
            <v>28855</v>
          </cell>
        </row>
        <row r="12">
          <cell r="A12">
            <v>28945</v>
          </cell>
        </row>
        <row r="13">
          <cell r="A13">
            <v>29036</v>
          </cell>
        </row>
        <row r="14">
          <cell r="A14">
            <v>29128</v>
          </cell>
        </row>
        <row r="15">
          <cell r="A15">
            <v>29220</v>
          </cell>
        </row>
        <row r="16">
          <cell r="A16">
            <v>29311</v>
          </cell>
        </row>
        <row r="17">
          <cell r="A17">
            <v>29402</v>
          </cell>
        </row>
        <row r="18">
          <cell r="A18">
            <v>29494</v>
          </cell>
        </row>
        <row r="19">
          <cell r="A19">
            <v>29586</v>
          </cell>
        </row>
        <row r="20">
          <cell r="A20">
            <v>29676</v>
          </cell>
        </row>
        <row r="21">
          <cell r="A21">
            <v>29767</v>
          </cell>
        </row>
        <row r="22">
          <cell r="A22">
            <v>29859</v>
          </cell>
        </row>
        <row r="23">
          <cell r="A23">
            <v>29951</v>
          </cell>
        </row>
        <row r="24">
          <cell r="A24">
            <v>30041</v>
          </cell>
        </row>
        <row r="25">
          <cell r="A25">
            <v>30132</v>
          </cell>
        </row>
        <row r="26">
          <cell r="A26">
            <v>30224</v>
          </cell>
        </row>
        <row r="27">
          <cell r="A27">
            <v>30316</v>
          </cell>
        </row>
        <row r="28">
          <cell r="A28">
            <v>30406</v>
          </cell>
        </row>
        <row r="29">
          <cell r="A29">
            <v>30497</v>
          </cell>
        </row>
        <row r="30">
          <cell r="A30">
            <v>30589</v>
          </cell>
        </row>
        <row r="31">
          <cell r="A31">
            <v>30681</v>
          </cell>
        </row>
        <row r="32">
          <cell r="A32">
            <v>30772</v>
          </cell>
        </row>
        <row r="33">
          <cell r="A33">
            <v>30863</v>
          </cell>
        </row>
        <row r="34">
          <cell r="A34">
            <v>30955</v>
          </cell>
        </row>
        <row r="35">
          <cell r="A35">
            <v>31047</v>
          </cell>
        </row>
        <row r="36">
          <cell r="A36">
            <v>31137</v>
          </cell>
        </row>
        <row r="37">
          <cell r="A37">
            <v>31228</v>
          </cell>
        </row>
        <row r="38">
          <cell r="A38">
            <v>31320</v>
          </cell>
        </row>
        <row r="39">
          <cell r="A39">
            <v>31412</v>
          </cell>
        </row>
        <row r="40">
          <cell r="A40">
            <v>31502</v>
          </cell>
        </row>
        <row r="41">
          <cell r="A41">
            <v>31593</v>
          </cell>
        </row>
        <row r="42">
          <cell r="A42">
            <v>31685</v>
          </cell>
        </row>
        <row r="43">
          <cell r="A43">
            <v>31777</v>
          </cell>
        </row>
        <row r="44">
          <cell r="A44">
            <v>31867</v>
          </cell>
        </row>
        <row r="45">
          <cell r="A45">
            <v>31958</v>
          </cell>
        </row>
        <row r="46">
          <cell r="A46">
            <v>32050</v>
          </cell>
        </row>
        <row r="47">
          <cell r="A47">
            <v>32142</v>
          </cell>
        </row>
        <row r="48">
          <cell r="A48">
            <v>32233</v>
          </cell>
        </row>
        <row r="49">
          <cell r="A49">
            <v>32324</v>
          </cell>
        </row>
        <row r="50">
          <cell r="A50">
            <v>32416</v>
          </cell>
        </row>
        <row r="51">
          <cell r="A51">
            <v>32508</v>
          </cell>
        </row>
        <row r="52">
          <cell r="A52">
            <v>32598</v>
          </cell>
        </row>
        <row r="53">
          <cell r="A53">
            <v>32689</v>
          </cell>
        </row>
        <row r="54">
          <cell r="A54">
            <v>32781</v>
          </cell>
        </row>
        <row r="55">
          <cell r="A55">
            <v>32873</v>
          </cell>
        </row>
        <row r="56">
          <cell r="A56">
            <v>32963</v>
          </cell>
        </row>
        <row r="57">
          <cell r="A57">
            <v>33054</v>
          </cell>
        </row>
        <row r="58">
          <cell r="A58">
            <v>33146</v>
          </cell>
        </row>
        <row r="59">
          <cell r="A59">
            <v>33238</v>
          </cell>
        </row>
        <row r="60">
          <cell r="A60">
            <v>33328</v>
          </cell>
        </row>
        <row r="61">
          <cell r="A61">
            <v>33419</v>
          </cell>
        </row>
        <row r="62">
          <cell r="A62">
            <v>33511</v>
          </cell>
        </row>
        <row r="63">
          <cell r="A63">
            <v>33603</v>
          </cell>
        </row>
        <row r="64">
          <cell r="A64">
            <v>33694</v>
          </cell>
        </row>
        <row r="65">
          <cell r="A65">
            <v>33785</v>
          </cell>
        </row>
        <row r="66">
          <cell r="A66">
            <v>33877</v>
          </cell>
        </row>
        <row r="67">
          <cell r="A67">
            <v>33969</v>
          </cell>
        </row>
        <row r="68">
          <cell r="A68">
            <v>34059</v>
          </cell>
        </row>
        <row r="69">
          <cell r="A69">
            <v>34150</v>
          </cell>
        </row>
        <row r="70">
          <cell r="A70">
            <v>34242</v>
          </cell>
        </row>
        <row r="71">
          <cell r="A71">
            <v>34334</v>
          </cell>
        </row>
        <row r="72">
          <cell r="A72">
            <v>34424</v>
          </cell>
        </row>
        <row r="73">
          <cell r="A73">
            <v>34515</v>
          </cell>
        </row>
        <row r="74">
          <cell r="A74">
            <v>34607</v>
          </cell>
        </row>
        <row r="75">
          <cell r="A75">
            <v>34699</v>
          </cell>
        </row>
        <row r="76">
          <cell r="A76">
            <v>34789</v>
          </cell>
        </row>
        <row r="77">
          <cell r="A77">
            <v>34880</v>
          </cell>
        </row>
        <row r="78">
          <cell r="A78">
            <v>34972</v>
          </cell>
        </row>
        <row r="79">
          <cell r="A79">
            <v>35064</v>
          </cell>
        </row>
        <row r="80">
          <cell r="A80">
            <v>35155</v>
          </cell>
        </row>
        <row r="81">
          <cell r="A81">
            <v>35246</v>
          </cell>
        </row>
        <row r="82">
          <cell r="A82">
            <v>35338</v>
          </cell>
        </row>
        <row r="83">
          <cell r="A83">
            <v>35430</v>
          </cell>
        </row>
        <row r="84">
          <cell r="A84">
            <v>35520</v>
          </cell>
        </row>
        <row r="85">
          <cell r="A85">
            <v>35611</v>
          </cell>
        </row>
        <row r="86">
          <cell r="A86">
            <v>35703</v>
          </cell>
        </row>
        <row r="87">
          <cell r="A87">
            <v>35795</v>
          </cell>
        </row>
        <row r="88">
          <cell r="A88">
            <v>35885</v>
          </cell>
        </row>
        <row r="89">
          <cell r="A89">
            <v>35976</v>
          </cell>
        </row>
        <row r="90">
          <cell r="A90">
            <v>36068</v>
          </cell>
        </row>
        <row r="91">
          <cell r="A91">
            <v>36160</v>
          </cell>
        </row>
        <row r="92">
          <cell r="A92">
            <v>36250</v>
          </cell>
        </row>
        <row r="93">
          <cell r="A93">
            <v>36341</v>
          </cell>
        </row>
        <row r="94">
          <cell r="A94">
            <v>36433</v>
          </cell>
        </row>
        <row r="95">
          <cell r="A95">
            <v>36525</v>
          </cell>
        </row>
        <row r="96">
          <cell r="A96">
            <v>36616</v>
          </cell>
        </row>
        <row r="97">
          <cell r="A97">
            <v>36707</v>
          </cell>
        </row>
        <row r="98">
          <cell r="A98">
            <v>36799</v>
          </cell>
        </row>
        <row r="99">
          <cell r="A99">
            <v>36891</v>
          </cell>
        </row>
        <row r="100">
          <cell r="A100">
            <v>36981</v>
          </cell>
        </row>
        <row r="101">
          <cell r="A101">
            <v>37072</v>
          </cell>
        </row>
        <row r="102">
          <cell r="A102">
            <v>37164</v>
          </cell>
        </row>
        <row r="103">
          <cell r="A103">
            <v>37256</v>
          </cell>
        </row>
        <row r="104">
          <cell r="A104">
            <v>37346</v>
          </cell>
        </row>
        <row r="105">
          <cell r="A105">
            <v>37437</v>
          </cell>
        </row>
        <row r="106">
          <cell r="A106">
            <v>37529</v>
          </cell>
        </row>
        <row r="107">
          <cell r="A107">
            <v>37621</v>
          </cell>
        </row>
        <row r="108">
          <cell r="A108">
            <v>37711</v>
          </cell>
        </row>
        <row r="109">
          <cell r="A109">
            <v>37802</v>
          </cell>
        </row>
        <row r="110">
          <cell r="A110">
            <v>37894</v>
          </cell>
        </row>
        <row r="111">
          <cell r="A111">
            <v>37986</v>
          </cell>
        </row>
        <row r="112">
          <cell r="A112">
            <v>38077</v>
          </cell>
        </row>
        <row r="113">
          <cell r="A113">
            <v>38168</v>
          </cell>
        </row>
        <row r="114">
          <cell r="A114">
            <v>38260</v>
          </cell>
        </row>
        <row r="115">
          <cell r="A115">
            <v>38352</v>
          </cell>
        </row>
        <row r="116">
          <cell r="A116">
            <v>38442</v>
          </cell>
        </row>
        <row r="117">
          <cell r="A117">
            <v>38533</v>
          </cell>
        </row>
        <row r="118">
          <cell r="A118">
            <v>38625</v>
          </cell>
        </row>
        <row r="119">
          <cell r="A119">
            <v>38717</v>
          </cell>
        </row>
        <row r="120">
          <cell r="A120">
            <v>38807</v>
          </cell>
        </row>
        <row r="121">
          <cell r="A121">
            <v>38898</v>
          </cell>
        </row>
        <row r="122">
          <cell r="A122">
            <v>38990</v>
          </cell>
        </row>
        <row r="123">
          <cell r="A123">
            <v>39082</v>
          </cell>
        </row>
        <row r="124">
          <cell r="A124">
            <v>39172</v>
          </cell>
        </row>
        <row r="125">
          <cell r="A125">
            <v>39263</v>
          </cell>
        </row>
        <row r="126">
          <cell r="A126">
            <v>39355</v>
          </cell>
        </row>
        <row r="127">
          <cell r="A127">
            <v>39447</v>
          </cell>
        </row>
        <row r="128">
          <cell r="A128">
            <v>39538</v>
          </cell>
        </row>
        <row r="129">
          <cell r="A129">
            <v>39629</v>
          </cell>
        </row>
        <row r="130">
          <cell r="A130">
            <v>39721</v>
          </cell>
        </row>
        <row r="131">
          <cell r="A131">
            <v>39813</v>
          </cell>
        </row>
        <row r="132">
          <cell r="A132">
            <v>39903</v>
          </cell>
        </row>
        <row r="133">
          <cell r="A133">
            <v>39994</v>
          </cell>
        </row>
        <row r="134">
          <cell r="A134">
            <v>40086</v>
          </cell>
        </row>
        <row r="135">
          <cell r="A135">
            <v>40178</v>
          </cell>
        </row>
        <row r="136">
          <cell r="A136">
            <v>40268</v>
          </cell>
        </row>
        <row r="137">
          <cell r="A137">
            <v>40359</v>
          </cell>
        </row>
        <row r="138">
          <cell r="A138">
            <v>40451</v>
          </cell>
        </row>
        <row r="139">
          <cell r="A139">
            <v>40543</v>
          </cell>
        </row>
        <row r="140">
          <cell r="A140">
            <v>40633</v>
          </cell>
        </row>
        <row r="141">
          <cell r="A141">
            <v>40724</v>
          </cell>
        </row>
        <row r="142">
          <cell r="A142">
            <v>40816</v>
          </cell>
        </row>
        <row r="143">
          <cell r="A143">
            <v>40908</v>
          </cell>
        </row>
        <row r="144">
          <cell r="A144">
            <v>40999</v>
          </cell>
        </row>
        <row r="145">
          <cell r="A145">
            <v>41090</v>
          </cell>
        </row>
        <row r="146">
          <cell r="A146">
            <v>41182</v>
          </cell>
        </row>
        <row r="147">
          <cell r="A147">
            <v>41274</v>
          </cell>
        </row>
        <row r="148">
          <cell r="A148">
            <v>41364</v>
          </cell>
        </row>
        <row r="149">
          <cell r="A149">
            <v>41455</v>
          </cell>
        </row>
        <row r="150">
          <cell r="A150">
            <v>41547</v>
          </cell>
        </row>
        <row r="151">
          <cell r="A151">
            <v>41639</v>
          </cell>
        </row>
        <row r="152">
          <cell r="A152">
            <v>41729</v>
          </cell>
        </row>
        <row r="153">
          <cell r="A153">
            <v>41820</v>
          </cell>
        </row>
        <row r="154">
          <cell r="A154">
            <v>41912</v>
          </cell>
        </row>
        <row r="155">
          <cell r="A155">
            <v>42004</v>
          </cell>
        </row>
        <row r="156">
          <cell r="A156">
            <v>42094</v>
          </cell>
        </row>
        <row r="157">
          <cell r="A157">
            <v>42185</v>
          </cell>
        </row>
        <row r="158">
          <cell r="A158">
            <v>42277</v>
          </cell>
        </row>
        <row r="159">
          <cell r="A159">
            <v>42369</v>
          </cell>
        </row>
        <row r="160">
          <cell r="A160">
            <v>42460</v>
          </cell>
        </row>
        <row r="161">
          <cell r="A161">
            <v>42551</v>
          </cell>
        </row>
        <row r="162">
          <cell r="A162">
            <v>42643</v>
          </cell>
        </row>
        <row r="163">
          <cell r="A163">
            <v>42735</v>
          </cell>
        </row>
        <row r="164">
          <cell r="A164">
            <v>42825</v>
          </cell>
        </row>
        <row r="165">
          <cell r="A165">
            <v>42916</v>
          </cell>
        </row>
        <row r="166">
          <cell r="A166">
            <v>43008</v>
          </cell>
        </row>
        <row r="167">
          <cell r="A167">
            <v>43100</v>
          </cell>
        </row>
        <row r="168">
          <cell r="A168">
            <v>43190</v>
          </cell>
        </row>
        <row r="169">
          <cell r="A169">
            <v>43281</v>
          </cell>
        </row>
        <row r="170">
          <cell r="A170">
            <v>43373</v>
          </cell>
        </row>
        <row r="171">
          <cell r="A171">
            <v>43465</v>
          </cell>
        </row>
        <row r="172">
          <cell r="A172">
            <v>43555</v>
          </cell>
        </row>
        <row r="173">
          <cell r="A173">
            <v>43646</v>
          </cell>
        </row>
        <row r="174">
          <cell r="A174">
            <v>43738</v>
          </cell>
        </row>
        <row r="175">
          <cell r="A175">
            <v>43830</v>
          </cell>
        </row>
        <row r="176">
          <cell r="A176">
            <v>43921</v>
          </cell>
        </row>
        <row r="177">
          <cell r="A177">
            <v>44012</v>
          </cell>
        </row>
        <row r="178">
          <cell r="A178">
            <v>44104</v>
          </cell>
        </row>
        <row r="179">
          <cell r="A179">
            <v>44196</v>
          </cell>
        </row>
        <row r="180">
          <cell r="A180">
            <v>44286</v>
          </cell>
        </row>
        <row r="181">
          <cell r="A181">
            <v>44377</v>
          </cell>
        </row>
        <row r="182">
          <cell r="A182">
            <v>44469</v>
          </cell>
        </row>
        <row r="183">
          <cell r="A183">
            <v>44561</v>
          </cell>
        </row>
        <row r="184">
          <cell r="A184">
            <v>44651</v>
          </cell>
        </row>
        <row r="185">
          <cell r="A185">
            <v>44742</v>
          </cell>
        </row>
        <row r="186">
          <cell r="A186">
            <v>44834</v>
          </cell>
        </row>
        <row r="187">
          <cell r="A187">
            <v>44926</v>
          </cell>
        </row>
        <row r="188">
          <cell r="A188">
            <v>45016</v>
          </cell>
        </row>
        <row r="189">
          <cell r="A189">
            <v>45107</v>
          </cell>
        </row>
        <row r="190">
          <cell r="A190">
            <v>45199</v>
          </cell>
        </row>
        <row r="191">
          <cell r="A191">
            <v>45291</v>
          </cell>
        </row>
        <row r="192">
          <cell r="A192">
            <v>45382</v>
          </cell>
        </row>
        <row r="193">
          <cell r="A193">
            <v>45473</v>
          </cell>
        </row>
        <row r="194">
          <cell r="A194">
            <v>45565</v>
          </cell>
        </row>
        <row r="195">
          <cell r="A195">
            <v>45657</v>
          </cell>
        </row>
        <row r="196">
          <cell r="A196">
            <v>45747</v>
          </cell>
        </row>
        <row r="197">
          <cell r="A197">
            <v>45838</v>
          </cell>
        </row>
        <row r="198">
          <cell r="A198">
            <v>45930</v>
          </cell>
        </row>
        <row r="199">
          <cell r="A199">
            <v>46022</v>
          </cell>
        </row>
        <row r="200">
          <cell r="A200">
            <v>46112</v>
          </cell>
        </row>
        <row r="201">
          <cell r="A201">
            <v>46203</v>
          </cell>
        </row>
        <row r="202">
          <cell r="A202">
            <v>46295</v>
          </cell>
        </row>
        <row r="203">
          <cell r="A203">
            <v>46387</v>
          </cell>
        </row>
        <row r="204">
          <cell r="A204">
            <v>46477</v>
          </cell>
        </row>
        <row r="205">
          <cell r="A205">
            <v>46568</v>
          </cell>
        </row>
        <row r="206">
          <cell r="A206">
            <v>46660</v>
          </cell>
        </row>
        <row r="207">
          <cell r="A207">
            <v>46752</v>
          </cell>
        </row>
        <row r="208">
          <cell r="A208">
            <v>46843</v>
          </cell>
        </row>
        <row r="209">
          <cell r="A209">
            <v>46934</v>
          </cell>
        </row>
        <row r="210">
          <cell r="A210">
            <v>47026</v>
          </cell>
        </row>
        <row r="211">
          <cell r="A211">
            <v>47118</v>
          </cell>
        </row>
        <row r="212">
          <cell r="A212">
            <v>47208</v>
          </cell>
        </row>
        <row r="213">
          <cell r="A213">
            <v>47299</v>
          </cell>
        </row>
        <row r="214">
          <cell r="A214">
            <v>47391</v>
          </cell>
        </row>
        <row r="215">
          <cell r="A215">
            <v>47483</v>
          </cell>
        </row>
        <row r="216">
          <cell r="A216">
            <v>47573</v>
          </cell>
        </row>
        <row r="217">
          <cell r="A217">
            <v>47664</v>
          </cell>
        </row>
        <row r="218">
          <cell r="A218">
            <v>47756</v>
          </cell>
        </row>
        <row r="219">
          <cell r="A219">
            <v>47848</v>
          </cell>
        </row>
        <row r="220">
          <cell r="A220">
            <v>47938</v>
          </cell>
        </row>
        <row r="221">
          <cell r="A221">
            <v>48029</v>
          </cell>
        </row>
        <row r="222">
          <cell r="A222">
            <v>48121</v>
          </cell>
        </row>
        <row r="223">
          <cell r="A223">
            <v>48213</v>
          </cell>
        </row>
        <row r="224">
          <cell r="A224">
            <v>48304</v>
          </cell>
        </row>
        <row r="225">
          <cell r="A225">
            <v>48395</v>
          </cell>
        </row>
        <row r="226">
          <cell r="A226">
            <v>48487</v>
          </cell>
        </row>
        <row r="227">
          <cell r="A227">
            <v>48579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a"/>
      <sheetName val="ParoEPAESP"/>
    </sheetNames>
    <sheetDataSet>
      <sheetData sheetId="0">
        <row r="2">
          <cell r="A2" t="str">
            <v>Period</v>
          </cell>
          <cell r="B2">
            <v>37986</v>
          </cell>
          <cell r="C2">
            <v>38077</v>
          </cell>
          <cell r="D2">
            <v>38168</v>
          </cell>
          <cell r="E2">
            <v>38260</v>
          </cell>
          <cell r="F2">
            <v>38352</v>
          </cell>
          <cell r="G2">
            <v>38442</v>
          </cell>
          <cell r="H2">
            <v>38533</v>
          </cell>
          <cell r="I2">
            <v>38625</v>
          </cell>
          <cell r="J2">
            <v>38717</v>
          </cell>
          <cell r="K2">
            <v>38807</v>
          </cell>
          <cell r="L2">
            <v>38898</v>
          </cell>
          <cell r="M2">
            <v>38990</v>
          </cell>
          <cell r="N2">
            <v>39082</v>
          </cell>
          <cell r="O2">
            <v>39172</v>
          </cell>
          <cell r="P2">
            <v>39263</v>
          </cell>
          <cell r="Q2">
            <v>39355</v>
          </cell>
          <cell r="R2">
            <v>39447</v>
          </cell>
          <cell r="S2">
            <v>39538</v>
          </cell>
          <cell r="T2">
            <v>39629</v>
          </cell>
          <cell r="U2">
            <v>39721</v>
          </cell>
          <cell r="V2">
            <v>39813</v>
          </cell>
          <cell r="W2">
            <v>39903</v>
          </cell>
          <cell r="X2">
            <v>39994</v>
          </cell>
          <cell r="Y2">
            <v>40086</v>
          </cell>
          <cell r="Z2">
            <v>40178</v>
          </cell>
          <cell r="AA2">
            <v>40268</v>
          </cell>
          <cell r="AB2">
            <v>40359</v>
          </cell>
          <cell r="AC2">
            <v>40451</v>
          </cell>
          <cell r="AD2">
            <v>40543</v>
          </cell>
          <cell r="AE2">
            <v>40633</v>
          </cell>
          <cell r="AF2">
            <v>40724</v>
          </cell>
          <cell r="AG2">
            <v>40816</v>
          </cell>
          <cell r="AH2">
            <v>40908</v>
          </cell>
          <cell r="AI2">
            <v>40999</v>
          </cell>
          <cell r="AJ2">
            <v>41090</v>
          </cell>
          <cell r="AK2">
            <v>41182</v>
          </cell>
          <cell r="AL2">
            <v>41274</v>
          </cell>
          <cell r="AM2">
            <v>41364</v>
          </cell>
          <cell r="AN2">
            <v>41455</v>
          </cell>
          <cell r="AO2">
            <v>41547</v>
          </cell>
          <cell r="AP2">
            <v>41639</v>
          </cell>
          <cell r="AQ2">
            <v>41729</v>
          </cell>
          <cell r="AR2">
            <v>41820</v>
          </cell>
          <cell r="AS2">
            <v>41912</v>
          </cell>
          <cell r="AT2">
            <v>42004</v>
          </cell>
          <cell r="AU2">
            <v>42094</v>
          </cell>
          <cell r="AV2">
            <v>42185</v>
          </cell>
          <cell r="AW2">
            <v>42277</v>
          </cell>
          <cell r="AX2">
            <v>42369</v>
          </cell>
          <cell r="AY2">
            <v>42460</v>
          </cell>
          <cell r="AZ2">
            <v>42551</v>
          </cell>
          <cell r="BA2">
            <v>42643</v>
          </cell>
          <cell r="BB2">
            <v>42735</v>
          </cell>
          <cell r="BC2">
            <v>42825</v>
          </cell>
          <cell r="BD2">
            <v>42916</v>
          </cell>
          <cell r="BE2">
            <v>43008</v>
          </cell>
          <cell r="BF2">
            <v>43100</v>
          </cell>
          <cell r="BG2">
            <v>43190</v>
          </cell>
          <cell r="BH2">
            <v>43281</v>
          </cell>
          <cell r="BI2">
            <v>43373</v>
          </cell>
          <cell r="BJ2">
            <v>43465</v>
          </cell>
          <cell r="BK2">
            <v>43555</v>
          </cell>
          <cell r="BL2">
            <v>43646</v>
          </cell>
          <cell r="BM2">
            <v>43738</v>
          </cell>
          <cell r="BN2">
            <v>43830</v>
          </cell>
          <cell r="BO2">
            <v>43921</v>
          </cell>
          <cell r="BP2">
            <v>44012</v>
          </cell>
          <cell r="BQ2">
            <v>44104</v>
          </cell>
          <cell r="BR2">
            <v>44196</v>
          </cell>
          <cell r="BS2">
            <v>44286</v>
          </cell>
          <cell r="BT2">
            <v>44377</v>
          </cell>
          <cell r="BU2">
            <v>44469</v>
          </cell>
          <cell r="BV2">
            <v>44561</v>
          </cell>
          <cell r="BW2">
            <v>44651</v>
          </cell>
          <cell r="BX2">
            <v>44742</v>
          </cell>
          <cell r="BY2">
            <v>44834</v>
          </cell>
          <cell r="BZ2">
            <v>44926</v>
          </cell>
          <cell r="CA2">
            <v>45016</v>
          </cell>
          <cell r="CB2">
            <v>45107</v>
          </cell>
          <cell r="CC2">
            <v>45199</v>
          </cell>
          <cell r="CD2">
            <v>45291</v>
          </cell>
          <cell r="CE2">
            <v>45382</v>
          </cell>
          <cell r="CF2">
            <v>45473</v>
          </cell>
          <cell r="CG2">
            <v>45565</v>
          </cell>
          <cell r="CH2">
            <v>45657</v>
          </cell>
          <cell r="CI2">
            <v>45747</v>
          </cell>
          <cell r="CJ2">
            <v>45838</v>
          </cell>
          <cell r="CK2">
            <v>45930</v>
          </cell>
          <cell r="CL2">
            <v>46022</v>
          </cell>
          <cell r="CM2">
            <v>46112</v>
          </cell>
          <cell r="CN2">
            <v>46203</v>
          </cell>
          <cell r="CO2">
            <v>46295</v>
          </cell>
          <cell r="CP2">
            <v>46387</v>
          </cell>
          <cell r="CQ2">
            <v>46477</v>
          </cell>
          <cell r="CR2">
            <v>46568</v>
          </cell>
          <cell r="CS2">
            <v>46660</v>
          </cell>
          <cell r="CT2">
            <v>46752</v>
          </cell>
          <cell r="CU2">
            <v>46843</v>
          </cell>
          <cell r="CV2">
            <v>46934</v>
          </cell>
          <cell r="CW2">
            <v>47026</v>
          </cell>
          <cell r="CX2">
            <v>47118</v>
          </cell>
          <cell r="CY2">
            <v>47208</v>
          </cell>
          <cell r="CZ2">
            <v>47299</v>
          </cell>
          <cell r="DA2">
            <v>47391</v>
          </cell>
          <cell r="DB2">
            <v>47483</v>
          </cell>
          <cell r="DC2">
            <v>47573</v>
          </cell>
          <cell r="DD2">
            <v>47664</v>
          </cell>
          <cell r="DE2">
            <v>47756</v>
          </cell>
          <cell r="DF2">
            <v>47848</v>
          </cell>
          <cell r="DG2">
            <v>47938</v>
          </cell>
          <cell r="DH2">
            <v>48029</v>
          </cell>
          <cell r="DI2">
            <v>48121</v>
          </cell>
          <cell r="DJ2">
            <v>48213</v>
          </cell>
          <cell r="DK2">
            <v>48304</v>
          </cell>
          <cell r="DL2">
            <v>48395</v>
          </cell>
          <cell r="DM2">
            <v>48487</v>
          </cell>
          <cell r="DN2">
            <v>48579</v>
          </cell>
          <cell r="DO2">
            <v>48669</v>
          </cell>
          <cell r="DP2">
            <v>48760</v>
          </cell>
          <cell r="DQ2">
            <v>48852</v>
          </cell>
          <cell r="DR2">
            <v>48944</v>
          </cell>
        </row>
      </sheetData>
      <sheetData sheetId="1">
        <row r="1">
          <cell r="A1" t="str">
            <v>MES</v>
          </cell>
          <cell r="B1" t="str">
            <v>ParoEPAESP</v>
          </cell>
        </row>
        <row r="2">
          <cell r="A2">
            <v>28033</v>
          </cell>
        </row>
        <row r="3">
          <cell r="A3">
            <v>28125</v>
          </cell>
        </row>
        <row r="4">
          <cell r="A4">
            <v>28215</v>
          </cell>
        </row>
        <row r="5">
          <cell r="A5">
            <v>28306</v>
          </cell>
        </row>
        <row r="6">
          <cell r="A6">
            <v>28398</v>
          </cell>
        </row>
        <row r="7">
          <cell r="A7">
            <v>28490</v>
          </cell>
        </row>
        <row r="8">
          <cell r="A8">
            <v>28580</v>
          </cell>
        </row>
        <row r="9">
          <cell r="A9">
            <v>28671</v>
          </cell>
        </row>
        <row r="10">
          <cell r="A10">
            <v>28763</v>
          </cell>
        </row>
        <row r="11">
          <cell r="A11">
            <v>28855</v>
          </cell>
        </row>
        <row r="12">
          <cell r="A12">
            <v>28945</v>
          </cell>
        </row>
        <row r="13">
          <cell r="A13">
            <v>29036</v>
          </cell>
        </row>
        <row r="14">
          <cell r="A14">
            <v>29128</v>
          </cell>
        </row>
        <row r="15">
          <cell r="A15">
            <v>29220</v>
          </cell>
        </row>
        <row r="16">
          <cell r="A16">
            <v>29311</v>
          </cell>
        </row>
        <row r="17">
          <cell r="A17">
            <v>29402</v>
          </cell>
        </row>
        <row r="18">
          <cell r="A18">
            <v>29494</v>
          </cell>
        </row>
        <row r="19">
          <cell r="A19">
            <v>29586</v>
          </cell>
        </row>
        <row r="20">
          <cell r="A20">
            <v>29676</v>
          </cell>
        </row>
        <row r="21">
          <cell r="A21">
            <v>29767</v>
          </cell>
        </row>
        <row r="22">
          <cell r="A22">
            <v>29859</v>
          </cell>
        </row>
        <row r="23">
          <cell r="A23">
            <v>29951</v>
          </cell>
        </row>
        <row r="24">
          <cell r="A24">
            <v>30041</v>
          </cell>
        </row>
        <row r="25">
          <cell r="A25">
            <v>30132</v>
          </cell>
        </row>
        <row r="26">
          <cell r="A26">
            <v>30224</v>
          </cell>
        </row>
        <row r="27">
          <cell r="A27">
            <v>30316</v>
          </cell>
        </row>
        <row r="28">
          <cell r="A28">
            <v>30406</v>
          </cell>
        </row>
        <row r="29">
          <cell r="A29">
            <v>30497</v>
          </cell>
        </row>
        <row r="30">
          <cell r="A30">
            <v>30589</v>
          </cell>
        </row>
        <row r="31">
          <cell r="A31">
            <v>30681</v>
          </cell>
        </row>
        <row r="32">
          <cell r="A32">
            <v>30772</v>
          </cell>
        </row>
        <row r="33">
          <cell r="A33">
            <v>30863</v>
          </cell>
        </row>
        <row r="34">
          <cell r="A34">
            <v>30955</v>
          </cell>
        </row>
        <row r="35">
          <cell r="A35">
            <v>31047</v>
          </cell>
        </row>
        <row r="36">
          <cell r="A36">
            <v>31137</v>
          </cell>
        </row>
        <row r="37">
          <cell r="A37">
            <v>31228</v>
          </cell>
        </row>
        <row r="38">
          <cell r="A38">
            <v>31320</v>
          </cell>
        </row>
        <row r="39">
          <cell r="A39">
            <v>31412</v>
          </cell>
        </row>
        <row r="40">
          <cell r="A40">
            <v>31502</v>
          </cell>
        </row>
        <row r="41">
          <cell r="A41">
            <v>31593</v>
          </cell>
        </row>
        <row r="42">
          <cell r="A42">
            <v>31685</v>
          </cell>
        </row>
        <row r="43">
          <cell r="A43">
            <v>31777</v>
          </cell>
        </row>
        <row r="44">
          <cell r="A44">
            <v>31867</v>
          </cell>
        </row>
        <row r="45">
          <cell r="A45">
            <v>31958</v>
          </cell>
        </row>
        <row r="46">
          <cell r="A46">
            <v>32050</v>
          </cell>
        </row>
        <row r="47">
          <cell r="A47">
            <v>32142</v>
          </cell>
        </row>
        <row r="48">
          <cell r="A48">
            <v>32233</v>
          </cell>
        </row>
        <row r="49">
          <cell r="A49">
            <v>32324</v>
          </cell>
        </row>
        <row r="50">
          <cell r="A50">
            <v>32416</v>
          </cell>
        </row>
        <row r="51">
          <cell r="A51">
            <v>32508</v>
          </cell>
        </row>
        <row r="52">
          <cell r="A52">
            <v>32598</v>
          </cell>
        </row>
        <row r="53">
          <cell r="A53">
            <v>32689</v>
          </cell>
        </row>
        <row r="54">
          <cell r="A54">
            <v>32781</v>
          </cell>
        </row>
        <row r="55">
          <cell r="A55">
            <v>32873</v>
          </cell>
        </row>
        <row r="56">
          <cell r="A56">
            <v>32963</v>
          </cell>
        </row>
        <row r="57">
          <cell r="A57">
            <v>33054</v>
          </cell>
        </row>
        <row r="58">
          <cell r="A58">
            <v>33146</v>
          </cell>
        </row>
        <row r="59">
          <cell r="A59">
            <v>33238</v>
          </cell>
        </row>
        <row r="60">
          <cell r="A60">
            <v>33328</v>
          </cell>
        </row>
        <row r="61">
          <cell r="A61">
            <v>33419</v>
          </cell>
        </row>
        <row r="62">
          <cell r="A62">
            <v>33511</v>
          </cell>
        </row>
        <row r="63">
          <cell r="A63">
            <v>33603</v>
          </cell>
        </row>
        <row r="64">
          <cell r="A64">
            <v>33694</v>
          </cell>
        </row>
        <row r="65">
          <cell r="A65">
            <v>33785</v>
          </cell>
        </row>
        <row r="66">
          <cell r="A66">
            <v>33877</v>
          </cell>
        </row>
        <row r="67">
          <cell r="A67">
            <v>33969</v>
          </cell>
        </row>
        <row r="68">
          <cell r="A68">
            <v>34059</v>
          </cell>
        </row>
        <row r="69">
          <cell r="A69">
            <v>34150</v>
          </cell>
        </row>
        <row r="70">
          <cell r="A70">
            <v>34242</v>
          </cell>
        </row>
        <row r="71">
          <cell r="A71">
            <v>34334</v>
          </cell>
        </row>
        <row r="72">
          <cell r="A72">
            <v>34424</v>
          </cell>
        </row>
        <row r="73">
          <cell r="A73">
            <v>34515</v>
          </cell>
        </row>
        <row r="74">
          <cell r="A74">
            <v>34607</v>
          </cell>
        </row>
        <row r="75">
          <cell r="A75">
            <v>34699</v>
          </cell>
        </row>
        <row r="76">
          <cell r="A76">
            <v>34789</v>
          </cell>
        </row>
        <row r="77">
          <cell r="A77">
            <v>34880</v>
          </cell>
        </row>
        <row r="78">
          <cell r="A78">
            <v>34972</v>
          </cell>
        </row>
        <row r="79">
          <cell r="A79">
            <v>35064</v>
          </cell>
        </row>
        <row r="80">
          <cell r="A80">
            <v>35155</v>
          </cell>
        </row>
        <row r="81">
          <cell r="A81">
            <v>35246</v>
          </cell>
        </row>
        <row r="82">
          <cell r="A82">
            <v>35338</v>
          </cell>
        </row>
        <row r="83">
          <cell r="A83">
            <v>35430</v>
          </cell>
        </row>
        <row r="84">
          <cell r="A84">
            <v>35520</v>
          </cell>
        </row>
        <row r="85">
          <cell r="A85">
            <v>35611</v>
          </cell>
        </row>
        <row r="86">
          <cell r="A86">
            <v>35703</v>
          </cell>
        </row>
        <row r="87">
          <cell r="A87">
            <v>35795</v>
          </cell>
        </row>
        <row r="88">
          <cell r="A88">
            <v>35885</v>
          </cell>
        </row>
        <row r="89">
          <cell r="A89">
            <v>35976</v>
          </cell>
        </row>
        <row r="90">
          <cell r="A90">
            <v>36068</v>
          </cell>
        </row>
        <row r="91">
          <cell r="A91">
            <v>36160</v>
          </cell>
        </row>
        <row r="92">
          <cell r="A92">
            <v>36250</v>
          </cell>
        </row>
        <row r="93">
          <cell r="A93">
            <v>36341</v>
          </cell>
        </row>
        <row r="94">
          <cell r="A94">
            <v>36433</v>
          </cell>
        </row>
        <row r="95">
          <cell r="A95">
            <v>36525</v>
          </cell>
        </row>
        <row r="96">
          <cell r="A96">
            <v>36616</v>
          </cell>
        </row>
        <row r="97">
          <cell r="A97">
            <v>36707</v>
          </cell>
        </row>
        <row r="98">
          <cell r="A98">
            <v>36799</v>
          </cell>
        </row>
        <row r="99">
          <cell r="A99">
            <v>36891</v>
          </cell>
        </row>
        <row r="100">
          <cell r="A100">
            <v>36981</v>
          </cell>
        </row>
        <row r="101">
          <cell r="A101">
            <v>37072</v>
          </cell>
        </row>
        <row r="102">
          <cell r="A102">
            <v>37164</v>
          </cell>
        </row>
        <row r="103">
          <cell r="A103">
            <v>37256</v>
          </cell>
        </row>
        <row r="104">
          <cell r="A104">
            <v>37346</v>
          </cell>
        </row>
        <row r="105">
          <cell r="A105">
            <v>37437</v>
          </cell>
        </row>
        <row r="106">
          <cell r="A106">
            <v>37529</v>
          </cell>
        </row>
        <row r="107">
          <cell r="A107">
            <v>37621</v>
          </cell>
        </row>
        <row r="108">
          <cell r="A108">
            <v>37711</v>
          </cell>
        </row>
        <row r="109">
          <cell r="A109">
            <v>37802</v>
          </cell>
        </row>
        <row r="110">
          <cell r="A110">
            <v>37894</v>
          </cell>
        </row>
        <row r="111">
          <cell r="A111">
            <v>37986</v>
          </cell>
        </row>
        <row r="112">
          <cell r="A112">
            <v>38077</v>
          </cell>
        </row>
        <row r="113">
          <cell r="A113">
            <v>38168</v>
          </cell>
        </row>
        <row r="114">
          <cell r="A114">
            <v>38260</v>
          </cell>
        </row>
        <row r="115">
          <cell r="A115">
            <v>38352</v>
          </cell>
        </row>
        <row r="116">
          <cell r="A116">
            <v>38442</v>
          </cell>
        </row>
        <row r="117">
          <cell r="A117">
            <v>38533</v>
          </cell>
        </row>
        <row r="118">
          <cell r="A118">
            <v>38625</v>
          </cell>
        </row>
        <row r="119">
          <cell r="A119">
            <v>38717</v>
          </cell>
        </row>
        <row r="120">
          <cell r="A120">
            <v>38807</v>
          </cell>
        </row>
        <row r="121">
          <cell r="A121">
            <v>38898</v>
          </cell>
        </row>
        <row r="122">
          <cell r="A122">
            <v>38990</v>
          </cell>
        </row>
        <row r="123">
          <cell r="A123">
            <v>39082</v>
          </cell>
        </row>
        <row r="124">
          <cell r="A124">
            <v>39172</v>
          </cell>
        </row>
        <row r="125">
          <cell r="A125">
            <v>39263</v>
          </cell>
        </row>
        <row r="126">
          <cell r="A126">
            <v>39355</v>
          </cell>
        </row>
        <row r="127">
          <cell r="A127">
            <v>39447</v>
          </cell>
        </row>
        <row r="128">
          <cell r="A128">
            <v>39538</v>
          </cell>
        </row>
        <row r="129">
          <cell r="A129">
            <v>39629</v>
          </cell>
        </row>
        <row r="130">
          <cell r="A130">
            <v>39721</v>
          </cell>
        </row>
        <row r="131">
          <cell r="A131">
            <v>39813</v>
          </cell>
        </row>
        <row r="132">
          <cell r="A132">
            <v>39903</v>
          </cell>
        </row>
        <row r="133">
          <cell r="A133">
            <v>39994</v>
          </cell>
        </row>
        <row r="134">
          <cell r="A134">
            <v>40086</v>
          </cell>
        </row>
        <row r="135">
          <cell r="A135">
            <v>40178</v>
          </cell>
        </row>
        <row r="136">
          <cell r="A136">
            <v>40268</v>
          </cell>
        </row>
        <row r="137">
          <cell r="A137">
            <v>40359</v>
          </cell>
        </row>
        <row r="138">
          <cell r="A138">
            <v>40451</v>
          </cell>
        </row>
        <row r="139">
          <cell r="A139">
            <v>40543</v>
          </cell>
        </row>
        <row r="140">
          <cell r="A140">
            <v>40633</v>
          </cell>
        </row>
        <row r="141">
          <cell r="A141">
            <v>40724</v>
          </cell>
        </row>
        <row r="142">
          <cell r="A142">
            <v>40816</v>
          </cell>
        </row>
        <row r="143">
          <cell r="A143">
            <v>40908</v>
          </cell>
        </row>
        <row r="144">
          <cell r="A144">
            <v>40999</v>
          </cell>
        </row>
        <row r="145">
          <cell r="A145">
            <v>41090</v>
          </cell>
        </row>
        <row r="146">
          <cell r="A146">
            <v>41182</v>
          </cell>
        </row>
        <row r="147">
          <cell r="A147">
            <v>41274</v>
          </cell>
        </row>
        <row r="148">
          <cell r="A148">
            <v>41364</v>
          </cell>
        </row>
        <row r="149">
          <cell r="A149">
            <v>41455</v>
          </cell>
        </row>
        <row r="150">
          <cell r="A150">
            <v>41547</v>
          </cell>
        </row>
        <row r="151">
          <cell r="A151">
            <v>41639</v>
          </cell>
        </row>
        <row r="152">
          <cell r="A152">
            <v>41729</v>
          </cell>
        </row>
        <row r="153">
          <cell r="A153">
            <v>41820</v>
          </cell>
        </row>
        <row r="154">
          <cell r="A154">
            <v>41912</v>
          </cell>
        </row>
        <row r="155">
          <cell r="A155">
            <v>42004</v>
          </cell>
        </row>
        <row r="156">
          <cell r="A156">
            <v>42094</v>
          </cell>
        </row>
        <row r="157">
          <cell r="A157">
            <v>42185</v>
          </cell>
        </row>
        <row r="158">
          <cell r="A158">
            <v>42277</v>
          </cell>
        </row>
        <row r="159">
          <cell r="A159">
            <v>42369</v>
          </cell>
        </row>
        <row r="160">
          <cell r="A160">
            <v>42460</v>
          </cell>
        </row>
        <row r="161">
          <cell r="A161">
            <v>42551</v>
          </cell>
        </row>
        <row r="162">
          <cell r="A162">
            <v>42643</v>
          </cell>
        </row>
        <row r="163">
          <cell r="A163">
            <v>42735</v>
          </cell>
        </row>
        <row r="164">
          <cell r="A164">
            <v>42825</v>
          </cell>
        </row>
        <row r="165">
          <cell r="A165">
            <v>42916</v>
          </cell>
        </row>
        <row r="166">
          <cell r="A166">
            <v>43008</v>
          </cell>
        </row>
        <row r="167">
          <cell r="A167">
            <v>43100</v>
          </cell>
        </row>
        <row r="168">
          <cell r="A168">
            <v>43190</v>
          </cell>
        </row>
        <row r="169">
          <cell r="A169">
            <v>43281</v>
          </cell>
        </row>
        <row r="170">
          <cell r="A170">
            <v>43373</v>
          </cell>
        </row>
        <row r="171">
          <cell r="A171">
            <v>43465</v>
          </cell>
        </row>
        <row r="172">
          <cell r="A172">
            <v>43555</v>
          </cell>
        </row>
        <row r="173">
          <cell r="A173">
            <v>43646</v>
          </cell>
        </row>
        <row r="174">
          <cell r="A174">
            <v>43738</v>
          </cell>
        </row>
        <row r="175">
          <cell r="A175">
            <v>43830</v>
          </cell>
        </row>
        <row r="176">
          <cell r="A176">
            <v>43921</v>
          </cell>
        </row>
        <row r="177">
          <cell r="A177">
            <v>44012</v>
          </cell>
        </row>
        <row r="178">
          <cell r="A178">
            <v>44104</v>
          </cell>
        </row>
        <row r="179">
          <cell r="A179">
            <v>44196</v>
          </cell>
        </row>
        <row r="180">
          <cell r="A180">
            <v>44286</v>
          </cell>
        </row>
        <row r="181">
          <cell r="A181">
            <v>44377</v>
          </cell>
        </row>
        <row r="182">
          <cell r="A182">
            <v>44469</v>
          </cell>
        </row>
        <row r="183">
          <cell r="A183">
            <v>44561</v>
          </cell>
        </row>
        <row r="184">
          <cell r="A184">
            <v>44651</v>
          </cell>
        </row>
        <row r="185">
          <cell r="A185">
            <v>44742</v>
          </cell>
        </row>
        <row r="186">
          <cell r="A186">
            <v>44834</v>
          </cell>
        </row>
        <row r="187">
          <cell r="A187">
            <v>44926</v>
          </cell>
        </row>
        <row r="188">
          <cell r="A188">
            <v>45016</v>
          </cell>
        </row>
        <row r="189">
          <cell r="A189">
            <v>45107</v>
          </cell>
        </row>
        <row r="190">
          <cell r="A190">
            <v>45199</v>
          </cell>
        </row>
        <row r="191">
          <cell r="A191">
            <v>45291</v>
          </cell>
        </row>
        <row r="192">
          <cell r="A192">
            <v>45382</v>
          </cell>
        </row>
        <row r="193">
          <cell r="A193">
            <v>45473</v>
          </cell>
        </row>
        <row r="194">
          <cell r="A194">
            <v>45565</v>
          </cell>
        </row>
        <row r="195">
          <cell r="A195">
            <v>45657</v>
          </cell>
        </row>
        <row r="196">
          <cell r="A196">
            <v>45747</v>
          </cell>
        </row>
        <row r="197">
          <cell r="A197">
            <v>45838</v>
          </cell>
        </row>
        <row r="198">
          <cell r="A198">
            <v>45930</v>
          </cell>
        </row>
        <row r="199">
          <cell r="A199">
            <v>46022</v>
          </cell>
        </row>
        <row r="200">
          <cell r="A200">
            <v>46112</v>
          </cell>
        </row>
        <row r="201">
          <cell r="A201">
            <v>46203</v>
          </cell>
        </row>
        <row r="202">
          <cell r="A202">
            <v>46295</v>
          </cell>
        </row>
        <row r="203">
          <cell r="A203">
            <v>46387</v>
          </cell>
        </row>
        <row r="204">
          <cell r="A204">
            <v>46477</v>
          </cell>
        </row>
        <row r="205">
          <cell r="A205">
            <v>46568</v>
          </cell>
        </row>
        <row r="206">
          <cell r="A206">
            <v>46660</v>
          </cell>
        </row>
        <row r="207">
          <cell r="A207">
            <v>46752</v>
          </cell>
        </row>
        <row r="208">
          <cell r="A208">
            <v>46843</v>
          </cell>
        </row>
        <row r="209">
          <cell r="A209">
            <v>46934</v>
          </cell>
        </row>
        <row r="210">
          <cell r="A210">
            <v>47026</v>
          </cell>
        </row>
        <row r="211">
          <cell r="A211">
            <v>47118</v>
          </cell>
        </row>
        <row r="212">
          <cell r="A212">
            <v>47208</v>
          </cell>
        </row>
        <row r="213">
          <cell r="A213">
            <v>47299</v>
          </cell>
        </row>
        <row r="214">
          <cell r="A214">
            <v>47391</v>
          </cell>
        </row>
        <row r="215">
          <cell r="A215">
            <v>47483</v>
          </cell>
        </row>
        <row r="216">
          <cell r="A216">
            <v>47573</v>
          </cell>
        </row>
        <row r="217">
          <cell r="A217">
            <v>47664</v>
          </cell>
        </row>
        <row r="218">
          <cell r="A218">
            <v>47756</v>
          </cell>
        </row>
        <row r="219">
          <cell r="A219">
            <v>47848</v>
          </cell>
        </row>
        <row r="220">
          <cell r="A220">
            <v>47938</v>
          </cell>
        </row>
        <row r="221">
          <cell r="A221">
            <v>48029</v>
          </cell>
        </row>
        <row r="222">
          <cell r="A222">
            <v>48121</v>
          </cell>
        </row>
        <row r="223">
          <cell r="A223">
            <v>48213</v>
          </cell>
        </row>
        <row r="224">
          <cell r="A224">
            <v>48304</v>
          </cell>
        </row>
        <row r="225">
          <cell r="A225">
            <v>48395</v>
          </cell>
        </row>
        <row r="226">
          <cell r="A226">
            <v>48487</v>
          </cell>
        </row>
        <row r="227">
          <cell r="A227">
            <v>48579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a"/>
      <sheetName val="OcupadosEPAESP"/>
    </sheetNames>
    <sheetDataSet>
      <sheetData sheetId="0">
        <row r="2">
          <cell r="A2" t="str">
            <v>Period</v>
          </cell>
          <cell r="B2">
            <v>37986</v>
          </cell>
          <cell r="C2">
            <v>38077</v>
          </cell>
          <cell r="D2">
            <v>38168</v>
          </cell>
          <cell r="E2">
            <v>38260</v>
          </cell>
          <cell r="F2">
            <v>38352</v>
          </cell>
          <cell r="G2">
            <v>38442</v>
          </cell>
          <cell r="H2">
            <v>38533</v>
          </cell>
          <cell r="I2">
            <v>38625</v>
          </cell>
          <cell r="J2">
            <v>38717</v>
          </cell>
          <cell r="K2">
            <v>38807</v>
          </cell>
          <cell r="L2">
            <v>38898</v>
          </cell>
          <cell r="M2">
            <v>38990</v>
          </cell>
          <cell r="N2">
            <v>39082</v>
          </cell>
          <cell r="O2">
            <v>39172</v>
          </cell>
          <cell r="P2">
            <v>39263</v>
          </cell>
          <cell r="Q2">
            <v>39355</v>
          </cell>
          <cell r="R2">
            <v>39447</v>
          </cell>
          <cell r="S2">
            <v>39538</v>
          </cell>
          <cell r="T2">
            <v>39629</v>
          </cell>
          <cell r="U2">
            <v>39721</v>
          </cell>
          <cell r="V2">
            <v>39813</v>
          </cell>
          <cell r="W2">
            <v>39903</v>
          </cell>
          <cell r="X2">
            <v>39994</v>
          </cell>
          <cell r="Y2">
            <v>40086</v>
          </cell>
          <cell r="Z2">
            <v>40178</v>
          </cell>
          <cell r="AA2">
            <v>40268</v>
          </cell>
          <cell r="AB2">
            <v>40359</v>
          </cell>
          <cell r="AC2">
            <v>40451</v>
          </cell>
          <cell r="AD2">
            <v>40543</v>
          </cell>
          <cell r="AE2">
            <v>40633</v>
          </cell>
          <cell r="AF2">
            <v>40724</v>
          </cell>
          <cell r="AG2">
            <v>40816</v>
          </cell>
          <cell r="AH2">
            <v>40908</v>
          </cell>
          <cell r="AI2">
            <v>40999</v>
          </cell>
          <cell r="AJ2">
            <v>41090</v>
          </cell>
          <cell r="AK2">
            <v>41182</v>
          </cell>
          <cell r="AL2">
            <v>41274</v>
          </cell>
          <cell r="AM2">
            <v>41364</v>
          </cell>
          <cell r="AN2">
            <v>41455</v>
          </cell>
          <cell r="AO2">
            <v>41547</v>
          </cell>
          <cell r="AP2">
            <v>41639</v>
          </cell>
          <cell r="AQ2">
            <v>41729</v>
          </cell>
          <cell r="AR2">
            <v>41820</v>
          </cell>
          <cell r="AS2">
            <v>41912</v>
          </cell>
          <cell r="AT2">
            <v>42004</v>
          </cell>
          <cell r="AU2">
            <v>42094</v>
          </cell>
          <cell r="AV2">
            <v>42185</v>
          </cell>
          <cell r="AW2">
            <v>42277</v>
          </cell>
          <cell r="AX2">
            <v>42369</v>
          </cell>
          <cell r="AY2">
            <v>42460</v>
          </cell>
          <cell r="AZ2">
            <v>42551</v>
          </cell>
          <cell r="BA2">
            <v>42643</v>
          </cell>
          <cell r="BB2">
            <v>42735</v>
          </cell>
          <cell r="BC2">
            <v>42825</v>
          </cell>
          <cell r="BD2">
            <v>42916</v>
          </cell>
          <cell r="BE2">
            <v>43008</v>
          </cell>
          <cell r="BF2">
            <v>43100</v>
          </cell>
          <cell r="BG2">
            <v>43190</v>
          </cell>
          <cell r="BH2">
            <v>43281</v>
          </cell>
          <cell r="BI2">
            <v>43373</v>
          </cell>
          <cell r="BJ2">
            <v>43465</v>
          </cell>
          <cell r="BK2">
            <v>43555</v>
          </cell>
          <cell r="BL2">
            <v>43646</v>
          </cell>
          <cell r="BM2">
            <v>43738</v>
          </cell>
          <cell r="BN2">
            <v>43830</v>
          </cell>
          <cell r="BO2">
            <v>43921</v>
          </cell>
          <cell r="BP2">
            <v>44012</v>
          </cell>
          <cell r="BQ2">
            <v>44104</v>
          </cell>
          <cell r="BR2">
            <v>44196</v>
          </cell>
          <cell r="BS2">
            <v>44286</v>
          </cell>
          <cell r="BT2">
            <v>44377</v>
          </cell>
          <cell r="BU2">
            <v>44469</v>
          </cell>
          <cell r="BV2">
            <v>44561</v>
          </cell>
          <cell r="BW2">
            <v>44651</v>
          </cell>
          <cell r="BX2">
            <v>44742</v>
          </cell>
          <cell r="BY2">
            <v>44834</v>
          </cell>
          <cell r="BZ2">
            <v>44926</v>
          </cell>
          <cell r="CA2">
            <v>45016</v>
          </cell>
          <cell r="CB2">
            <v>45107</v>
          </cell>
          <cell r="CC2">
            <v>45199</v>
          </cell>
          <cell r="CD2">
            <v>45291</v>
          </cell>
          <cell r="CE2">
            <v>45382</v>
          </cell>
          <cell r="CF2">
            <v>45473</v>
          </cell>
          <cell r="CG2">
            <v>45565</v>
          </cell>
          <cell r="CH2">
            <v>45657</v>
          </cell>
          <cell r="CI2">
            <v>45747</v>
          </cell>
          <cell r="CJ2">
            <v>45838</v>
          </cell>
          <cell r="CK2">
            <v>45930</v>
          </cell>
          <cell r="CL2">
            <v>46022</v>
          </cell>
          <cell r="CM2">
            <v>46112</v>
          </cell>
          <cell r="CN2">
            <v>46203</v>
          </cell>
          <cell r="CO2">
            <v>46295</v>
          </cell>
          <cell r="CP2">
            <v>46387</v>
          </cell>
          <cell r="CQ2">
            <v>46477</v>
          </cell>
          <cell r="CR2">
            <v>46568</v>
          </cell>
          <cell r="CS2">
            <v>46660</v>
          </cell>
          <cell r="CT2">
            <v>46752</v>
          </cell>
          <cell r="CU2">
            <v>46843</v>
          </cell>
          <cell r="CV2">
            <v>46934</v>
          </cell>
          <cell r="CW2">
            <v>47026</v>
          </cell>
          <cell r="CX2">
            <v>47118</v>
          </cell>
          <cell r="CY2">
            <v>47208</v>
          </cell>
          <cell r="CZ2">
            <v>47299</v>
          </cell>
          <cell r="DA2">
            <v>47391</v>
          </cell>
          <cell r="DB2">
            <v>47483</v>
          </cell>
          <cell r="DC2">
            <v>47573</v>
          </cell>
          <cell r="DD2">
            <v>47664</v>
          </cell>
          <cell r="DE2">
            <v>47756</v>
          </cell>
          <cell r="DF2">
            <v>47848</v>
          </cell>
          <cell r="DG2">
            <v>47938</v>
          </cell>
          <cell r="DH2">
            <v>48029</v>
          </cell>
          <cell r="DI2">
            <v>48121</v>
          </cell>
          <cell r="DJ2">
            <v>48213</v>
          </cell>
          <cell r="DK2">
            <v>48304</v>
          </cell>
          <cell r="DL2">
            <v>48395</v>
          </cell>
          <cell r="DM2">
            <v>48487</v>
          </cell>
          <cell r="DN2">
            <v>48579</v>
          </cell>
          <cell r="DO2">
            <v>48669</v>
          </cell>
          <cell r="DP2">
            <v>48760</v>
          </cell>
          <cell r="DQ2">
            <v>48852</v>
          </cell>
          <cell r="DR2">
            <v>48944</v>
          </cell>
        </row>
      </sheetData>
      <sheetData sheetId="1">
        <row r="1">
          <cell r="A1" t="str">
            <v>MES</v>
          </cell>
          <cell r="B1" t="str">
            <v>OcupadosEPAESP</v>
          </cell>
        </row>
        <row r="2">
          <cell r="A2">
            <v>28033</v>
          </cell>
        </row>
        <row r="3">
          <cell r="A3">
            <v>28125</v>
          </cell>
        </row>
        <row r="4">
          <cell r="A4">
            <v>28215</v>
          </cell>
        </row>
        <row r="5">
          <cell r="A5">
            <v>28306</v>
          </cell>
        </row>
        <row r="6">
          <cell r="A6">
            <v>28398</v>
          </cell>
        </row>
        <row r="7">
          <cell r="A7">
            <v>28490</v>
          </cell>
        </row>
        <row r="8">
          <cell r="A8">
            <v>28580</v>
          </cell>
        </row>
        <row r="9">
          <cell r="A9">
            <v>28671</v>
          </cell>
        </row>
        <row r="10">
          <cell r="A10">
            <v>28763</v>
          </cell>
        </row>
        <row r="11">
          <cell r="A11">
            <v>28855</v>
          </cell>
        </row>
        <row r="12">
          <cell r="A12">
            <v>28945</v>
          </cell>
        </row>
        <row r="13">
          <cell r="A13">
            <v>29036</v>
          </cell>
        </row>
        <row r="14">
          <cell r="A14">
            <v>29128</v>
          </cell>
        </row>
        <row r="15">
          <cell r="A15">
            <v>29220</v>
          </cell>
        </row>
        <row r="16">
          <cell r="A16">
            <v>29311</v>
          </cell>
        </row>
        <row r="17">
          <cell r="A17">
            <v>29402</v>
          </cell>
        </row>
        <row r="18">
          <cell r="A18">
            <v>29494</v>
          </cell>
        </row>
        <row r="19">
          <cell r="A19">
            <v>29586</v>
          </cell>
        </row>
        <row r="20">
          <cell r="A20">
            <v>29676</v>
          </cell>
        </row>
        <row r="21">
          <cell r="A21">
            <v>29767</v>
          </cell>
        </row>
        <row r="22">
          <cell r="A22">
            <v>29859</v>
          </cell>
        </row>
        <row r="23">
          <cell r="A23">
            <v>29951</v>
          </cell>
        </row>
        <row r="24">
          <cell r="A24">
            <v>30041</v>
          </cell>
        </row>
        <row r="25">
          <cell r="A25">
            <v>30132</v>
          </cell>
        </row>
        <row r="26">
          <cell r="A26">
            <v>30224</v>
          </cell>
        </row>
        <row r="27">
          <cell r="A27">
            <v>30316</v>
          </cell>
        </row>
        <row r="28">
          <cell r="A28">
            <v>30406</v>
          </cell>
        </row>
        <row r="29">
          <cell r="A29">
            <v>30497</v>
          </cell>
        </row>
        <row r="30">
          <cell r="A30">
            <v>30589</v>
          </cell>
        </row>
        <row r="31">
          <cell r="A31">
            <v>30681</v>
          </cell>
        </row>
        <row r="32">
          <cell r="A32">
            <v>30772</v>
          </cell>
        </row>
        <row r="33">
          <cell r="A33">
            <v>30863</v>
          </cell>
        </row>
        <row r="34">
          <cell r="A34">
            <v>30955</v>
          </cell>
        </row>
        <row r="35">
          <cell r="A35">
            <v>31047</v>
          </cell>
        </row>
        <row r="36">
          <cell r="A36">
            <v>31137</v>
          </cell>
        </row>
        <row r="37">
          <cell r="A37">
            <v>31228</v>
          </cell>
        </row>
        <row r="38">
          <cell r="A38">
            <v>31320</v>
          </cell>
        </row>
        <row r="39">
          <cell r="A39">
            <v>31412</v>
          </cell>
        </row>
        <row r="40">
          <cell r="A40">
            <v>31502</v>
          </cell>
        </row>
        <row r="41">
          <cell r="A41">
            <v>31593</v>
          </cell>
        </row>
        <row r="42">
          <cell r="A42">
            <v>31685</v>
          </cell>
        </row>
        <row r="43">
          <cell r="A43">
            <v>31777</v>
          </cell>
        </row>
        <row r="44">
          <cell r="A44">
            <v>31867</v>
          </cell>
        </row>
        <row r="45">
          <cell r="A45">
            <v>31958</v>
          </cell>
        </row>
        <row r="46">
          <cell r="A46">
            <v>32050</v>
          </cell>
        </row>
        <row r="47">
          <cell r="A47">
            <v>32142</v>
          </cell>
        </row>
        <row r="48">
          <cell r="A48">
            <v>32233</v>
          </cell>
        </row>
        <row r="49">
          <cell r="A49">
            <v>32324</v>
          </cell>
        </row>
        <row r="50">
          <cell r="A50">
            <v>32416</v>
          </cell>
        </row>
        <row r="51">
          <cell r="A51">
            <v>32508</v>
          </cell>
        </row>
        <row r="52">
          <cell r="A52">
            <v>32598</v>
          </cell>
        </row>
        <row r="53">
          <cell r="A53">
            <v>32689</v>
          </cell>
        </row>
        <row r="54">
          <cell r="A54">
            <v>32781</v>
          </cell>
        </row>
        <row r="55">
          <cell r="A55">
            <v>32873</v>
          </cell>
        </row>
        <row r="56">
          <cell r="A56">
            <v>32963</v>
          </cell>
        </row>
        <row r="57">
          <cell r="A57">
            <v>33054</v>
          </cell>
        </row>
        <row r="58">
          <cell r="A58">
            <v>33146</v>
          </cell>
        </row>
        <row r="59">
          <cell r="A59">
            <v>33238</v>
          </cell>
        </row>
        <row r="60">
          <cell r="A60">
            <v>33328</v>
          </cell>
        </row>
        <row r="61">
          <cell r="A61">
            <v>33419</v>
          </cell>
        </row>
        <row r="62">
          <cell r="A62">
            <v>33511</v>
          </cell>
        </row>
        <row r="63">
          <cell r="A63">
            <v>33603</v>
          </cell>
        </row>
        <row r="64">
          <cell r="A64">
            <v>33694</v>
          </cell>
        </row>
        <row r="65">
          <cell r="A65">
            <v>33785</v>
          </cell>
        </row>
        <row r="66">
          <cell r="A66">
            <v>33877</v>
          </cell>
        </row>
        <row r="67">
          <cell r="A67">
            <v>33969</v>
          </cell>
        </row>
        <row r="68">
          <cell r="A68">
            <v>34059</v>
          </cell>
        </row>
        <row r="69">
          <cell r="A69">
            <v>34150</v>
          </cell>
        </row>
        <row r="70">
          <cell r="A70">
            <v>34242</v>
          </cell>
        </row>
        <row r="71">
          <cell r="A71">
            <v>34334</v>
          </cell>
        </row>
        <row r="72">
          <cell r="A72">
            <v>34424</v>
          </cell>
        </row>
        <row r="73">
          <cell r="A73">
            <v>34515</v>
          </cell>
        </row>
        <row r="74">
          <cell r="A74">
            <v>34607</v>
          </cell>
        </row>
        <row r="75">
          <cell r="A75">
            <v>34699</v>
          </cell>
        </row>
        <row r="76">
          <cell r="A76">
            <v>34789</v>
          </cell>
        </row>
        <row r="77">
          <cell r="A77">
            <v>34880</v>
          </cell>
        </row>
        <row r="78">
          <cell r="A78">
            <v>34972</v>
          </cell>
        </row>
        <row r="79">
          <cell r="A79">
            <v>35064</v>
          </cell>
        </row>
        <row r="80">
          <cell r="A80">
            <v>35155</v>
          </cell>
        </row>
        <row r="81">
          <cell r="A81">
            <v>35246</v>
          </cell>
        </row>
        <row r="82">
          <cell r="A82">
            <v>35338</v>
          </cell>
        </row>
        <row r="83">
          <cell r="A83">
            <v>35430</v>
          </cell>
        </row>
        <row r="84">
          <cell r="A84">
            <v>35520</v>
          </cell>
        </row>
        <row r="85">
          <cell r="A85">
            <v>35611</v>
          </cell>
        </row>
        <row r="86">
          <cell r="A86">
            <v>35703</v>
          </cell>
        </row>
        <row r="87">
          <cell r="A87">
            <v>35795</v>
          </cell>
        </row>
        <row r="88">
          <cell r="A88">
            <v>35885</v>
          </cell>
        </row>
        <row r="89">
          <cell r="A89">
            <v>35976</v>
          </cell>
        </row>
        <row r="90">
          <cell r="A90">
            <v>36068</v>
          </cell>
        </row>
        <row r="91">
          <cell r="A91">
            <v>36160</v>
          </cell>
        </row>
        <row r="92">
          <cell r="A92">
            <v>36250</v>
          </cell>
        </row>
        <row r="93">
          <cell r="A93">
            <v>36341</v>
          </cell>
        </row>
        <row r="94">
          <cell r="A94">
            <v>36433</v>
          </cell>
        </row>
        <row r="95">
          <cell r="A95">
            <v>36525</v>
          </cell>
        </row>
        <row r="96">
          <cell r="A96">
            <v>36616</v>
          </cell>
        </row>
        <row r="97">
          <cell r="A97">
            <v>36707</v>
          </cell>
        </row>
        <row r="98">
          <cell r="A98">
            <v>36799</v>
          </cell>
        </row>
        <row r="99">
          <cell r="A99">
            <v>36891</v>
          </cell>
        </row>
        <row r="100">
          <cell r="A100">
            <v>36981</v>
          </cell>
        </row>
        <row r="101">
          <cell r="A101">
            <v>37072</v>
          </cell>
        </row>
        <row r="102">
          <cell r="A102">
            <v>37164</v>
          </cell>
        </row>
        <row r="103">
          <cell r="A103">
            <v>37256</v>
          </cell>
        </row>
        <row r="104">
          <cell r="A104">
            <v>37346</v>
          </cell>
        </row>
        <row r="105">
          <cell r="A105">
            <v>37437</v>
          </cell>
        </row>
        <row r="106">
          <cell r="A106">
            <v>37529</v>
          </cell>
        </row>
        <row r="107">
          <cell r="A107">
            <v>37621</v>
          </cell>
        </row>
        <row r="108">
          <cell r="A108">
            <v>37711</v>
          </cell>
        </row>
        <row r="109">
          <cell r="A109">
            <v>37802</v>
          </cell>
        </row>
        <row r="110">
          <cell r="A110">
            <v>37894</v>
          </cell>
        </row>
        <row r="111">
          <cell r="A111">
            <v>37986</v>
          </cell>
        </row>
        <row r="112">
          <cell r="A112">
            <v>38077</v>
          </cell>
        </row>
        <row r="113">
          <cell r="A113">
            <v>38168</v>
          </cell>
        </row>
        <row r="114">
          <cell r="A114">
            <v>38260</v>
          </cell>
        </row>
        <row r="115">
          <cell r="A115">
            <v>38352</v>
          </cell>
        </row>
        <row r="116">
          <cell r="A116">
            <v>38442</v>
          </cell>
        </row>
        <row r="117">
          <cell r="A117">
            <v>38533</v>
          </cell>
        </row>
        <row r="118">
          <cell r="A118">
            <v>38625</v>
          </cell>
        </row>
        <row r="119">
          <cell r="A119">
            <v>38717</v>
          </cell>
        </row>
        <row r="120">
          <cell r="A120">
            <v>38807</v>
          </cell>
        </row>
        <row r="121">
          <cell r="A121">
            <v>38898</v>
          </cell>
        </row>
        <row r="122">
          <cell r="A122">
            <v>38990</v>
          </cell>
        </row>
        <row r="123">
          <cell r="A123">
            <v>39082</v>
          </cell>
        </row>
        <row r="124">
          <cell r="A124">
            <v>39172</v>
          </cell>
        </row>
        <row r="125">
          <cell r="A125">
            <v>39263</v>
          </cell>
        </row>
        <row r="126">
          <cell r="A126">
            <v>39355</v>
          </cell>
        </row>
        <row r="127">
          <cell r="A127">
            <v>39447</v>
          </cell>
        </row>
        <row r="128">
          <cell r="A128">
            <v>39538</v>
          </cell>
        </row>
        <row r="129">
          <cell r="A129">
            <v>39629</v>
          </cell>
        </row>
        <row r="130">
          <cell r="A130">
            <v>39721</v>
          </cell>
        </row>
        <row r="131">
          <cell r="A131">
            <v>39813</v>
          </cell>
        </row>
        <row r="132">
          <cell r="A132">
            <v>39903</v>
          </cell>
        </row>
        <row r="133">
          <cell r="A133">
            <v>39994</v>
          </cell>
        </row>
        <row r="134">
          <cell r="A134">
            <v>40086</v>
          </cell>
        </row>
        <row r="135">
          <cell r="A135">
            <v>40178</v>
          </cell>
        </row>
        <row r="136">
          <cell r="A136">
            <v>40268</v>
          </cell>
        </row>
        <row r="137">
          <cell r="A137">
            <v>40359</v>
          </cell>
        </row>
        <row r="138">
          <cell r="A138">
            <v>40451</v>
          </cell>
        </row>
        <row r="139">
          <cell r="A139">
            <v>40543</v>
          </cell>
        </row>
        <row r="140">
          <cell r="A140">
            <v>40633</v>
          </cell>
        </row>
        <row r="141">
          <cell r="A141">
            <v>40724</v>
          </cell>
        </row>
        <row r="142">
          <cell r="A142">
            <v>40816</v>
          </cell>
        </row>
        <row r="143">
          <cell r="A143">
            <v>40908</v>
          </cell>
        </row>
        <row r="144">
          <cell r="A144">
            <v>40999</v>
          </cell>
        </row>
        <row r="145">
          <cell r="A145">
            <v>41090</v>
          </cell>
        </row>
        <row r="146">
          <cell r="A146">
            <v>41182</v>
          </cell>
        </row>
        <row r="147">
          <cell r="A147">
            <v>41274</v>
          </cell>
        </row>
        <row r="148">
          <cell r="A148">
            <v>41364</v>
          </cell>
        </row>
        <row r="149">
          <cell r="A149">
            <v>41455</v>
          </cell>
        </row>
        <row r="150">
          <cell r="A150">
            <v>41547</v>
          </cell>
        </row>
        <row r="151">
          <cell r="A151">
            <v>41639</v>
          </cell>
        </row>
        <row r="152">
          <cell r="A152">
            <v>41729</v>
          </cell>
        </row>
        <row r="153">
          <cell r="A153">
            <v>41820</v>
          </cell>
        </row>
        <row r="154">
          <cell r="A154">
            <v>41912</v>
          </cell>
        </row>
        <row r="155">
          <cell r="A155">
            <v>42004</v>
          </cell>
        </row>
        <row r="156">
          <cell r="A156">
            <v>42094</v>
          </cell>
        </row>
        <row r="157">
          <cell r="A157">
            <v>42185</v>
          </cell>
        </row>
        <row r="158">
          <cell r="A158">
            <v>42277</v>
          </cell>
        </row>
        <row r="159">
          <cell r="A159">
            <v>42369</v>
          </cell>
        </row>
        <row r="160">
          <cell r="A160">
            <v>42460</v>
          </cell>
        </row>
        <row r="161">
          <cell r="A161">
            <v>42551</v>
          </cell>
        </row>
        <row r="162">
          <cell r="A162">
            <v>42643</v>
          </cell>
        </row>
        <row r="163">
          <cell r="A163">
            <v>42735</v>
          </cell>
        </row>
        <row r="164">
          <cell r="A164">
            <v>42825</v>
          </cell>
        </row>
        <row r="165">
          <cell r="A165">
            <v>42916</v>
          </cell>
        </row>
        <row r="166">
          <cell r="A166">
            <v>43008</v>
          </cell>
        </row>
        <row r="167">
          <cell r="A167">
            <v>43100</v>
          </cell>
        </row>
        <row r="168">
          <cell r="A168">
            <v>43190</v>
          </cell>
        </row>
        <row r="169">
          <cell r="A169">
            <v>43281</v>
          </cell>
        </row>
        <row r="170">
          <cell r="A170">
            <v>43373</v>
          </cell>
        </row>
        <row r="171">
          <cell r="A171">
            <v>43465</v>
          </cell>
        </row>
        <row r="172">
          <cell r="A172">
            <v>43555</v>
          </cell>
        </row>
        <row r="173">
          <cell r="A173">
            <v>43646</v>
          </cell>
        </row>
        <row r="174">
          <cell r="A174">
            <v>43738</v>
          </cell>
        </row>
        <row r="175">
          <cell r="A175">
            <v>43830</v>
          </cell>
        </row>
        <row r="176">
          <cell r="A176">
            <v>43921</v>
          </cell>
        </row>
        <row r="177">
          <cell r="A177">
            <v>44012</v>
          </cell>
        </row>
        <row r="178">
          <cell r="A178">
            <v>44104</v>
          </cell>
        </row>
        <row r="179">
          <cell r="A179">
            <v>44196</v>
          </cell>
        </row>
        <row r="180">
          <cell r="A180">
            <v>44286</v>
          </cell>
        </row>
        <row r="181">
          <cell r="A181">
            <v>44377</v>
          </cell>
        </row>
        <row r="182">
          <cell r="A182">
            <v>44469</v>
          </cell>
        </row>
        <row r="183">
          <cell r="A183">
            <v>44561</v>
          </cell>
        </row>
        <row r="184">
          <cell r="A184">
            <v>44651</v>
          </cell>
        </row>
        <row r="185">
          <cell r="A185">
            <v>44742</v>
          </cell>
        </row>
        <row r="186">
          <cell r="A186">
            <v>44834</v>
          </cell>
        </row>
        <row r="187">
          <cell r="A187">
            <v>44926</v>
          </cell>
        </row>
        <row r="188">
          <cell r="A188">
            <v>45016</v>
          </cell>
        </row>
        <row r="189">
          <cell r="A189">
            <v>45107</v>
          </cell>
        </row>
        <row r="190">
          <cell r="A190">
            <v>45199</v>
          </cell>
        </row>
        <row r="191">
          <cell r="A191">
            <v>45291</v>
          </cell>
        </row>
        <row r="192">
          <cell r="A192">
            <v>45382</v>
          </cell>
        </row>
        <row r="193">
          <cell r="A193">
            <v>45473</v>
          </cell>
        </row>
        <row r="194">
          <cell r="A194">
            <v>45565</v>
          </cell>
        </row>
        <row r="195">
          <cell r="A195">
            <v>45657</v>
          </cell>
        </row>
        <row r="196">
          <cell r="A196">
            <v>45747</v>
          </cell>
        </row>
        <row r="197">
          <cell r="A197">
            <v>45838</v>
          </cell>
        </row>
        <row r="198">
          <cell r="A198">
            <v>45930</v>
          </cell>
        </row>
        <row r="199">
          <cell r="A199">
            <v>46022</v>
          </cell>
        </row>
        <row r="200">
          <cell r="A200">
            <v>46112</v>
          </cell>
        </row>
        <row r="201">
          <cell r="A201">
            <v>46203</v>
          </cell>
        </row>
        <row r="202">
          <cell r="A202">
            <v>46295</v>
          </cell>
        </row>
        <row r="203">
          <cell r="A203">
            <v>46387</v>
          </cell>
        </row>
        <row r="204">
          <cell r="A204">
            <v>46477</v>
          </cell>
        </row>
        <row r="205">
          <cell r="A205">
            <v>46568</v>
          </cell>
        </row>
        <row r="206">
          <cell r="A206">
            <v>46660</v>
          </cell>
        </row>
        <row r="207">
          <cell r="A207">
            <v>46752</v>
          </cell>
        </row>
        <row r="208">
          <cell r="A208">
            <v>46843</v>
          </cell>
        </row>
        <row r="209">
          <cell r="A209">
            <v>46934</v>
          </cell>
        </row>
        <row r="210">
          <cell r="A210">
            <v>47026</v>
          </cell>
        </row>
        <row r="211">
          <cell r="A211">
            <v>47118</v>
          </cell>
        </row>
        <row r="212">
          <cell r="A212">
            <v>47208</v>
          </cell>
        </row>
        <row r="213">
          <cell r="A213">
            <v>47299</v>
          </cell>
        </row>
        <row r="214">
          <cell r="A214">
            <v>47391</v>
          </cell>
        </row>
        <row r="215">
          <cell r="A215">
            <v>47483</v>
          </cell>
        </row>
        <row r="216">
          <cell r="A216">
            <v>47573</v>
          </cell>
        </row>
        <row r="217">
          <cell r="A217">
            <v>47664</v>
          </cell>
        </row>
        <row r="218">
          <cell r="A218">
            <v>47756</v>
          </cell>
        </row>
        <row r="219">
          <cell r="A219">
            <v>47848</v>
          </cell>
        </row>
        <row r="220">
          <cell r="A220">
            <v>47938</v>
          </cell>
        </row>
        <row r="221">
          <cell r="A221">
            <v>48029</v>
          </cell>
        </row>
        <row r="222">
          <cell r="A222">
            <v>48121</v>
          </cell>
        </row>
        <row r="223">
          <cell r="A223">
            <v>48213</v>
          </cell>
        </row>
        <row r="224">
          <cell r="A224">
            <v>48304</v>
          </cell>
        </row>
        <row r="225">
          <cell r="A225">
            <v>48395</v>
          </cell>
        </row>
        <row r="226">
          <cell r="A226">
            <v>48487</v>
          </cell>
        </row>
        <row r="227">
          <cell r="A227">
            <v>48579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a"/>
      <sheetName val="ActivosEPAESP"/>
    </sheetNames>
    <sheetDataSet>
      <sheetData sheetId="0">
        <row r="2">
          <cell r="A2" t="str">
            <v>Period</v>
          </cell>
          <cell r="B2">
            <v>37986</v>
          </cell>
          <cell r="C2">
            <v>38077</v>
          </cell>
          <cell r="D2">
            <v>38168</v>
          </cell>
          <cell r="E2">
            <v>38260</v>
          </cell>
          <cell r="F2">
            <v>38352</v>
          </cell>
          <cell r="G2">
            <v>38442</v>
          </cell>
          <cell r="H2">
            <v>38533</v>
          </cell>
          <cell r="I2">
            <v>38625</v>
          </cell>
          <cell r="J2">
            <v>38717</v>
          </cell>
          <cell r="K2">
            <v>38807</v>
          </cell>
          <cell r="L2">
            <v>38898</v>
          </cell>
          <cell r="M2">
            <v>38990</v>
          </cell>
          <cell r="N2">
            <v>39082</v>
          </cell>
          <cell r="O2">
            <v>39172</v>
          </cell>
          <cell r="P2">
            <v>39263</v>
          </cell>
          <cell r="Q2">
            <v>39355</v>
          </cell>
          <cell r="R2">
            <v>39447</v>
          </cell>
          <cell r="S2">
            <v>39538</v>
          </cell>
          <cell r="T2">
            <v>39629</v>
          </cell>
          <cell r="U2">
            <v>39721</v>
          </cell>
          <cell r="V2">
            <v>39813</v>
          </cell>
          <cell r="W2">
            <v>39903</v>
          </cell>
          <cell r="X2">
            <v>39994</v>
          </cell>
          <cell r="Y2">
            <v>40086</v>
          </cell>
          <cell r="Z2">
            <v>40178</v>
          </cell>
          <cell r="AA2">
            <v>40268</v>
          </cell>
          <cell r="AB2">
            <v>40359</v>
          </cell>
          <cell r="AC2">
            <v>40451</v>
          </cell>
          <cell r="AD2">
            <v>40543</v>
          </cell>
          <cell r="AE2">
            <v>40633</v>
          </cell>
          <cell r="AF2">
            <v>40724</v>
          </cell>
          <cell r="AG2">
            <v>40816</v>
          </cell>
          <cell r="AH2">
            <v>40908</v>
          </cell>
          <cell r="AI2">
            <v>40999</v>
          </cell>
          <cell r="AJ2">
            <v>41090</v>
          </cell>
          <cell r="AK2">
            <v>41182</v>
          </cell>
          <cell r="AL2">
            <v>41274</v>
          </cell>
          <cell r="AM2">
            <v>41364</v>
          </cell>
          <cell r="AN2">
            <v>41455</v>
          </cell>
          <cell r="AO2">
            <v>41547</v>
          </cell>
          <cell r="AP2">
            <v>41639</v>
          </cell>
          <cell r="AQ2">
            <v>41729</v>
          </cell>
          <cell r="AR2">
            <v>41820</v>
          </cell>
          <cell r="AS2">
            <v>41912</v>
          </cell>
          <cell r="AT2">
            <v>42004</v>
          </cell>
          <cell r="AU2">
            <v>42094</v>
          </cell>
          <cell r="AV2">
            <v>42185</v>
          </cell>
          <cell r="AW2">
            <v>42277</v>
          </cell>
          <cell r="AX2">
            <v>42369</v>
          </cell>
          <cell r="AY2">
            <v>42460</v>
          </cell>
          <cell r="AZ2">
            <v>42551</v>
          </cell>
          <cell r="BA2">
            <v>42643</v>
          </cell>
          <cell r="BB2">
            <v>42735</v>
          </cell>
          <cell r="BC2">
            <v>42825</v>
          </cell>
          <cell r="BD2">
            <v>42916</v>
          </cell>
          <cell r="BE2">
            <v>43008</v>
          </cell>
          <cell r="BF2">
            <v>43100</v>
          </cell>
          <cell r="BG2">
            <v>43190</v>
          </cell>
          <cell r="BH2">
            <v>43281</v>
          </cell>
          <cell r="BI2">
            <v>43373</v>
          </cell>
          <cell r="BJ2">
            <v>43465</v>
          </cell>
          <cell r="BK2">
            <v>43555</v>
          </cell>
          <cell r="BL2">
            <v>43646</v>
          </cell>
          <cell r="BM2">
            <v>43738</v>
          </cell>
          <cell r="BN2">
            <v>43830</v>
          </cell>
          <cell r="BO2">
            <v>43921</v>
          </cell>
          <cell r="BP2">
            <v>44012</v>
          </cell>
          <cell r="BQ2">
            <v>44104</v>
          </cell>
          <cell r="BR2">
            <v>44196</v>
          </cell>
          <cell r="BS2">
            <v>44286</v>
          </cell>
          <cell r="BT2">
            <v>44377</v>
          </cell>
          <cell r="BU2">
            <v>44469</v>
          </cell>
          <cell r="BV2">
            <v>44561</v>
          </cell>
          <cell r="BW2">
            <v>44651</v>
          </cell>
          <cell r="BX2">
            <v>44742</v>
          </cell>
          <cell r="BY2">
            <v>44834</v>
          </cell>
          <cell r="BZ2">
            <v>44926</v>
          </cell>
          <cell r="CA2">
            <v>45016</v>
          </cell>
          <cell r="CB2">
            <v>45107</v>
          </cell>
          <cell r="CC2">
            <v>45199</v>
          </cell>
          <cell r="CD2">
            <v>45291</v>
          </cell>
          <cell r="CE2">
            <v>45382</v>
          </cell>
          <cell r="CF2">
            <v>45473</v>
          </cell>
          <cell r="CG2">
            <v>45565</v>
          </cell>
          <cell r="CH2">
            <v>45657</v>
          </cell>
          <cell r="CI2">
            <v>45747</v>
          </cell>
          <cell r="CJ2">
            <v>45838</v>
          </cell>
          <cell r="CK2">
            <v>45930</v>
          </cell>
          <cell r="CL2">
            <v>46022</v>
          </cell>
          <cell r="CM2">
            <v>46112</v>
          </cell>
          <cell r="CN2">
            <v>46203</v>
          </cell>
          <cell r="CO2">
            <v>46295</v>
          </cell>
          <cell r="CP2">
            <v>46387</v>
          </cell>
          <cell r="CQ2">
            <v>46477</v>
          </cell>
          <cell r="CR2">
            <v>46568</v>
          </cell>
          <cell r="CS2">
            <v>46660</v>
          </cell>
          <cell r="CT2">
            <v>46752</v>
          </cell>
          <cell r="CU2">
            <v>46843</v>
          </cell>
          <cell r="CV2">
            <v>46934</v>
          </cell>
          <cell r="CW2">
            <v>47026</v>
          </cell>
          <cell r="CX2">
            <v>47118</v>
          </cell>
          <cell r="CY2">
            <v>47208</v>
          </cell>
          <cell r="CZ2">
            <v>47299</v>
          </cell>
          <cell r="DA2">
            <v>47391</v>
          </cell>
          <cell r="DB2">
            <v>47483</v>
          </cell>
          <cell r="DC2">
            <v>47573</v>
          </cell>
          <cell r="DD2">
            <v>47664</v>
          </cell>
          <cell r="DE2">
            <v>47756</v>
          </cell>
          <cell r="DF2">
            <v>47848</v>
          </cell>
          <cell r="DG2">
            <v>47938</v>
          </cell>
          <cell r="DH2">
            <v>48029</v>
          </cell>
          <cell r="DI2">
            <v>48121</v>
          </cell>
          <cell r="DJ2">
            <v>48213</v>
          </cell>
          <cell r="DK2">
            <v>48304</v>
          </cell>
          <cell r="DL2">
            <v>48395</v>
          </cell>
          <cell r="DM2">
            <v>48487</v>
          </cell>
          <cell r="DN2">
            <v>48579</v>
          </cell>
          <cell r="DO2">
            <v>48669</v>
          </cell>
          <cell r="DP2">
            <v>48760</v>
          </cell>
          <cell r="DQ2">
            <v>48852</v>
          </cell>
          <cell r="DR2">
            <v>48944</v>
          </cell>
        </row>
      </sheetData>
      <sheetData sheetId="1">
        <row r="1">
          <cell r="A1" t="str">
            <v>MES</v>
          </cell>
          <cell r="B1" t="str">
            <v>ActivosEPAESP</v>
          </cell>
        </row>
        <row r="2">
          <cell r="A2">
            <v>28033</v>
          </cell>
        </row>
        <row r="3">
          <cell r="A3">
            <v>28125</v>
          </cell>
        </row>
        <row r="4">
          <cell r="A4">
            <v>28215</v>
          </cell>
        </row>
        <row r="5">
          <cell r="A5">
            <v>28306</v>
          </cell>
        </row>
        <row r="6">
          <cell r="A6">
            <v>28398</v>
          </cell>
        </row>
        <row r="7">
          <cell r="A7">
            <v>28490</v>
          </cell>
        </row>
        <row r="8">
          <cell r="A8">
            <v>28580</v>
          </cell>
        </row>
        <row r="9">
          <cell r="A9">
            <v>28671</v>
          </cell>
        </row>
        <row r="10">
          <cell r="A10">
            <v>28763</v>
          </cell>
        </row>
        <row r="11">
          <cell r="A11">
            <v>28855</v>
          </cell>
        </row>
        <row r="12">
          <cell r="A12">
            <v>28945</v>
          </cell>
        </row>
        <row r="13">
          <cell r="A13">
            <v>29036</v>
          </cell>
        </row>
        <row r="14">
          <cell r="A14">
            <v>29128</v>
          </cell>
        </row>
        <row r="15">
          <cell r="A15">
            <v>29220</v>
          </cell>
        </row>
        <row r="16">
          <cell r="A16">
            <v>29311</v>
          </cell>
        </row>
        <row r="17">
          <cell r="A17">
            <v>29402</v>
          </cell>
        </row>
        <row r="18">
          <cell r="A18">
            <v>29494</v>
          </cell>
        </row>
        <row r="19">
          <cell r="A19">
            <v>29586</v>
          </cell>
        </row>
        <row r="20">
          <cell r="A20">
            <v>29676</v>
          </cell>
        </row>
        <row r="21">
          <cell r="A21">
            <v>29767</v>
          </cell>
        </row>
        <row r="22">
          <cell r="A22">
            <v>29859</v>
          </cell>
        </row>
        <row r="23">
          <cell r="A23">
            <v>29951</v>
          </cell>
        </row>
        <row r="24">
          <cell r="A24">
            <v>30041</v>
          </cell>
        </row>
        <row r="25">
          <cell r="A25">
            <v>30132</v>
          </cell>
        </row>
        <row r="26">
          <cell r="A26">
            <v>30224</v>
          </cell>
        </row>
        <row r="27">
          <cell r="A27">
            <v>30316</v>
          </cell>
        </row>
        <row r="28">
          <cell r="A28">
            <v>30406</v>
          </cell>
        </row>
        <row r="29">
          <cell r="A29">
            <v>30497</v>
          </cell>
        </row>
        <row r="30">
          <cell r="A30">
            <v>30589</v>
          </cell>
        </row>
        <row r="31">
          <cell r="A31">
            <v>30681</v>
          </cell>
        </row>
        <row r="32">
          <cell r="A32">
            <v>30772</v>
          </cell>
        </row>
        <row r="33">
          <cell r="A33">
            <v>30863</v>
          </cell>
        </row>
        <row r="34">
          <cell r="A34">
            <v>30955</v>
          </cell>
        </row>
        <row r="35">
          <cell r="A35">
            <v>31047</v>
          </cell>
        </row>
        <row r="36">
          <cell r="A36">
            <v>31137</v>
          </cell>
        </row>
        <row r="37">
          <cell r="A37">
            <v>31228</v>
          </cell>
        </row>
        <row r="38">
          <cell r="A38">
            <v>31320</v>
          </cell>
        </row>
        <row r="39">
          <cell r="A39">
            <v>31412</v>
          </cell>
        </row>
        <row r="40">
          <cell r="A40">
            <v>31502</v>
          </cell>
        </row>
        <row r="41">
          <cell r="A41">
            <v>31593</v>
          </cell>
        </row>
        <row r="42">
          <cell r="A42">
            <v>31685</v>
          </cell>
        </row>
        <row r="43">
          <cell r="A43">
            <v>31777</v>
          </cell>
        </row>
        <row r="44">
          <cell r="A44">
            <v>31867</v>
          </cell>
        </row>
        <row r="45">
          <cell r="A45">
            <v>31958</v>
          </cell>
        </row>
        <row r="46">
          <cell r="A46">
            <v>32050</v>
          </cell>
        </row>
        <row r="47">
          <cell r="A47">
            <v>32142</v>
          </cell>
        </row>
        <row r="48">
          <cell r="A48">
            <v>32233</v>
          </cell>
        </row>
        <row r="49">
          <cell r="A49">
            <v>32324</v>
          </cell>
        </row>
        <row r="50">
          <cell r="A50">
            <v>32416</v>
          </cell>
        </row>
        <row r="51">
          <cell r="A51">
            <v>32508</v>
          </cell>
        </row>
        <row r="52">
          <cell r="A52">
            <v>32598</v>
          </cell>
        </row>
        <row r="53">
          <cell r="A53">
            <v>32689</v>
          </cell>
        </row>
        <row r="54">
          <cell r="A54">
            <v>32781</v>
          </cell>
        </row>
        <row r="55">
          <cell r="A55">
            <v>32873</v>
          </cell>
        </row>
        <row r="56">
          <cell r="A56">
            <v>32963</v>
          </cell>
        </row>
        <row r="57">
          <cell r="A57">
            <v>33054</v>
          </cell>
        </row>
        <row r="58">
          <cell r="A58">
            <v>33146</v>
          </cell>
        </row>
        <row r="59">
          <cell r="A59">
            <v>33238</v>
          </cell>
        </row>
        <row r="60">
          <cell r="A60">
            <v>33328</v>
          </cell>
        </row>
        <row r="61">
          <cell r="A61">
            <v>33419</v>
          </cell>
        </row>
        <row r="62">
          <cell r="A62">
            <v>33511</v>
          </cell>
        </row>
        <row r="63">
          <cell r="A63">
            <v>33603</v>
          </cell>
        </row>
        <row r="64">
          <cell r="A64">
            <v>33694</v>
          </cell>
        </row>
        <row r="65">
          <cell r="A65">
            <v>33785</v>
          </cell>
        </row>
        <row r="66">
          <cell r="A66">
            <v>33877</v>
          </cell>
        </row>
        <row r="67">
          <cell r="A67">
            <v>33969</v>
          </cell>
        </row>
        <row r="68">
          <cell r="A68">
            <v>34059</v>
          </cell>
        </row>
        <row r="69">
          <cell r="A69">
            <v>34150</v>
          </cell>
        </row>
        <row r="70">
          <cell r="A70">
            <v>34242</v>
          </cell>
        </row>
        <row r="71">
          <cell r="A71">
            <v>34334</v>
          </cell>
        </row>
        <row r="72">
          <cell r="A72">
            <v>34424</v>
          </cell>
        </row>
        <row r="73">
          <cell r="A73">
            <v>34515</v>
          </cell>
        </row>
        <row r="74">
          <cell r="A74">
            <v>34607</v>
          </cell>
        </row>
        <row r="75">
          <cell r="A75">
            <v>34699</v>
          </cell>
        </row>
        <row r="76">
          <cell r="A76">
            <v>34789</v>
          </cell>
        </row>
        <row r="77">
          <cell r="A77">
            <v>34880</v>
          </cell>
        </row>
        <row r="78">
          <cell r="A78">
            <v>34972</v>
          </cell>
        </row>
        <row r="79">
          <cell r="A79">
            <v>35064</v>
          </cell>
        </row>
        <row r="80">
          <cell r="A80">
            <v>35155</v>
          </cell>
        </row>
        <row r="81">
          <cell r="A81">
            <v>35246</v>
          </cell>
        </row>
        <row r="82">
          <cell r="A82">
            <v>35338</v>
          </cell>
        </row>
        <row r="83">
          <cell r="A83">
            <v>35430</v>
          </cell>
        </row>
        <row r="84">
          <cell r="A84">
            <v>35520</v>
          </cell>
        </row>
        <row r="85">
          <cell r="A85">
            <v>35611</v>
          </cell>
        </row>
        <row r="86">
          <cell r="A86">
            <v>35703</v>
          </cell>
        </row>
        <row r="87">
          <cell r="A87">
            <v>35795</v>
          </cell>
        </row>
        <row r="88">
          <cell r="A88">
            <v>35885</v>
          </cell>
        </row>
        <row r="89">
          <cell r="A89">
            <v>35976</v>
          </cell>
        </row>
        <row r="90">
          <cell r="A90">
            <v>36068</v>
          </cell>
        </row>
        <row r="91">
          <cell r="A91">
            <v>36160</v>
          </cell>
        </row>
        <row r="92">
          <cell r="A92">
            <v>36250</v>
          </cell>
        </row>
        <row r="93">
          <cell r="A93">
            <v>36341</v>
          </cell>
        </row>
        <row r="94">
          <cell r="A94">
            <v>36433</v>
          </cell>
        </row>
        <row r="95">
          <cell r="A95">
            <v>36525</v>
          </cell>
        </row>
        <row r="96">
          <cell r="A96">
            <v>36616</v>
          </cell>
        </row>
        <row r="97">
          <cell r="A97">
            <v>36707</v>
          </cell>
        </row>
        <row r="98">
          <cell r="A98">
            <v>36799</v>
          </cell>
        </row>
        <row r="99">
          <cell r="A99">
            <v>36891</v>
          </cell>
        </row>
        <row r="100">
          <cell r="A100">
            <v>36981</v>
          </cell>
        </row>
        <row r="101">
          <cell r="A101">
            <v>37072</v>
          </cell>
        </row>
        <row r="102">
          <cell r="A102">
            <v>37164</v>
          </cell>
        </row>
        <row r="103">
          <cell r="A103">
            <v>37256</v>
          </cell>
        </row>
        <row r="104">
          <cell r="A104">
            <v>37346</v>
          </cell>
        </row>
        <row r="105">
          <cell r="A105">
            <v>37437</v>
          </cell>
        </row>
        <row r="106">
          <cell r="A106">
            <v>37529</v>
          </cell>
        </row>
        <row r="107">
          <cell r="A107">
            <v>37621</v>
          </cell>
        </row>
        <row r="108">
          <cell r="A108">
            <v>37711</v>
          </cell>
        </row>
        <row r="109">
          <cell r="A109">
            <v>37802</v>
          </cell>
        </row>
        <row r="110">
          <cell r="A110">
            <v>37894</v>
          </cell>
        </row>
        <row r="111">
          <cell r="A111">
            <v>37986</v>
          </cell>
        </row>
        <row r="112">
          <cell r="A112">
            <v>38077</v>
          </cell>
        </row>
        <row r="113">
          <cell r="A113">
            <v>38168</v>
          </cell>
        </row>
        <row r="114">
          <cell r="A114">
            <v>38260</v>
          </cell>
        </row>
        <row r="115">
          <cell r="A115">
            <v>38352</v>
          </cell>
        </row>
        <row r="116">
          <cell r="A116">
            <v>38442</v>
          </cell>
        </row>
        <row r="117">
          <cell r="A117">
            <v>38533</v>
          </cell>
        </row>
        <row r="118">
          <cell r="A118">
            <v>38625</v>
          </cell>
        </row>
        <row r="119">
          <cell r="A119">
            <v>38717</v>
          </cell>
        </row>
        <row r="120">
          <cell r="A120">
            <v>38807</v>
          </cell>
        </row>
        <row r="121">
          <cell r="A121">
            <v>38898</v>
          </cell>
        </row>
        <row r="122">
          <cell r="A122">
            <v>38990</v>
          </cell>
        </row>
        <row r="123">
          <cell r="A123">
            <v>39082</v>
          </cell>
        </row>
        <row r="124">
          <cell r="A124">
            <v>39172</v>
          </cell>
        </row>
        <row r="125">
          <cell r="A125">
            <v>39263</v>
          </cell>
        </row>
        <row r="126">
          <cell r="A126">
            <v>39355</v>
          </cell>
        </row>
        <row r="127">
          <cell r="A127">
            <v>39447</v>
          </cell>
        </row>
        <row r="128">
          <cell r="A128">
            <v>39538</v>
          </cell>
        </row>
        <row r="129">
          <cell r="A129">
            <v>39629</v>
          </cell>
        </row>
        <row r="130">
          <cell r="A130">
            <v>39721</v>
          </cell>
        </row>
        <row r="131">
          <cell r="A131">
            <v>39813</v>
          </cell>
        </row>
        <row r="132">
          <cell r="A132">
            <v>39903</v>
          </cell>
        </row>
        <row r="133">
          <cell r="A133">
            <v>39994</v>
          </cell>
        </row>
        <row r="134">
          <cell r="A134">
            <v>40086</v>
          </cell>
        </row>
        <row r="135">
          <cell r="A135">
            <v>40178</v>
          </cell>
        </row>
        <row r="136">
          <cell r="A136">
            <v>40268</v>
          </cell>
        </row>
        <row r="137">
          <cell r="A137">
            <v>40359</v>
          </cell>
        </row>
        <row r="138">
          <cell r="A138">
            <v>40451</v>
          </cell>
        </row>
        <row r="139">
          <cell r="A139">
            <v>40543</v>
          </cell>
        </row>
        <row r="140">
          <cell r="A140">
            <v>40633</v>
          </cell>
        </row>
        <row r="141">
          <cell r="A141">
            <v>40724</v>
          </cell>
        </row>
        <row r="142">
          <cell r="A142">
            <v>40816</v>
          </cell>
        </row>
        <row r="143">
          <cell r="A143">
            <v>40908</v>
          </cell>
        </row>
        <row r="144">
          <cell r="A144">
            <v>40999</v>
          </cell>
        </row>
        <row r="145">
          <cell r="A145">
            <v>41090</v>
          </cell>
        </row>
        <row r="146">
          <cell r="A146">
            <v>41182</v>
          </cell>
        </row>
        <row r="147">
          <cell r="A147">
            <v>41274</v>
          </cell>
        </row>
        <row r="148">
          <cell r="A148">
            <v>41364</v>
          </cell>
        </row>
        <row r="149">
          <cell r="A149">
            <v>41455</v>
          </cell>
        </row>
        <row r="150">
          <cell r="A150">
            <v>41547</v>
          </cell>
        </row>
        <row r="151">
          <cell r="A151">
            <v>41639</v>
          </cell>
        </row>
        <row r="152">
          <cell r="A152">
            <v>41729</v>
          </cell>
        </row>
        <row r="153">
          <cell r="A153">
            <v>41820</v>
          </cell>
        </row>
        <row r="154">
          <cell r="A154">
            <v>41912</v>
          </cell>
        </row>
        <row r="155">
          <cell r="A155">
            <v>42004</v>
          </cell>
        </row>
        <row r="156">
          <cell r="A156">
            <v>42094</v>
          </cell>
        </row>
        <row r="157">
          <cell r="A157">
            <v>42185</v>
          </cell>
        </row>
        <row r="158">
          <cell r="A158">
            <v>42277</v>
          </cell>
        </row>
        <row r="159">
          <cell r="A159">
            <v>42369</v>
          </cell>
        </row>
        <row r="160">
          <cell r="A160">
            <v>42460</v>
          </cell>
        </row>
        <row r="161">
          <cell r="A161">
            <v>42551</v>
          </cell>
        </row>
        <row r="162">
          <cell r="A162">
            <v>42643</v>
          </cell>
        </row>
        <row r="163">
          <cell r="A163">
            <v>42735</v>
          </cell>
        </row>
        <row r="164">
          <cell r="A164">
            <v>42825</v>
          </cell>
        </row>
        <row r="165">
          <cell r="A165">
            <v>42916</v>
          </cell>
        </row>
        <row r="166">
          <cell r="A166">
            <v>43008</v>
          </cell>
        </row>
        <row r="167">
          <cell r="A167">
            <v>43100</v>
          </cell>
        </row>
        <row r="168">
          <cell r="A168">
            <v>43190</v>
          </cell>
        </row>
        <row r="169">
          <cell r="A169">
            <v>43281</v>
          </cell>
        </row>
        <row r="170">
          <cell r="A170">
            <v>43373</v>
          </cell>
        </row>
        <row r="171">
          <cell r="A171">
            <v>43465</v>
          </cell>
        </row>
        <row r="172">
          <cell r="A172">
            <v>43555</v>
          </cell>
        </row>
        <row r="173">
          <cell r="A173">
            <v>43646</v>
          </cell>
        </row>
        <row r="174">
          <cell r="A174">
            <v>43738</v>
          </cell>
        </row>
        <row r="175">
          <cell r="A175">
            <v>43830</v>
          </cell>
        </row>
        <row r="176">
          <cell r="A176">
            <v>43921</v>
          </cell>
        </row>
        <row r="177">
          <cell r="A177">
            <v>44012</v>
          </cell>
        </row>
        <row r="178">
          <cell r="A178">
            <v>44104</v>
          </cell>
        </row>
        <row r="179">
          <cell r="A179">
            <v>44196</v>
          </cell>
        </row>
        <row r="180">
          <cell r="A180">
            <v>44286</v>
          </cell>
        </row>
        <row r="181">
          <cell r="A181">
            <v>44377</v>
          </cell>
        </row>
        <row r="182">
          <cell r="A182">
            <v>44469</v>
          </cell>
        </row>
        <row r="183">
          <cell r="A183">
            <v>44561</v>
          </cell>
        </row>
        <row r="184">
          <cell r="A184">
            <v>44651</v>
          </cell>
        </row>
        <row r="185">
          <cell r="A185">
            <v>44742</v>
          </cell>
        </row>
        <row r="186">
          <cell r="A186">
            <v>44834</v>
          </cell>
        </row>
        <row r="187">
          <cell r="A187">
            <v>44926</v>
          </cell>
        </row>
        <row r="188">
          <cell r="A188">
            <v>45016</v>
          </cell>
        </row>
        <row r="189">
          <cell r="A189">
            <v>45107</v>
          </cell>
        </row>
        <row r="190">
          <cell r="A190">
            <v>45199</v>
          </cell>
        </row>
        <row r="191">
          <cell r="A191">
            <v>45291</v>
          </cell>
        </row>
        <row r="192">
          <cell r="A192">
            <v>45382</v>
          </cell>
        </row>
        <row r="193">
          <cell r="A193">
            <v>45473</v>
          </cell>
        </row>
        <row r="194">
          <cell r="A194">
            <v>45565</v>
          </cell>
        </row>
        <row r="195">
          <cell r="A195">
            <v>45657</v>
          </cell>
        </row>
        <row r="196">
          <cell r="A196">
            <v>45747</v>
          </cell>
        </row>
        <row r="197">
          <cell r="A197">
            <v>45838</v>
          </cell>
        </row>
        <row r="198">
          <cell r="A198">
            <v>45930</v>
          </cell>
        </row>
        <row r="199">
          <cell r="A199">
            <v>46022</v>
          </cell>
        </row>
        <row r="200">
          <cell r="A200">
            <v>46112</v>
          </cell>
        </row>
        <row r="201">
          <cell r="A201">
            <v>46203</v>
          </cell>
        </row>
        <row r="202">
          <cell r="A202">
            <v>46295</v>
          </cell>
        </row>
        <row r="203">
          <cell r="A203">
            <v>46387</v>
          </cell>
        </row>
        <row r="204">
          <cell r="A204">
            <v>46477</v>
          </cell>
        </row>
        <row r="205">
          <cell r="A205">
            <v>46568</v>
          </cell>
        </row>
        <row r="206">
          <cell r="A206">
            <v>46660</v>
          </cell>
        </row>
        <row r="207">
          <cell r="A207">
            <v>46752</v>
          </cell>
        </row>
        <row r="208">
          <cell r="A208">
            <v>46843</v>
          </cell>
        </row>
        <row r="209">
          <cell r="A209">
            <v>46934</v>
          </cell>
        </row>
        <row r="210">
          <cell r="A210">
            <v>47026</v>
          </cell>
        </row>
        <row r="211">
          <cell r="A211">
            <v>47118</v>
          </cell>
        </row>
        <row r="212">
          <cell r="A212">
            <v>47208</v>
          </cell>
        </row>
        <row r="213">
          <cell r="A213">
            <v>47299</v>
          </cell>
        </row>
        <row r="214">
          <cell r="A214">
            <v>47391</v>
          </cell>
        </row>
        <row r="215">
          <cell r="A215">
            <v>47483</v>
          </cell>
        </row>
        <row r="216">
          <cell r="A216">
            <v>47573</v>
          </cell>
        </row>
        <row r="217">
          <cell r="A217">
            <v>47664</v>
          </cell>
        </row>
        <row r="218">
          <cell r="A218">
            <v>47756</v>
          </cell>
        </row>
        <row r="219">
          <cell r="A219">
            <v>47848</v>
          </cell>
        </row>
        <row r="220">
          <cell r="A220">
            <v>47938</v>
          </cell>
        </row>
        <row r="221">
          <cell r="A221">
            <v>48029</v>
          </cell>
        </row>
        <row r="222">
          <cell r="A222">
            <v>48121</v>
          </cell>
        </row>
        <row r="223">
          <cell r="A223">
            <v>48213</v>
          </cell>
        </row>
        <row r="224">
          <cell r="A224">
            <v>48304</v>
          </cell>
        </row>
        <row r="225">
          <cell r="A225">
            <v>48395</v>
          </cell>
        </row>
        <row r="226">
          <cell r="A226">
            <v>48487</v>
          </cell>
        </row>
        <row r="227">
          <cell r="A227">
            <v>48579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U40"/>
  <sheetViews>
    <sheetView showGridLines="0" tabSelected="1" zoomScaleNormal="100" workbookViewId="0">
      <selection activeCell="S19" sqref="S19"/>
    </sheetView>
  </sheetViews>
  <sheetFormatPr baseColWidth="10" defaultRowHeight="15" x14ac:dyDescent="0.25"/>
  <cols>
    <col min="1" max="15" width="11.7109375" customWidth="1"/>
    <col min="16" max="16" width="11.7109375" style="50" customWidth="1"/>
    <col min="17" max="18" width="3" customWidth="1"/>
    <col min="19" max="19" width="24.42578125" bestFit="1" customWidth="1"/>
    <col min="20" max="20" width="26" bestFit="1" customWidth="1"/>
    <col min="21" max="21" width="22" bestFit="1" customWidth="1"/>
  </cols>
  <sheetData>
    <row r="1" spans="1:21" s="7" customFormat="1" ht="15.7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70">
        <f ca="1">VLOOKUP(Q2,R2:S5,2)</f>
        <v>44196</v>
      </c>
      <c r="M1" s="70"/>
      <c r="N1" s="70"/>
      <c r="O1" s="70"/>
      <c r="P1" s="45"/>
      <c r="Q1" s="39" t="s">
        <v>10</v>
      </c>
      <c r="R1" s="39" t="s">
        <v>11</v>
      </c>
      <c r="S1" s="39" t="s">
        <v>15</v>
      </c>
      <c r="T1" s="39" t="s">
        <v>12</v>
      </c>
      <c r="U1" s="39" t="s">
        <v>13</v>
      </c>
    </row>
    <row r="2" spans="1:21" s="9" customFormat="1" ht="15.75" x14ac:dyDescent="0.25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46"/>
      <c r="Q2" s="36">
        <v>4</v>
      </c>
      <c r="R2" s="36">
        <v>1</v>
      </c>
      <c r="S2" s="43">
        <f t="array" aca="1" ref="S2:S5" ca="1">TRANSPOSE(OFFSET(ParoEPACLM!$A$2,0,COUNT(ParoEPACLM!3:3)-4,1,4))</f>
        <v>43921</v>
      </c>
      <c r="T2" s="42">
        <f ca="1">OFFSET([1]Mediana!$A$2,0,COUNT([1]Mediana!$3:$3)-1,1,1)</f>
        <v>44196</v>
      </c>
      <c r="U2" s="41">
        <v>4</v>
      </c>
    </row>
    <row r="3" spans="1:21" x14ac:dyDescent="0.25">
      <c r="A3" s="13"/>
      <c r="B3" s="11"/>
      <c r="C3" s="11"/>
      <c r="D3" s="11"/>
      <c r="E3" s="14"/>
      <c r="F3" s="13"/>
      <c r="G3" s="11"/>
      <c r="H3" s="11"/>
      <c r="I3" s="11"/>
      <c r="J3" s="14"/>
      <c r="K3" s="13"/>
      <c r="L3" s="11"/>
      <c r="M3" s="11"/>
      <c r="N3" s="11"/>
      <c r="O3" s="14"/>
      <c r="P3" s="9"/>
      <c r="R3" s="44">
        <v>2</v>
      </c>
      <c r="S3" s="43">
        <f ca="1"/>
        <v>44012</v>
      </c>
    </row>
    <row r="4" spans="1:21" x14ac:dyDescent="0.25">
      <c r="A4" s="13"/>
      <c r="B4" s="11"/>
      <c r="C4" s="11"/>
      <c r="D4" s="11"/>
      <c r="E4" s="14"/>
      <c r="F4" s="13"/>
      <c r="G4" s="11"/>
      <c r="H4" s="11"/>
      <c r="I4" s="11"/>
      <c r="J4" s="14"/>
      <c r="K4" s="13"/>
      <c r="L4" s="11"/>
      <c r="M4" s="11"/>
      <c r="N4" s="11"/>
      <c r="O4" s="14"/>
      <c r="P4" s="9"/>
      <c r="R4" s="36">
        <v>3</v>
      </c>
      <c r="S4" s="43">
        <f ca="1"/>
        <v>44104</v>
      </c>
    </row>
    <row r="5" spans="1:21" x14ac:dyDescent="0.25">
      <c r="A5" s="13"/>
      <c r="B5" s="11"/>
      <c r="C5" s="11"/>
      <c r="D5" s="11"/>
      <c r="E5" s="14"/>
      <c r="F5" s="13"/>
      <c r="G5" s="11"/>
      <c r="H5" s="11"/>
      <c r="I5" s="11"/>
      <c r="J5" s="14"/>
      <c r="K5" s="13"/>
      <c r="L5" s="11"/>
      <c r="M5" s="11"/>
      <c r="N5" s="11"/>
      <c r="O5" s="14"/>
      <c r="P5" s="9"/>
      <c r="R5" s="36">
        <v>4</v>
      </c>
      <c r="S5" s="43">
        <f ca="1"/>
        <v>44196</v>
      </c>
    </row>
    <row r="6" spans="1:21" x14ac:dyDescent="0.25">
      <c r="A6" s="13"/>
      <c r="B6" s="11"/>
      <c r="C6" s="11"/>
      <c r="D6" s="11"/>
      <c r="E6" s="14"/>
      <c r="F6" s="13"/>
      <c r="G6" s="11"/>
      <c r="H6" s="11"/>
      <c r="I6" s="11"/>
      <c r="J6" s="14"/>
      <c r="K6" s="13"/>
      <c r="L6" s="11"/>
      <c r="M6" s="11"/>
      <c r="N6" s="11"/>
      <c r="O6" s="14"/>
      <c r="P6" s="9"/>
    </row>
    <row r="7" spans="1:21" x14ac:dyDescent="0.25">
      <c r="A7" s="13"/>
      <c r="B7" s="11"/>
      <c r="C7" s="11"/>
      <c r="D7" s="11"/>
      <c r="E7" s="14"/>
      <c r="F7" s="13"/>
      <c r="G7" s="11"/>
      <c r="H7" s="11"/>
      <c r="I7" s="11"/>
      <c r="J7" s="14"/>
      <c r="K7" s="13"/>
      <c r="L7" s="11"/>
      <c r="M7" s="11"/>
      <c r="N7" s="11"/>
      <c r="O7" s="14"/>
      <c r="P7" s="9"/>
      <c r="T7" s="6"/>
    </row>
    <row r="8" spans="1:21" x14ac:dyDescent="0.25">
      <c r="A8" s="13"/>
      <c r="B8" s="11"/>
      <c r="C8" s="11"/>
      <c r="D8" s="11"/>
      <c r="E8" s="14"/>
      <c r="F8" s="13"/>
      <c r="G8" s="11"/>
      <c r="H8" s="11"/>
      <c r="I8" s="11"/>
      <c r="J8" s="14"/>
      <c r="K8" s="13"/>
      <c r="L8" s="11"/>
      <c r="M8" s="11"/>
      <c r="N8" s="11"/>
      <c r="O8" s="14"/>
      <c r="P8" s="9"/>
    </row>
    <row r="9" spans="1:21" x14ac:dyDescent="0.25">
      <c r="A9" s="13"/>
      <c r="B9" s="11"/>
      <c r="C9" s="11"/>
      <c r="D9" s="11"/>
      <c r="E9" s="14"/>
      <c r="F9" s="13"/>
      <c r="G9" s="11"/>
      <c r="H9" s="11"/>
      <c r="I9" s="11"/>
      <c r="J9" s="14"/>
      <c r="K9" s="13"/>
      <c r="L9" s="11"/>
      <c r="M9" s="11"/>
      <c r="N9" s="11"/>
      <c r="O9" s="14"/>
      <c r="P9" s="9"/>
    </row>
    <row r="10" spans="1:21" x14ac:dyDescent="0.25">
      <c r="A10" s="13"/>
      <c r="B10" s="11"/>
      <c r="C10" s="11"/>
      <c r="D10" s="11"/>
      <c r="E10" s="14"/>
      <c r="F10" s="13"/>
      <c r="G10" s="11"/>
      <c r="H10" s="11"/>
      <c r="I10" s="11"/>
      <c r="J10" s="14"/>
      <c r="K10" s="13"/>
      <c r="L10" s="11"/>
      <c r="M10" s="11"/>
      <c r="N10" s="11"/>
      <c r="O10" s="14"/>
      <c r="P10" s="9"/>
    </row>
    <row r="11" spans="1:21" x14ac:dyDescent="0.25">
      <c r="A11" s="15"/>
      <c r="B11" s="12"/>
      <c r="C11" s="12"/>
      <c r="D11" s="12"/>
      <c r="E11" s="16"/>
      <c r="F11" s="13"/>
      <c r="G11" s="11"/>
      <c r="H11" s="11"/>
      <c r="I11" s="11"/>
      <c r="J11" s="14"/>
      <c r="K11" s="13"/>
      <c r="L11" s="11"/>
      <c r="M11" s="11"/>
      <c r="N11" s="11"/>
      <c r="O11" s="14"/>
      <c r="P11" s="9"/>
    </row>
    <row r="12" spans="1:21" x14ac:dyDescent="0.25">
      <c r="A12" s="22"/>
      <c r="B12" s="23"/>
      <c r="C12" s="23"/>
      <c r="D12" s="23"/>
      <c r="E12" s="24"/>
      <c r="F12" s="17"/>
      <c r="G12" s="18"/>
      <c r="H12" s="18"/>
      <c r="I12" s="18"/>
      <c r="J12" s="19"/>
      <c r="K12" s="17"/>
      <c r="L12" s="18"/>
      <c r="M12" s="18"/>
      <c r="N12" s="18"/>
      <c r="O12" s="19"/>
      <c r="P12" s="9"/>
    </row>
    <row r="13" spans="1:21" ht="15" customHeight="1" x14ac:dyDescent="0.25">
      <c r="A13" s="65" t="s">
        <v>19</v>
      </c>
      <c r="B13" s="66"/>
      <c r="C13" s="67" t="str">
        <f ca="1">CONCATENATE("Previsión siguiente trimestre (± ",TEXT(OFFSET(ParoEPACLM!$A$13,0,_NumeroTrimestres,1,1),"#0,0%"),"):")</f>
        <v>Previsión siguiente trimestre (± 10,6%):</v>
      </c>
      <c r="D13" s="68"/>
      <c r="E13" s="69"/>
      <c r="F13" s="65" t="s">
        <v>19</v>
      </c>
      <c r="G13" s="66"/>
      <c r="H13" s="67" t="str">
        <f ca="1">CONCATENATE("Previsión siguiente trimestre (± ",TEXT(OFFSET(OcupadosEPACLM!$A$13,0,_NumeroTrimestres,1,1),"#0,0%"),"):")</f>
        <v>Previsión siguiente trimestre (± 3,8%):</v>
      </c>
      <c r="I13" s="68"/>
      <c r="J13" s="69"/>
      <c r="K13" s="65" t="s">
        <v>19</v>
      </c>
      <c r="L13" s="66"/>
      <c r="M13" s="67" t="str">
        <f ca="1">CONCATENATE("Previsión siguiente trimestre (± ",TEXT(OFFSET(ActivosEPACLM!$A$13,0,_NumeroTrimestres,1,1),"#0,0%"),"):")</f>
        <v>Previsión siguiente trimestre (± 3,3%):</v>
      </c>
      <c r="N13" s="68"/>
      <c r="O13" s="69"/>
      <c r="P13" s="47"/>
    </row>
    <row r="14" spans="1:21" ht="15" customHeight="1" x14ac:dyDescent="0.25">
      <c r="A14" s="34">
        <f ca="1">INDEX(_ParoEPACLM,_NumeroTrimestres)</f>
        <v>173019.96000000002</v>
      </c>
      <c r="B14" s="35"/>
      <c r="C14" s="25" t="s">
        <v>3</v>
      </c>
      <c r="D14" s="26" t="s">
        <v>7</v>
      </c>
      <c r="E14" s="32" t="s">
        <v>4</v>
      </c>
      <c r="F14" s="34">
        <f ca="1">INDEX(_OcupadosEPACLM,_NumeroTrimestres)</f>
        <v>821900.94999999984</v>
      </c>
      <c r="G14" s="35"/>
      <c r="H14" s="25" t="s">
        <v>3</v>
      </c>
      <c r="I14" s="26" t="s">
        <v>7</v>
      </c>
      <c r="J14" s="32" t="s">
        <v>4</v>
      </c>
      <c r="K14" s="34">
        <f ca="1">INDEX(_ActivosEPACLM,_NumeroTrimestres)</f>
        <v>994920.9099999998</v>
      </c>
      <c r="L14" s="35"/>
      <c r="M14" s="25" t="s">
        <v>3</v>
      </c>
      <c r="N14" s="26" t="s">
        <v>7</v>
      </c>
      <c r="O14" s="32" t="s">
        <v>4</v>
      </c>
      <c r="P14" s="48"/>
    </row>
    <row r="15" spans="1:21" ht="15.75" x14ac:dyDescent="0.25">
      <c r="A15" s="13"/>
      <c r="B15" s="14"/>
      <c r="C15" s="30">
        <f ca="1">D15*(1-OFFSET(ParoEPACLM!$A$13,0,_NumeroTrimestres,1,1))</f>
        <v>164296.60235072178</v>
      </c>
      <c r="D15" s="31">
        <f ca="1">INDEX(Previsiones_ParoEPACLM,1)</f>
        <v>183838.84418311791</v>
      </c>
      <c r="E15" s="33">
        <f ca="1">D15*(1+OFFSET(ParoEPACLM!$A$13,0,_NumeroTrimestres,1,1))</f>
        <v>203381.08601551407</v>
      </c>
      <c r="F15" s="20"/>
      <c r="G15" s="21"/>
      <c r="H15" s="30">
        <f ca="1">I15*(1-OFFSET(OcupadosEPACLM!$A$17,0,_NumeroTrimestres,1,1))</f>
        <v>808632.85543661425</v>
      </c>
      <c r="I15" s="31">
        <f ca="1">INDEX([0]!Previsiones_OcupadosEPACLM,1)</f>
        <v>808632.85543661425</v>
      </c>
      <c r="J15" s="33">
        <f ca="1">I15*(1+OFFSET(OcupadosEPACLM!$A$17,0,_NumeroTrimestres,1,1))</f>
        <v>808632.85543661425</v>
      </c>
      <c r="K15" s="20"/>
      <c r="L15" s="21"/>
      <c r="M15" s="30">
        <f ca="1">N15*(1-OFFSET(ActivosEPACLM!$A$17,0,_NumeroTrimestres,1,1))</f>
        <v>986856.04841851629</v>
      </c>
      <c r="N15" s="31">
        <f ca="1">INDEX([0]!Previsiones_ActivosEPACLM,1)</f>
        <v>986856.04841851629</v>
      </c>
      <c r="O15" s="33">
        <f ca="1">N15*(1+OFFSET(ActivosEPACLM!$A$17,0,_NumeroTrimestres,1,1))</f>
        <v>986856.04841851629</v>
      </c>
      <c r="P15" s="49"/>
    </row>
    <row r="16" spans="1:21" ht="15.75" x14ac:dyDescent="0.25">
      <c r="A16" s="13"/>
      <c r="B16" s="14"/>
      <c r="C16" s="30">
        <f ca="1">C15-A14</f>
        <v>-8723.3576492782449</v>
      </c>
      <c r="D16" s="31">
        <f ca="1">D15-A14</f>
        <v>10818.884183117887</v>
      </c>
      <c r="E16" s="33">
        <f ca="1">E15-A14</f>
        <v>30361.126015514048</v>
      </c>
      <c r="F16" s="20"/>
      <c r="G16" s="21"/>
      <c r="H16" s="30">
        <f ca="1">H15-F14</f>
        <v>-13268.094563385588</v>
      </c>
      <c r="I16" s="31">
        <f ca="1">I15-F14</f>
        <v>-13268.094563385588</v>
      </c>
      <c r="J16" s="33">
        <f ca="1">J15-F14</f>
        <v>-13268.094563385588</v>
      </c>
      <c r="K16" s="20"/>
      <c r="L16" s="21"/>
      <c r="M16" s="30">
        <f ca="1">M15-K14</f>
        <v>-8064.8615814835066</v>
      </c>
      <c r="N16" s="31">
        <f ca="1">N15-K14</f>
        <v>-8064.8615814835066</v>
      </c>
      <c r="O16" s="33">
        <f ca="1">O15-K14</f>
        <v>-8064.8615814835066</v>
      </c>
      <c r="P16" s="49"/>
    </row>
    <row r="17" spans="1:16" x14ac:dyDescent="0.25">
      <c r="A17" s="13"/>
      <c r="B17" s="14"/>
      <c r="C17" s="61" t="s">
        <v>14</v>
      </c>
      <c r="D17" s="62"/>
      <c r="E17" s="63"/>
      <c r="F17" s="20"/>
      <c r="G17" s="21"/>
      <c r="H17" s="61" t="s">
        <v>14</v>
      </c>
      <c r="I17" s="62"/>
      <c r="J17" s="63"/>
      <c r="K17" s="20"/>
      <c r="L17" s="21"/>
      <c r="M17" s="61" t="s">
        <v>14</v>
      </c>
      <c r="N17" s="62"/>
      <c r="O17" s="63"/>
      <c r="P17" s="47"/>
    </row>
    <row r="18" spans="1:16" x14ac:dyDescent="0.25">
      <c r="A18" s="13">
        <v>0</v>
      </c>
      <c r="B18" s="14">
        <v>0</v>
      </c>
      <c r="C18" s="13"/>
      <c r="D18" s="11"/>
      <c r="E18" s="14"/>
      <c r="F18" s="20">
        <v>0</v>
      </c>
      <c r="G18" s="21">
        <v>0</v>
      </c>
      <c r="H18" s="13"/>
      <c r="I18" s="11"/>
      <c r="J18" s="14"/>
      <c r="K18" s="20">
        <v>0</v>
      </c>
      <c r="L18" s="21">
        <v>0</v>
      </c>
      <c r="M18" s="13"/>
      <c r="N18" s="11"/>
      <c r="O18" s="14"/>
      <c r="P18" s="9"/>
    </row>
    <row r="19" spans="1:16" x14ac:dyDescent="0.25">
      <c r="A19" s="17">
        <f ca="1">-COS(PI()*Indicador_ParoEPACLM/_Horizonte_EPA)</f>
        <v>1</v>
      </c>
      <c r="B19" s="19">
        <f ca="1">SIN(PI()*Indicador_ParoEPACLM/_Horizonte_EPA)</f>
        <v>1.22514845490862E-16</v>
      </c>
      <c r="C19" s="17"/>
      <c r="D19" s="18"/>
      <c r="E19" s="19"/>
      <c r="F19" s="17">
        <f ca="1">-COS(PI()*Indicador_OcupadosEPACLM/_Horizonte_EPA)</f>
        <v>-6.1257422745431001E-17</v>
      </c>
      <c r="G19" s="19">
        <f ca="1">SIN(PI()*Indicador_OcupadosEPACLM/_Horizonte_EPA)</f>
        <v>1</v>
      </c>
      <c r="H19" s="17"/>
      <c r="I19" s="18"/>
      <c r="J19" s="19"/>
      <c r="K19" s="17">
        <f ca="1">-COS(PI()*Indicador_ActivosEPACLM/_Horizonte_EPA)</f>
        <v>1</v>
      </c>
      <c r="L19" s="19">
        <f ca="1">SIN(PI()*Indicador_ActivosEPACLM/_Horizonte_EPA)</f>
        <v>1.22514845490862E-16</v>
      </c>
      <c r="M19" s="17"/>
      <c r="N19" s="18"/>
      <c r="O19" s="19"/>
      <c r="P19" s="9"/>
    </row>
    <row r="20" spans="1:16" ht="6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s="9" customFormat="1" ht="15.75" x14ac:dyDescent="0.25">
      <c r="A21" s="64" t="s">
        <v>2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46"/>
    </row>
    <row r="22" spans="1:16" x14ac:dyDescent="0.25">
      <c r="A22" s="13"/>
      <c r="B22" s="11"/>
      <c r="C22" s="11"/>
      <c r="D22" s="11"/>
      <c r="E22" s="14"/>
      <c r="F22" s="13"/>
      <c r="G22" s="11"/>
      <c r="H22" s="11"/>
      <c r="I22" s="11"/>
      <c r="J22" s="14"/>
      <c r="K22" s="13"/>
      <c r="L22" s="11"/>
      <c r="M22" s="11"/>
      <c r="N22" s="11"/>
      <c r="O22" s="14"/>
      <c r="P22" s="9"/>
    </row>
    <row r="23" spans="1:16" x14ac:dyDescent="0.25">
      <c r="A23" s="13"/>
      <c r="B23" s="11"/>
      <c r="C23" s="11"/>
      <c r="D23" s="11"/>
      <c r="E23" s="14"/>
      <c r="F23" s="13"/>
      <c r="G23" s="11"/>
      <c r="H23" s="11"/>
      <c r="I23" s="11"/>
      <c r="J23" s="14"/>
      <c r="K23" s="13"/>
      <c r="L23" s="11"/>
      <c r="M23" s="11"/>
      <c r="N23" s="11"/>
      <c r="O23" s="14"/>
      <c r="P23" s="9"/>
    </row>
    <row r="24" spans="1:16" x14ac:dyDescent="0.25">
      <c r="A24" s="13"/>
      <c r="B24" s="11"/>
      <c r="C24" s="11"/>
      <c r="D24" s="11"/>
      <c r="E24" s="14"/>
      <c r="F24" s="13"/>
      <c r="G24" s="11"/>
      <c r="H24" s="11"/>
      <c r="I24" s="11"/>
      <c r="J24" s="14"/>
      <c r="K24" s="13"/>
      <c r="L24" s="11"/>
      <c r="M24" s="11"/>
      <c r="N24" s="11"/>
      <c r="O24" s="14"/>
      <c r="P24" s="9"/>
    </row>
    <row r="25" spans="1:16" x14ac:dyDescent="0.25">
      <c r="A25" s="13"/>
      <c r="B25" s="11"/>
      <c r="C25" s="11"/>
      <c r="D25" s="11"/>
      <c r="E25" s="14"/>
      <c r="F25" s="13"/>
      <c r="G25" s="11"/>
      <c r="H25" s="11"/>
      <c r="I25" s="11"/>
      <c r="J25" s="14"/>
      <c r="K25" s="13"/>
      <c r="L25" s="11"/>
      <c r="M25" s="11"/>
      <c r="N25" s="11"/>
      <c r="O25" s="14"/>
      <c r="P25" s="9"/>
    </row>
    <row r="26" spans="1:16" x14ac:dyDescent="0.25">
      <c r="A26" s="13"/>
      <c r="B26" s="11"/>
      <c r="C26" s="11"/>
      <c r="D26" s="11"/>
      <c r="E26" s="14"/>
      <c r="F26" s="13"/>
      <c r="G26" s="11"/>
      <c r="H26" s="11"/>
      <c r="I26" s="11"/>
      <c r="J26" s="14"/>
      <c r="K26" s="13"/>
      <c r="L26" s="11"/>
      <c r="M26" s="11"/>
      <c r="N26" s="11"/>
      <c r="O26" s="14"/>
      <c r="P26" s="9"/>
    </row>
    <row r="27" spans="1:16" x14ac:dyDescent="0.25">
      <c r="A27" s="13"/>
      <c r="B27" s="11"/>
      <c r="C27" s="11"/>
      <c r="D27" s="11"/>
      <c r="E27" s="14"/>
      <c r="F27" s="13"/>
      <c r="G27" s="11"/>
      <c r="H27" s="11"/>
      <c r="I27" s="11"/>
      <c r="J27" s="14"/>
      <c r="K27" s="13"/>
      <c r="L27" s="11"/>
      <c r="M27" s="11"/>
      <c r="N27" s="11"/>
      <c r="O27" s="14"/>
      <c r="P27" s="9"/>
    </row>
    <row r="28" spans="1:16" x14ac:dyDescent="0.25">
      <c r="A28" s="13"/>
      <c r="B28" s="11"/>
      <c r="C28" s="11"/>
      <c r="D28" s="11"/>
      <c r="E28" s="14"/>
      <c r="F28" s="13"/>
      <c r="G28" s="11"/>
      <c r="H28" s="11"/>
      <c r="I28" s="11"/>
      <c r="J28" s="14"/>
      <c r="K28" s="13"/>
      <c r="L28" s="11"/>
      <c r="M28" s="11"/>
      <c r="N28" s="11"/>
      <c r="O28" s="14"/>
      <c r="P28" s="9"/>
    </row>
    <row r="29" spans="1:16" x14ac:dyDescent="0.25">
      <c r="A29" s="13"/>
      <c r="B29" s="11"/>
      <c r="C29" s="11"/>
      <c r="D29" s="11"/>
      <c r="E29" s="14"/>
      <c r="F29" s="13"/>
      <c r="G29" s="11"/>
      <c r="H29" s="11"/>
      <c r="I29" s="11"/>
      <c r="J29" s="14"/>
      <c r="K29" s="13"/>
      <c r="L29" s="11"/>
      <c r="M29" s="11"/>
      <c r="N29" s="11"/>
      <c r="O29" s="14"/>
      <c r="P29" s="9"/>
    </row>
    <row r="30" spans="1:16" x14ac:dyDescent="0.25">
      <c r="A30" s="15"/>
      <c r="B30" s="12"/>
      <c r="C30" s="12"/>
      <c r="D30" s="12"/>
      <c r="E30" s="16"/>
      <c r="F30" s="13"/>
      <c r="G30" s="11"/>
      <c r="H30" s="11"/>
      <c r="I30" s="11"/>
      <c r="J30" s="14"/>
      <c r="K30" s="13"/>
      <c r="L30" s="11"/>
      <c r="M30" s="11"/>
      <c r="N30" s="11"/>
      <c r="O30" s="14"/>
      <c r="P30" s="9"/>
    </row>
    <row r="31" spans="1:16" x14ac:dyDescent="0.25">
      <c r="A31" s="22"/>
      <c r="B31" s="23"/>
      <c r="C31" s="23"/>
      <c r="D31" s="23"/>
      <c r="E31" s="24"/>
      <c r="F31" s="17"/>
      <c r="G31" s="18"/>
      <c r="H31" s="18"/>
      <c r="I31" s="18"/>
      <c r="J31" s="19"/>
      <c r="K31" s="17"/>
      <c r="L31" s="18"/>
      <c r="M31" s="18"/>
      <c r="N31" s="18"/>
      <c r="O31" s="19"/>
      <c r="P31" s="9"/>
    </row>
    <row r="32" spans="1:16" x14ac:dyDescent="0.25">
      <c r="A32" s="65" t="s">
        <v>19</v>
      </c>
      <c r="B32" s="66"/>
      <c r="C32" s="67" t="str">
        <f ca="1">CONCATENATE("Previsión siguiente trimestre (± ",TEXT(OFFSET(ParoEPAESP!$A$13,0,_NumeroTrimestres,1,1),"#0,0%"),"):")</f>
        <v>Previsión siguiente trimestre (± 9,0%):</v>
      </c>
      <c r="D32" s="68"/>
      <c r="E32" s="69"/>
      <c r="F32" s="65" t="s">
        <v>19</v>
      </c>
      <c r="G32" s="66"/>
      <c r="H32" s="67" t="str">
        <f ca="1">CONCATENATE("Previsión siguiente trimestre (± ",TEXT(OFFSET(OcupadosEPAESP!$A$13,0,_NumeroTrimestres,1,1),"#0,0%"),"):")</f>
        <v>Previsión siguiente trimestre (± 2,1%):</v>
      </c>
      <c r="I32" s="68"/>
      <c r="J32" s="69"/>
      <c r="K32" s="65" t="s">
        <v>19</v>
      </c>
      <c r="L32" s="66"/>
      <c r="M32" s="67" t="str">
        <f ca="1">CONCATENATE("Previsión siguiente trimestre (± ",TEXT(OFFSET(ActivosEPAESP!$A$13,0,_NumeroTrimestres,1,1),"#0,0%"),"):")</f>
        <v>Previsión siguiente trimestre (± 2,3%):</v>
      </c>
      <c r="N32" s="68"/>
      <c r="O32" s="69"/>
      <c r="P32" s="47"/>
    </row>
    <row r="33" spans="1:16" ht="15.75" x14ac:dyDescent="0.25">
      <c r="A33" s="34">
        <f ca="1">INDEX(_ParoEPAESP,_NumeroTrimestres)</f>
        <v>3719782.84</v>
      </c>
      <c r="B33" s="35"/>
      <c r="C33" s="25" t="s">
        <v>3</v>
      </c>
      <c r="D33" s="26" t="s">
        <v>7</v>
      </c>
      <c r="E33" s="32" t="s">
        <v>4</v>
      </c>
      <c r="F33" s="34">
        <f ca="1">INDEX(_OcupadosEPAESP,_NumeroTrimestres)</f>
        <v>19344287.010000002</v>
      </c>
      <c r="G33" s="35"/>
      <c r="H33" s="25" t="s">
        <v>3</v>
      </c>
      <c r="I33" s="26" t="s">
        <v>7</v>
      </c>
      <c r="J33" s="32" t="s">
        <v>4</v>
      </c>
      <c r="K33" s="34">
        <f ca="1">INDEX(_ActivosEPAESP,_NumeroTrimestres)</f>
        <v>23064069.850000001</v>
      </c>
      <c r="L33" s="35"/>
      <c r="M33" s="25" t="s">
        <v>3</v>
      </c>
      <c r="N33" s="26" t="s">
        <v>7</v>
      </c>
      <c r="O33" s="32" t="s">
        <v>4</v>
      </c>
      <c r="P33" s="48"/>
    </row>
    <row r="34" spans="1:16" ht="15.75" x14ac:dyDescent="0.25">
      <c r="A34" s="13"/>
      <c r="B34" s="14"/>
      <c r="C34" s="30">
        <f ca="1">D34*(1-OFFSET(ParoEPAESP!$A$13,0,_NumeroTrimestres,1,1))</f>
        <v>3477438.605014544</v>
      </c>
      <c r="D34" s="31">
        <f ca="1">INDEX(Previsiones_ParoEPAESP,1)</f>
        <v>3820539.8291295618</v>
      </c>
      <c r="E34" s="33">
        <f ca="1">D34*(1+OFFSET(ParoEPAESP!$A$13,0,_NumeroTrimestres,1,1))</f>
        <v>4163641.0532445796</v>
      </c>
      <c r="F34" s="20"/>
      <c r="G34" s="21"/>
      <c r="H34" s="30">
        <f ca="1">I34*(1-OFFSET(OcupadosEPAESP!$A$13,0,_NumeroTrimestres,1,1))</f>
        <v>18697935.859986275</v>
      </c>
      <c r="I34" s="31">
        <f ca="1">INDEX(Previsiones_OcupadosEPAESP,1)</f>
        <v>19099455.664377064</v>
      </c>
      <c r="J34" s="33">
        <f ca="1">I34*(1+OFFSET(OcupadosEPAESP!$A$13,0,_NumeroTrimestres,1,1))</f>
        <v>19500975.468767852</v>
      </c>
      <c r="K34" s="20"/>
      <c r="L34" s="21"/>
      <c r="M34" s="30">
        <f ca="1">N34*(1-OFFSET(ActivosEPAESP!$A$13,0,_NumeroTrimestres,1,1))</f>
        <v>22442589.426590484</v>
      </c>
      <c r="N34" s="31">
        <f ca="1">INDEX(Previsiones_ActivosEPAESP,1)</f>
        <v>22964343.789760593</v>
      </c>
      <c r="O34" s="33">
        <f ca="1">N34*(1+OFFSET(ActivosEPAESP!$A$13,0,_NumeroTrimestres,1,1))</f>
        <v>23486098.152930699</v>
      </c>
      <c r="P34" s="49"/>
    </row>
    <row r="35" spans="1:16" ht="15.75" x14ac:dyDescent="0.25">
      <c r="A35" s="13"/>
      <c r="B35" s="14"/>
      <c r="C35" s="30">
        <f ca="1">C34-A33</f>
        <v>-242344.23498545587</v>
      </c>
      <c r="D35" s="31">
        <f ca="1">D34-A33</f>
        <v>100756.98912956193</v>
      </c>
      <c r="E35" s="33">
        <f ca="1">E34-A33</f>
        <v>443858.21324457973</v>
      </c>
      <c r="F35" s="20"/>
      <c r="G35" s="21"/>
      <c r="H35" s="30">
        <f ca="1">H34-F33</f>
        <v>-646351.1500137262</v>
      </c>
      <c r="I35" s="31">
        <f ca="1">I34-F33</f>
        <v>-244831.34562293813</v>
      </c>
      <c r="J35" s="33">
        <f ca="1">J34-F33</f>
        <v>156688.45876784995</v>
      </c>
      <c r="K35" s="20"/>
      <c r="L35" s="21"/>
      <c r="M35" s="30">
        <f ca="1">M34-K33</f>
        <v>-621480.42340951785</v>
      </c>
      <c r="N35" s="31">
        <f ca="1">N34-K33</f>
        <v>-99726.060239408165</v>
      </c>
      <c r="O35" s="33">
        <f ca="1">O34-K33</f>
        <v>422028.3029306978</v>
      </c>
      <c r="P35" s="49"/>
    </row>
    <row r="36" spans="1:16" x14ac:dyDescent="0.25">
      <c r="A36" s="13"/>
      <c r="B36" s="14"/>
      <c r="C36" s="61" t="s">
        <v>14</v>
      </c>
      <c r="D36" s="62"/>
      <c r="E36" s="63"/>
      <c r="F36" s="20"/>
      <c r="G36" s="21"/>
      <c r="H36" s="61" t="s">
        <v>14</v>
      </c>
      <c r="I36" s="62"/>
      <c r="J36" s="63"/>
      <c r="K36" s="20"/>
      <c r="L36" s="21"/>
      <c r="M36" s="61" t="s">
        <v>14</v>
      </c>
      <c r="N36" s="62"/>
      <c r="O36" s="63"/>
      <c r="P36" s="47"/>
    </row>
    <row r="37" spans="1:16" x14ac:dyDescent="0.25">
      <c r="A37" s="13">
        <v>0</v>
      </c>
      <c r="B37" s="14">
        <v>0</v>
      </c>
      <c r="C37" s="13"/>
      <c r="D37" s="11"/>
      <c r="E37" s="14"/>
      <c r="F37" s="20">
        <v>0</v>
      </c>
      <c r="G37" s="21">
        <v>0</v>
      </c>
      <c r="H37" s="13"/>
      <c r="I37" s="11"/>
      <c r="J37" s="14"/>
      <c r="K37" s="20">
        <v>0</v>
      </c>
      <c r="L37" s="21">
        <v>0</v>
      </c>
      <c r="M37" s="13"/>
      <c r="N37" s="11"/>
      <c r="O37" s="14"/>
      <c r="P37" s="9"/>
    </row>
    <row r="38" spans="1:16" x14ac:dyDescent="0.25">
      <c r="A38" s="17">
        <f ca="1">-COS(PI()*Indicador_ParoEPAESP/_Horizonte_EPA)</f>
        <v>1</v>
      </c>
      <c r="B38" s="19">
        <f ca="1">SIN(PI()*Indicador_ParoEPAESP/_Horizonte_EPA)</f>
        <v>1.22514845490862E-16</v>
      </c>
      <c r="C38" s="17"/>
      <c r="D38" s="18"/>
      <c r="E38" s="19"/>
      <c r="F38" s="17">
        <f ca="1">-COS(PI()*Indicador_OcupadosEPAESP/_Horizonte_EPA)</f>
        <v>1</v>
      </c>
      <c r="G38" s="19">
        <f ca="1">SIN(PI()*Indicador_OcupadosEPAESP/_Horizonte_EPA)</f>
        <v>1.22514845490862E-16</v>
      </c>
      <c r="H38" s="17"/>
      <c r="I38" s="18"/>
      <c r="J38" s="19"/>
      <c r="K38" s="17">
        <f ca="1">-COS(PI()*Indicador_ActivosEPAESP/_Horizonte_EPA)</f>
        <v>0.70710678118654746</v>
      </c>
      <c r="L38" s="19">
        <f ca="1">SIN(PI()*Indicador_ActivosEPAESP/_Horizonte_EPA)</f>
        <v>0.70710678118654757</v>
      </c>
      <c r="M38" s="17"/>
      <c r="N38" s="18"/>
      <c r="O38" s="19"/>
      <c r="P38" s="9"/>
    </row>
    <row r="39" spans="1:16" ht="6" customHeight="1" x14ac:dyDescent="0.25"/>
    <row r="40" spans="1:16" ht="18.75" x14ac:dyDescent="0.3">
      <c r="A40" s="57"/>
      <c r="B40" s="57"/>
      <c r="C40" s="58" t="s">
        <v>16</v>
      </c>
      <c r="D40" s="59" t="s">
        <v>17</v>
      </c>
      <c r="E40" s="60">
        <f ca="1">D15/N15</f>
        <v>0.18628739670565772</v>
      </c>
      <c r="F40" s="59" t="s">
        <v>18</v>
      </c>
      <c r="G40" s="60">
        <f ca="1">D34/N34</f>
        <v>0.16636834320661384</v>
      </c>
    </row>
  </sheetData>
  <mergeCells count="21">
    <mergeCell ref="L1:O1"/>
    <mergeCell ref="A2:O2"/>
    <mergeCell ref="A13:B13"/>
    <mergeCell ref="C13:E13"/>
    <mergeCell ref="F13:G13"/>
    <mergeCell ref="H13:J13"/>
    <mergeCell ref="K13:L13"/>
    <mergeCell ref="M13:O13"/>
    <mergeCell ref="C36:E36"/>
    <mergeCell ref="H36:J36"/>
    <mergeCell ref="M36:O36"/>
    <mergeCell ref="C17:E17"/>
    <mergeCell ref="H17:J17"/>
    <mergeCell ref="M17:O17"/>
    <mergeCell ref="A21:O21"/>
    <mergeCell ref="A32:B32"/>
    <mergeCell ref="C32:E32"/>
    <mergeCell ref="F32:G32"/>
    <mergeCell ref="H32:J32"/>
    <mergeCell ref="K32:L32"/>
    <mergeCell ref="M32:O32"/>
  </mergeCells>
  <conditionalFormatting sqref="H16:J16 H35:J35 M16:P16 M35:P35">
    <cfRule type="expression" dxfId="6" priority="7">
      <formula>H16&lt;0</formula>
    </cfRule>
  </conditionalFormatting>
  <conditionalFormatting sqref="H15:J15 H34:J34">
    <cfRule type="expression" dxfId="5" priority="6">
      <formula>H15&lt;$F14</formula>
    </cfRule>
  </conditionalFormatting>
  <conditionalFormatting sqref="C15:E15 C34:E34">
    <cfRule type="expression" dxfId="4" priority="5">
      <formula>C15&gt;$A14</formula>
    </cfRule>
  </conditionalFormatting>
  <conditionalFormatting sqref="C16:E16 C35:E35">
    <cfRule type="expression" dxfId="3" priority="4">
      <formula>C16&gt;0</formula>
    </cfRule>
  </conditionalFormatting>
  <conditionalFormatting sqref="M15:O15">
    <cfRule type="expression" dxfId="2" priority="3">
      <formula>M15&lt;$K14</formula>
    </cfRule>
  </conditionalFormatting>
  <conditionalFormatting sqref="M34:O34">
    <cfRule type="expression" dxfId="1" priority="2">
      <formula>M34&lt;$K$33</formula>
    </cfRule>
  </conditionalFormatting>
  <conditionalFormatting sqref="M34:O34">
    <cfRule type="expression" dxfId="0" priority="1">
      <formula>M34&lt;$F33</formula>
    </cfRule>
  </conditionalFormatting>
  <dataValidations count="1">
    <dataValidation type="whole" allowBlank="1" showInputMessage="1" showErrorMessage="1" sqref="U2">
      <formula1>1</formula1>
      <formula2>12</formula2>
    </dataValidation>
  </dataValidations>
  <printOptions horizontalCentered="1" verticalCentered="1"/>
  <pageMargins left="0.70866141732283472" right="0.70866141732283472" top="1.3779527559055118" bottom="0.74803149606299213" header="0.39370078740157483" footer="0.31496062992125984"/>
  <pageSetup paperSize="9" scale="75" orientation="landscape" r:id="rId1"/>
  <headerFooter>
    <oddHeader>&amp;L&amp;"-,Negrita"&amp;72&amp;K04-024Panel de previsiones</oddHeader>
    <oddFooter>&amp;L&amp;"-,Negrita"&amp;12&amp;K04-022Viceconsejería de Empleo y Relaciones Laborales&amp;R&amp;"-,Negrita"&amp;12&amp;K04-022Observatorio del Mercado de Trabajo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print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10</xdr:col>
                    <xdr:colOff>771525</xdr:colOff>
                    <xdr:row>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L432"/>
  <sheetViews>
    <sheetView topLeftCell="N1" workbookViewId="0">
      <selection activeCell="V11" sqref="K11:V11"/>
    </sheetView>
  </sheetViews>
  <sheetFormatPr baseColWidth="10" defaultRowHeight="15" x14ac:dyDescent="0.25"/>
  <cols>
    <col min="1" max="1" width="7.5703125" style="1" bestFit="1" customWidth="1"/>
    <col min="2" max="25" width="13.140625" style="1" bestFit="1" customWidth="1"/>
    <col min="26" max="31" width="10" style="1" bestFit="1" customWidth="1"/>
    <col min="32" max="32" width="13.140625" style="1" bestFit="1" customWidth="1"/>
    <col min="33" max="33" width="10" style="1" bestFit="1" customWidth="1"/>
    <col min="34" max="34" width="3" bestFit="1" customWidth="1"/>
    <col min="35" max="35" width="10.7109375" bestFit="1" customWidth="1"/>
    <col min="36" max="37" width="22" bestFit="1" customWidth="1"/>
    <col min="38" max="38" width="17.7109375" bestFit="1" customWidth="1"/>
    <col min="39" max="39" width="21.85546875" bestFit="1" customWidth="1"/>
  </cols>
  <sheetData>
    <row r="1" spans="1:38" x14ac:dyDescent="0.25">
      <c r="A1" s="1">
        <f ca="1">COUNT(B1:Y1)</f>
        <v>24</v>
      </c>
      <c r="B1" s="1">
        <f t="array" aca="1" ref="B1:Y1" ca="1">TRANSPOSE(OFFSET([1]ParoEPACLM!$B$1,MATCH(_Disponible_EPA,[1]ParoEPACLM!$A:$A)-20-MONTH(_Disponible_EPA)/3,0,20+MONTH(_Disponible_EPA)/3,1))</f>
        <v>284500</v>
      </c>
      <c r="C1" s="1">
        <f ca="1"/>
        <v>266600</v>
      </c>
      <c r="D1" s="1">
        <f ca="1"/>
        <v>245000</v>
      </c>
      <c r="E1" s="1">
        <f ca="1"/>
        <v>246800</v>
      </c>
      <c r="F1" s="1">
        <f ca="1"/>
        <v>250300</v>
      </c>
      <c r="G1" s="1">
        <f ca="1"/>
        <v>235300</v>
      </c>
      <c r="H1" s="1">
        <f ca="1"/>
        <v>221800</v>
      </c>
      <c r="I1" s="1">
        <f ca="1"/>
        <v>219000</v>
      </c>
      <c r="J1" s="1">
        <f ca="1"/>
        <v>223500</v>
      </c>
      <c r="K1" s="1">
        <f ca="1"/>
        <v>219282.45</v>
      </c>
      <c r="L1" s="1">
        <f ca="1"/>
        <v>181020.85</v>
      </c>
      <c r="M1" s="1">
        <f ca="1"/>
        <v>196490.08</v>
      </c>
      <c r="N1" s="1">
        <f ca="1"/>
        <v>202691.47</v>
      </c>
      <c r="O1" s="1">
        <f ca="1"/>
        <v>187799.03</v>
      </c>
      <c r="P1" s="1">
        <f ca="1"/>
        <v>163999.84</v>
      </c>
      <c r="Q1" s="1">
        <f ca="1"/>
        <v>159965.99</v>
      </c>
      <c r="R1" s="1">
        <f ca="1"/>
        <v>154900</v>
      </c>
      <c r="S1" s="1">
        <f ca="1"/>
        <v>161201.97</v>
      </c>
      <c r="T1" s="1">
        <f ca="1"/>
        <v>158532.16</v>
      </c>
      <c r="U1" s="1">
        <f ca="1"/>
        <v>163622.69</v>
      </c>
      <c r="V1" s="1">
        <f ca="1"/>
        <v>177115.07</v>
      </c>
      <c r="W1" s="1">
        <f ca="1"/>
        <v>156171.22</v>
      </c>
      <c r="X1" s="1">
        <f ca="1"/>
        <v>179549.8</v>
      </c>
      <c r="Y1" s="1">
        <f ca="1"/>
        <v>173019.96000000002</v>
      </c>
    </row>
    <row r="2" spans="1:38" x14ac:dyDescent="0.25">
      <c r="A2" s="2" t="s">
        <v>0</v>
      </c>
      <c r="B2" s="3">
        <f t="array" aca="1" ref="B2:AG10" ca="1">OFFSET([1]Mediana!$A$2,0,MATCH(_Disponible_EPA,[1]Mediana!$2:$2)-20-MONTH(_Disponible_EPA)/3,9,28+MONTH(_Disponible_EPA)/3)</f>
        <v>42094</v>
      </c>
      <c r="C2" s="3">
        <f ca="1"/>
        <v>42185</v>
      </c>
      <c r="D2" s="3">
        <f ca="1"/>
        <v>42277</v>
      </c>
      <c r="E2" s="3">
        <f ca="1"/>
        <v>42369</v>
      </c>
      <c r="F2" s="3">
        <f ca="1"/>
        <v>42460</v>
      </c>
      <c r="G2" s="3">
        <f ca="1"/>
        <v>42551</v>
      </c>
      <c r="H2" s="3">
        <f ca="1"/>
        <v>42643</v>
      </c>
      <c r="I2" s="3">
        <f ca="1"/>
        <v>42735</v>
      </c>
      <c r="J2" s="3">
        <f ca="1"/>
        <v>42825</v>
      </c>
      <c r="K2" s="3">
        <f ca="1"/>
        <v>42916</v>
      </c>
      <c r="L2" s="3">
        <f ca="1"/>
        <v>43008</v>
      </c>
      <c r="M2" s="3">
        <f ca="1"/>
        <v>43100</v>
      </c>
      <c r="N2" s="3">
        <f ca="1"/>
        <v>43190</v>
      </c>
      <c r="O2" s="3">
        <f ca="1"/>
        <v>43281</v>
      </c>
      <c r="P2" s="3">
        <f ca="1"/>
        <v>43373</v>
      </c>
      <c r="Q2" s="3">
        <f ca="1"/>
        <v>43465</v>
      </c>
      <c r="R2" s="3">
        <f ca="1"/>
        <v>43555</v>
      </c>
      <c r="S2" s="3">
        <f ca="1"/>
        <v>43646</v>
      </c>
      <c r="T2" s="3">
        <f ca="1"/>
        <v>43738</v>
      </c>
      <c r="U2" s="3">
        <f ca="1"/>
        <v>43830</v>
      </c>
      <c r="V2" s="3">
        <f ca="1"/>
        <v>43921</v>
      </c>
      <c r="W2" s="3">
        <f ca="1"/>
        <v>44012</v>
      </c>
      <c r="X2" s="3">
        <f ca="1"/>
        <v>44104</v>
      </c>
      <c r="Y2" s="3">
        <f ca="1"/>
        <v>44196</v>
      </c>
      <c r="Z2" s="3">
        <f ca="1"/>
        <v>44286</v>
      </c>
      <c r="AA2" s="3">
        <f ca="1"/>
        <v>44377</v>
      </c>
      <c r="AB2" s="3">
        <f ca="1"/>
        <v>44469</v>
      </c>
      <c r="AC2" s="3">
        <f ca="1"/>
        <v>44561</v>
      </c>
      <c r="AD2" s="3">
        <f ca="1"/>
        <v>44651</v>
      </c>
      <c r="AE2" s="3">
        <f ca="1"/>
        <v>44742</v>
      </c>
      <c r="AF2" s="3">
        <f ca="1"/>
        <v>44834</v>
      </c>
      <c r="AG2" s="3">
        <f ca="1"/>
        <v>44926</v>
      </c>
    </row>
    <row r="3" spans="1:38" x14ac:dyDescent="0.25">
      <c r="A3" s="4">
        <v>1</v>
      </c>
      <c r="B3" s="1">
        <f ca="1"/>
        <v>276176.5827052308</v>
      </c>
      <c r="C3" s="1">
        <f ca="1"/>
        <v>251192.49732909445</v>
      </c>
      <c r="D3" s="1">
        <f ca="1"/>
        <v>246138.41605974128</v>
      </c>
      <c r="E3" s="1">
        <f ca="1"/>
        <v>249755.41763668624</v>
      </c>
      <c r="F3" s="1">
        <f ca="1"/>
        <v>239827.45840737113</v>
      </c>
      <c r="G3" s="1">
        <f ca="1"/>
        <v>220346.50969422789</v>
      </c>
      <c r="H3" s="1">
        <f ca="1"/>
        <v>226335.04607899784</v>
      </c>
      <c r="I3" s="1">
        <f ca="1"/>
        <v>225264.87087197119</v>
      </c>
      <c r="J3" s="1">
        <f ca="1"/>
        <v>212838.62903800263</v>
      </c>
      <c r="K3" s="1">
        <f ca="1"/>
        <v>206661.80049556924</v>
      </c>
      <c r="L3" s="1">
        <f ca="1"/>
        <v>183720.87111099204</v>
      </c>
      <c r="M3" s="1">
        <f ca="1"/>
        <v>198890.63735567936</v>
      </c>
      <c r="N3" s="1">
        <f ca="1"/>
        <v>193993.43197481259</v>
      </c>
      <c r="O3" s="1">
        <f ca="1"/>
        <v>174529.98029023671</v>
      </c>
      <c r="P3" s="1">
        <f ca="1"/>
        <v>167944.33858347661</v>
      </c>
      <c r="Q3" s="1">
        <f ca="1"/>
        <v>160757.34342375322</v>
      </c>
      <c r="R3" s="1">
        <f ca="1"/>
        <v>143116.58981739491</v>
      </c>
      <c r="S3" s="1">
        <f ca="1"/>
        <v>147559.90745360893</v>
      </c>
      <c r="T3" s="1">
        <f ca="1"/>
        <v>165975.80030168453</v>
      </c>
      <c r="U3" s="1">
        <f ca="1"/>
        <v>171975.60677368598</v>
      </c>
      <c r="V3" s="1">
        <f ca="1"/>
        <v>175891.02970523597</v>
      </c>
      <c r="W3" s="1">
        <f ca="1"/>
        <v>145871.39587621921</v>
      </c>
      <c r="X3" s="1">
        <f ca="1"/>
        <v>186781.46212569508</v>
      </c>
      <c r="Y3" s="1">
        <f ca="1"/>
        <v>183838.84418311791</v>
      </c>
      <c r="Z3" s="1" t="str">
        <f ca="1"/>
        <v/>
      </c>
      <c r="AA3" s="1" t="str">
        <f ca="1"/>
        <v/>
      </c>
      <c r="AB3" s="1" t="str">
        <f ca="1"/>
        <v/>
      </c>
      <c r="AC3" s="1" t="str">
        <f ca="1"/>
        <v/>
      </c>
      <c r="AD3" s="1" t="str">
        <f ca="1"/>
        <v/>
      </c>
      <c r="AE3" s="1" t="str">
        <f ca="1"/>
        <v/>
      </c>
      <c r="AF3" s="1" t="str">
        <f ca="1"/>
        <v/>
      </c>
      <c r="AG3" s="1" t="str">
        <f ca="1"/>
        <v/>
      </c>
      <c r="AI3" s="6"/>
    </row>
    <row r="4" spans="1:38" x14ac:dyDescent="0.25">
      <c r="A4" s="4">
        <v>2</v>
      </c>
      <c r="B4" s="1">
        <f ca="1"/>
        <v>258330.73647561582</v>
      </c>
      <c r="C4" s="1">
        <f ca="1"/>
        <v>258908.44922520508</v>
      </c>
      <c r="D4" s="1">
        <f ca="1"/>
        <v>248098.03925593698</v>
      </c>
      <c r="E4" s="1">
        <f ca="1"/>
        <v>239027.65404270875</v>
      </c>
      <c r="F4" s="1">
        <f ca="1"/>
        <v>225070.26111397176</v>
      </c>
      <c r="G4" s="1">
        <f ca="1"/>
        <v>224813.4166732555</v>
      </c>
      <c r="H4" s="1">
        <f ca="1"/>
        <v>232057.04321209871</v>
      </c>
      <c r="I4" s="1">
        <f ca="1"/>
        <v>215059.79240000015</v>
      </c>
      <c r="J4" s="1">
        <f ca="1"/>
        <v>199729.17014586992</v>
      </c>
      <c r="K4" s="1">
        <f ca="1"/>
        <v>212727.03165117692</v>
      </c>
      <c r="L4" s="1">
        <f ca="1"/>
        <v>185573.74855991744</v>
      </c>
      <c r="M4" s="1">
        <f ca="1"/>
        <v>190749.57815593906</v>
      </c>
      <c r="N4" s="1">
        <f ca="1"/>
        <v>179346.38167896657</v>
      </c>
      <c r="O4" s="1">
        <f ca="1"/>
        <v>180388.59287299437</v>
      </c>
      <c r="P4" s="1">
        <f ca="1"/>
        <v>169414.90714413035</v>
      </c>
      <c r="Q4" s="1">
        <f ca="1"/>
        <v>152148.90085631947</v>
      </c>
      <c r="R4" s="1">
        <f ca="1"/>
        <v>128156.55164874269</v>
      </c>
      <c r="S4" s="1">
        <f ca="1"/>
        <v>152736.26193739375</v>
      </c>
      <c r="T4" s="1">
        <f ca="1"/>
        <v>172636.76302784198</v>
      </c>
      <c r="U4" s="1">
        <f ca="1"/>
        <v>169856.80827114155</v>
      </c>
      <c r="V4" s="1">
        <f ca="1"/>
        <v>167602.13942993688</v>
      </c>
      <c r="W4" s="1">
        <f ca="1"/>
        <v>149135.16009517235</v>
      </c>
      <c r="X4" s="1">
        <f ca="1"/>
        <v>200329.83769088209</v>
      </c>
      <c r="Y4" s="1">
        <f ca="1"/>
        <v>179054.31139051716</v>
      </c>
      <c r="Z4" s="1" t="str">
        <f ca="1"/>
        <v/>
      </c>
      <c r="AA4" s="1" t="str">
        <f ca="1"/>
        <v/>
      </c>
      <c r="AB4" s="1" t="str">
        <f ca="1"/>
        <v/>
      </c>
      <c r="AC4" s="1" t="str">
        <f ca="1"/>
        <v/>
      </c>
      <c r="AD4" s="1" t="str">
        <f ca="1"/>
        <v/>
      </c>
      <c r="AE4" s="1" t="str">
        <f ca="1"/>
        <v/>
      </c>
      <c r="AF4" s="1" t="str">
        <f ca="1"/>
        <v/>
      </c>
      <c r="AG4" s="1" t="str">
        <f ca="1"/>
        <v/>
      </c>
      <c r="AI4" s="6"/>
      <c r="AJ4" s="6"/>
    </row>
    <row r="5" spans="1:38" x14ac:dyDescent="0.25">
      <c r="A5" s="5">
        <v>3</v>
      </c>
      <c r="B5" s="1">
        <f ca="1"/>
        <v>263456.45248607919</v>
      </c>
      <c r="C5" s="1">
        <f ca="1"/>
        <v>259180.25801119945</v>
      </c>
      <c r="D5" s="1">
        <f ca="1"/>
        <v>237159.93735134683</v>
      </c>
      <c r="E5" s="1">
        <f ca="1"/>
        <v>226456.09308096766</v>
      </c>
      <c r="F5" s="1">
        <f ca="1"/>
        <v>229913.07064801117</v>
      </c>
      <c r="G5" s="1">
        <f ca="1"/>
        <v>227661.54548804293</v>
      </c>
      <c r="H5" s="1">
        <f ca="1"/>
        <v>223191.12174383728</v>
      </c>
      <c r="I5" s="1">
        <f ca="1"/>
        <v>201932.81552552572</v>
      </c>
      <c r="J5" s="1">
        <f ca="1"/>
        <v>204582.28411243457</v>
      </c>
      <c r="K5" s="1">
        <f ca="1"/>
        <v>220220.0284049238</v>
      </c>
      <c r="L5" s="1">
        <f ca="1"/>
        <v>173424.28973337985</v>
      </c>
      <c r="M5" s="1">
        <f ca="1"/>
        <v>176789.05993220449</v>
      </c>
      <c r="N5" s="1">
        <f ca="1"/>
        <v>187335.62715538335</v>
      </c>
      <c r="O5" s="1">
        <f ca="1"/>
        <v>185227.04389652272</v>
      </c>
      <c r="P5" s="1">
        <f ca="1"/>
        <v>161166.97220482383</v>
      </c>
      <c r="Q5" s="1">
        <f ca="1"/>
        <v>134486.83681128817</v>
      </c>
      <c r="R5" s="1">
        <f ca="1"/>
        <v>128692.62406767238</v>
      </c>
      <c r="S5" s="1">
        <f ca="1"/>
        <v>156888.15729058068</v>
      </c>
      <c r="T5" s="1">
        <f ca="1"/>
        <v>169657.8822055331</v>
      </c>
      <c r="U5" s="1">
        <f ca="1"/>
        <v>162905.12920683314</v>
      </c>
      <c r="V5" s="1">
        <f ca="1"/>
        <v>176322.47263184568</v>
      </c>
      <c r="W5" s="1">
        <f ca="1"/>
        <v>155720.3181396664</v>
      </c>
      <c r="X5" s="1">
        <f ca="1"/>
        <v>197988.18664378289</v>
      </c>
      <c r="Y5" s="1">
        <f ca="1"/>
        <v>175387.01983321353</v>
      </c>
      <c r="Z5" s="1" t="str">
        <f ca="1"/>
        <v/>
      </c>
      <c r="AA5" s="1" t="str">
        <f ca="1"/>
        <v/>
      </c>
      <c r="AB5" s="1" t="str">
        <f ca="1"/>
        <v/>
      </c>
      <c r="AC5" s="1" t="str">
        <f ca="1"/>
        <v/>
      </c>
      <c r="AD5" s="1" t="str">
        <f ca="1"/>
        <v/>
      </c>
      <c r="AE5" s="1" t="str">
        <f ca="1"/>
        <v/>
      </c>
      <c r="AF5" s="1" t="str">
        <f ca="1"/>
        <v/>
      </c>
      <c r="AG5" s="1" t="str">
        <f ca="1"/>
        <v/>
      </c>
      <c r="AI5" s="6"/>
    </row>
    <row r="6" spans="1:38" x14ac:dyDescent="0.25">
      <c r="A6" s="5">
        <v>4</v>
      </c>
      <c r="B6" s="1">
        <f ca="1"/>
        <v>269065.03130753996</v>
      </c>
      <c r="C6" s="1">
        <f ca="1"/>
        <v>248373.38327149447</v>
      </c>
      <c r="D6" s="1">
        <f ca="1"/>
        <v>222374.76852171181</v>
      </c>
      <c r="E6" s="1">
        <f ca="1"/>
        <v>229389.01938741878</v>
      </c>
      <c r="F6" s="1">
        <f ca="1"/>
        <v>235957.3085673179</v>
      </c>
      <c r="G6" s="1">
        <f ca="1"/>
        <v>219313.84437475924</v>
      </c>
      <c r="H6" s="1">
        <f ca="1"/>
        <v>210700.67407745728</v>
      </c>
      <c r="I6" s="1">
        <f ca="1"/>
        <v>205085.62523953809</v>
      </c>
      <c r="J6" s="1">
        <f ca="1"/>
        <v>208167.79551541316</v>
      </c>
      <c r="K6" s="1">
        <f ca="1"/>
        <v>213731.58146165649</v>
      </c>
      <c r="L6" s="1">
        <f ca="1"/>
        <v>156956.92131493447</v>
      </c>
      <c r="M6" s="1">
        <f ca="1"/>
        <v>183445.32325628458</v>
      </c>
      <c r="N6" s="1">
        <f ca="1"/>
        <v>194218.08800117619</v>
      </c>
      <c r="O6" s="1">
        <f ca="1"/>
        <v>178530.04357197066</v>
      </c>
      <c r="P6" s="1">
        <f ca="1"/>
        <v>147723.93652287521</v>
      </c>
      <c r="Q6" s="1">
        <f ca="1"/>
        <v>137797.87995004118</v>
      </c>
      <c r="R6" s="1">
        <f ca="1"/>
        <v>128299.045502983</v>
      </c>
      <c r="S6" s="1">
        <f ca="1"/>
        <v>152439.73329648137</v>
      </c>
      <c r="T6" s="1">
        <f ca="1"/>
        <v>159907.69116633802</v>
      </c>
      <c r="U6" s="1">
        <f ca="1"/>
        <v>168521.30113059934</v>
      </c>
      <c r="V6" s="1">
        <f ca="1"/>
        <v>184571.28723693447</v>
      </c>
      <c r="W6" s="1">
        <f ca="1"/>
        <v>148731.7985458755</v>
      </c>
      <c r="X6" s="1">
        <f ca="1"/>
        <v>194884.80735742109</v>
      </c>
      <c r="Y6" s="1">
        <f ca="1"/>
        <v>180612.48326817551</v>
      </c>
      <c r="Z6" s="1" t="str">
        <f ca="1"/>
        <v/>
      </c>
      <c r="AA6" s="1" t="str">
        <f ca="1"/>
        <v/>
      </c>
      <c r="AB6" s="1" t="str">
        <f ca="1"/>
        <v/>
      </c>
      <c r="AC6" s="1" t="str">
        <f ca="1"/>
        <v/>
      </c>
      <c r="AD6" s="1" t="str">
        <f ca="1"/>
        <v/>
      </c>
      <c r="AE6" s="1" t="str">
        <f ca="1"/>
        <v/>
      </c>
      <c r="AF6" s="1" t="str">
        <f ca="1"/>
        <v/>
      </c>
      <c r="AG6" s="1" t="str">
        <f ca="1"/>
        <v/>
      </c>
      <c r="AI6" s="6"/>
    </row>
    <row r="7" spans="1:38" x14ac:dyDescent="0.25">
      <c r="A7" s="5">
        <v>5</v>
      </c>
      <c r="B7" s="1">
        <f ca="1"/>
        <v>0</v>
      </c>
      <c r="C7" s="1">
        <f ca="1"/>
        <v>0</v>
      </c>
      <c r="D7" s="1">
        <f ca="1"/>
        <v>0</v>
      </c>
      <c r="E7" s="1">
        <f ca="1"/>
        <v>0</v>
      </c>
      <c r="F7" s="1">
        <f ca="1"/>
        <v>0</v>
      </c>
      <c r="G7" s="1">
        <f ca="1"/>
        <v>0</v>
      </c>
      <c r="H7" s="1">
        <f ca="1"/>
        <v>0</v>
      </c>
      <c r="I7" s="1">
        <f ca="1"/>
        <v>0</v>
      </c>
      <c r="J7" s="1">
        <f ca="1"/>
        <v>0</v>
      </c>
      <c r="K7" s="1">
        <f ca="1"/>
        <v>0</v>
      </c>
      <c r="L7" s="1">
        <f ca="1"/>
        <v>0</v>
      </c>
      <c r="M7" s="1">
        <f ca="1"/>
        <v>0</v>
      </c>
      <c r="N7" s="1">
        <f ca="1"/>
        <v>0</v>
      </c>
      <c r="O7" s="1">
        <f ca="1"/>
        <v>0</v>
      </c>
      <c r="P7" s="1">
        <f ca="1"/>
        <v>0</v>
      </c>
      <c r="Q7" s="1">
        <f ca="1"/>
        <v>0</v>
      </c>
      <c r="R7" s="1">
        <f ca="1"/>
        <v>0</v>
      </c>
      <c r="S7" s="1">
        <f ca="1"/>
        <v>0</v>
      </c>
      <c r="T7" s="1">
        <f ca="1"/>
        <v>0</v>
      </c>
      <c r="U7" s="1">
        <f ca="1"/>
        <v>0</v>
      </c>
      <c r="V7" s="1">
        <f ca="1"/>
        <v>0</v>
      </c>
      <c r="W7" s="1">
        <f ca="1"/>
        <v>0</v>
      </c>
      <c r="X7" s="1">
        <f ca="1"/>
        <v>0</v>
      </c>
      <c r="Y7" s="1">
        <f ca="1"/>
        <v>0</v>
      </c>
      <c r="Z7" s="1">
        <f ca="1"/>
        <v>0</v>
      </c>
      <c r="AA7" s="1">
        <f ca="1"/>
        <v>0</v>
      </c>
      <c r="AB7" s="1">
        <f ca="1"/>
        <v>0</v>
      </c>
      <c r="AC7" s="1">
        <f ca="1"/>
        <v>0</v>
      </c>
      <c r="AD7" s="1">
        <f ca="1"/>
        <v>0</v>
      </c>
      <c r="AE7" s="1">
        <f ca="1"/>
        <v>0</v>
      </c>
      <c r="AF7" s="1">
        <f ca="1"/>
        <v>0</v>
      </c>
      <c r="AG7" s="1">
        <f ca="1"/>
        <v>0</v>
      </c>
      <c r="AI7" s="6"/>
    </row>
    <row r="8" spans="1:38" x14ac:dyDescent="0.25">
      <c r="A8" s="5">
        <v>6</v>
      </c>
      <c r="B8" s="1">
        <f ca="1"/>
        <v>0</v>
      </c>
      <c r="C8" s="1">
        <f ca="1"/>
        <v>0</v>
      </c>
      <c r="D8" s="1">
        <f ca="1"/>
        <v>0</v>
      </c>
      <c r="E8" s="1">
        <f ca="1"/>
        <v>0</v>
      </c>
      <c r="F8" s="1">
        <f ca="1"/>
        <v>0</v>
      </c>
      <c r="G8" s="1">
        <f ca="1"/>
        <v>0</v>
      </c>
      <c r="H8" s="1">
        <f ca="1"/>
        <v>0</v>
      </c>
      <c r="I8" s="1">
        <f ca="1"/>
        <v>0</v>
      </c>
      <c r="J8" s="1">
        <f ca="1"/>
        <v>0</v>
      </c>
      <c r="K8" s="1">
        <f ca="1"/>
        <v>0</v>
      </c>
      <c r="L8" s="1">
        <f ca="1"/>
        <v>0</v>
      </c>
      <c r="M8" s="1">
        <f ca="1"/>
        <v>0</v>
      </c>
      <c r="N8" s="1">
        <f ca="1"/>
        <v>0</v>
      </c>
      <c r="O8" s="1">
        <f ca="1"/>
        <v>0</v>
      </c>
      <c r="P8" s="1">
        <f ca="1"/>
        <v>0</v>
      </c>
      <c r="Q8" s="1">
        <f ca="1"/>
        <v>0</v>
      </c>
      <c r="R8" s="1">
        <f ca="1"/>
        <v>0</v>
      </c>
      <c r="S8" s="1">
        <f ca="1"/>
        <v>0</v>
      </c>
      <c r="T8" s="1">
        <f ca="1"/>
        <v>0</v>
      </c>
      <c r="U8" s="1">
        <f ca="1"/>
        <v>0</v>
      </c>
      <c r="V8" s="1">
        <f ca="1"/>
        <v>0</v>
      </c>
      <c r="W8" s="1">
        <f ca="1"/>
        <v>0</v>
      </c>
      <c r="X8" s="1">
        <f ca="1"/>
        <v>0</v>
      </c>
      <c r="Y8" s="1">
        <f ca="1"/>
        <v>0</v>
      </c>
      <c r="Z8" s="1">
        <f ca="1"/>
        <v>0</v>
      </c>
      <c r="AA8" s="1">
        <f ca="1"/>
        <v>0</v>
      </c>
      <c r="AB8" s="1">
        <f ca="1"/>
        <v>0</v>
      </c>
      <c r="AC8" s="1">
        <f ca="1"/>
        <v>0</v>
      </c>
      <c r="AD8" s="1">
        <f ca="1"/>
        <v>0</v>
      </c>
      <c r="AE8" s="1">
        <f ca="1"/>
        <v>0</v>
      </c>
      <c r="AF8" s="1">
        <f ca="1"/>
        <v>0</v>
      </c>
      <c r="AG8" s="1">
        <f ca="1"/>
        <v>0</v>
      </c>
      <c r="AI8" s="6"/>
    </row>
    <row r="9" spans="1:38" x14ac:dyDescent="0.25">
      <c r="A9" s="4">
        <v>7</v>
      </c>
      <c r="B9" s="1">
        <f ca="1"/>
        <v>0</v>
      </c>
      <c r="C9" s="1">
        <f ca="1"/>
        <v>0</v>
      </c>
      <c r="D9" s="1">
        <f ca="1"/>
        <v>0</v>
      </c>
      <c r="E9" s="1">
        <f ca="1"/>
        <v>0</v>
      </c>
      <c r="F9" s="1">
        <f ca="1"/>
        <v>0</v>
      </c>
      <c r="G9" s="1">
        <f ca="1"/>
        <v>0</v>
      </c>
      <c r="H9" s="1">
        <f ca="1"/>
        <v>0</v>
      </c>
      <c r="I9" s="1">
        <f ca="1"/>
        <v>0</v>
      </c>
      <c r="J9" s="1">
        <f ca="1"/>
        <v>0</v>
      </c>
      <c r="K9" s="1">
        <f ca="1"/>
        <v>0</v>
      </c>
      <c r="L9" s="1">
        <f ca="1"/>
        <v>0</v>
      </c>
      <c r="M9" s="1">
        <f ca="1"/>
        <v>0</v>
      </c>
      <c r="N9" s="1">
        <f ca="1"/>
        <v>0</v>
      </c>
      <c r="O9" s="1">
        <f ca="1"/>
        <v>0</v>
      </c>
      <c r="P9" s="1">
        <f ca="1"/>
        <v>0</v>
      </c>
      <c r="Q9" s="1">
        <f ca="1"/>
        <v>0</v>
      </c>
      <c r="R9" s="1">
        <f ca="1"/>
        <v>0</v>
      </c>
      <c r="S9" s="1">
        <f ca="1"/>
        <v>0</v>
      </c>
      <c r="T9" s="1">
        <f ca="1"/>
        <v>0</v>
      </c>
      <c r="U9" s="1">
        <f ca="1"/>
        <v>0</v>
      </c>
      <c r="V9" s="1">
        <f ca="1"/>
        <v>0</v>
      </c>
      <c r="W9" s="1">
        <f ca="1"/>
        <v>0</v>
      </c>
      <c r="X9" s="1">
        <f ca="1"/>
        <v>0</v>
      </c>
      <c r="Y9" s="1">
        <f ca="1"/>
        <v>0</v>
      </c>
      <c r="Z9" s="1">
        <f ca="1"/>
        <v>0</v>
      </c>
      <c r="AA9" s="1">
        <f ca="1"/>
        <v>0</v>
      </c>
      <c r="AB9" s="1">
        <f ca="1"/>
        <v>0</v>
      </c>
      <c r="AC9" s="1">
        <f ca="1"/>
        <v>0</v>
      </c>
      <c r="AD9" s="1">
        <f ca="1"/>
        <v>0</v>
      </c>
      <c r="AE9" s="1">
        <f ca="1"/>
        <v>0</v>
      </c>
      <c r="AF9" s="1">
        <f ca="1"/>
        <v>0</v>
      </c>
      <c r="AG9" s="1">
        <f ca="1"/>
        <v>0</v>
      </c>
      <c r="AI9" s="6"/>
    </row>
    <row r="10" spans="1:38" x14ac:dyDescent="0.25">
      <c r="A10" s="4">
        <v>8</v>
      </c>
      <c r="B10" s="1">
        <f ca="1"/>
        <v>0</v>
      </c>
      <c r="C10" s="1">
        <f ca="1"/>
        <v>0</v>
      </c>
      <c r="D10" s="1">
        <f ca="1"/>
        <v>0</v>
      </c>
      <c r="E10" s="1">
        <f ca="1"/>
        <v>0</v>
      </c>
      <c r="F10" s="1">
        <f ca="1"/>
        <v>0</v>
      </c>
      <c r="G10" s="1">
        <f ca="1"/>
        <v>0</v>
      </c>
      <c r="H10" s="1">
        <f ca="1"/>
        <v>0</v>
      </c>
      <c r="I10" s="1">
        <f ca="1"/>
        <v>0</v>
      </c>
      <c r="J10" s="1">
        <f ca="1"/>
        <v>0</v>
      </c>
      <c r="K10" s="1">
        <f ca="1"/>
        <v>0</v>
      </c>
      <c r="L10" s="1">
        <f ca="1"/>
        <v>0</v>
      </c>
      <c r="M10" s="1">
        <f ca="1"/>
        <v>0</v>
      </c>
      <c r="N10" s="1">
        <f ca="1"/>
        <v>0</v>
      </c>
      <c r="O10" s="1">
        <f ca="1"/>
        <v>0</v>
      </c>
      <c r="P10" s="1">
        <f ca="1"/>
        <v>0</v>
      </c>
      <c r="Q10" s="1">
        <f ca="1"/>
        <v>0</v>
      </c>
      <c r="R10" s="1">
        <f ca="1"/>
        <v>0</v>
      </c>
      <c r="S10" s="1">
        <f ca="1"/>
        <v>0</v>
      </c>
      <c r="T10" s="1">
        <f ca="1"/>
        <v>0</v>
      </c>
      <c r="U10" s="1">
        <f ca="1"/>
        <v>0</v>
      </c>
      <c r="V10" s="1">
        <f ca="1"/>
        <v>0</v>
      </c>
      <c r="W10" s="1">
        <f ca="1"/>
        <v>0</v>
      </c>
      <c r="X10" s="1">
        <f ca="1"/>
        <v>0</v>
      </c>
      <c r="Y10" s="1">
        <f ca="1"/>
        <v>0</v>
      </c>
      <c r="Z10" s="1">
        <f ca="1"/>
        <v>0</v>
      </c>
      <c r="AA10" s="1">
        <f ca="1"/>
        <v>0</v>
      </c>
      <c r="AB10" s="1">
        <f ca="1"/>
        <v>0</v>
      </c>
      <c r="AC10" s="1">
        <f ca="1"/>
        <v>0</v>
      </c>
      <c r="AD10" s="1">
        <f ca="1"/>
        <v>0</v>
      </c>
      <c r="AE10" s="1">
        <f ca="1"/>
        <v>0</v>
      </c>
      <c r="AF10" s="1">
        <f ca="1"/>
        <v>0</v>
      </c>
      <c r="AG10" s="1">
        <f ca="1"/>
        <v>0</v>
      </c>
      <c r="AI10" s="6"/>
    </row>
    <row r="11" spans="1:38" x14ac:dyDescent="0.25">
      <c r="B11"/>
      <c r="C11"/>
      <c r="D11"/>
      <c r="E11"/>
      <c r="F11"/>
      <c r="G11"/>
      <c r="H11"/>
      <c r="I11"/>
      <c r="J11" s="28" t="s">
        <v>5</v>
      </c>
      <c r="K11" s="29">
        <f t="shared" ref="K11:O11" ca="1" si="0">IFERROR(K1/G1-1,"")</f>
        <v>-6.8072885677857964E-2</v>
      </c>
      <c r="L11" s="29">
        <f t="shared" ca="1" si="0"/>
        <v>-0.18385550045085663</v>
      </c>
      <c r="M11" s="29">
        <f t="shared" ca="1" si="0"/>
        <v>-0.10278502283105029</v>
      </c>
      <c r="N11" s="29">
        <f t="shared" ca="1" si="0"/>
        <v>-9.310304250559287E-2</v>
      </c>
      <c r="O11" s="29">
        <f t="shared" ca="1" si="0"/>
        <v>-0.14357473660112796</v>
      </c>
      <c r="P11" s="29">
        <f ca="1">IFERROR(P1/L1-1,"")</f>
        <v>-9.4027897891320267E-2</v>
      </c>
      <c r="Q11" s="29">
        <f t="shared" ref="Q11:Y11" ca="1" si="1">IFERROR(Q1/M1-1,"")</f>
        <v>-0.18588261554985375</v>
      </c>
      <c r="R11" s="29">
        <f t="shared" ca="1" si="1"/>
        <v>-0.23578431790938215</v>
      </c>
      <c r="S11" s="29">
        <f t="shared" ca="1" si="1"/>
        <v>-0.14162511914997644</v>
      </c>
      <c r="T11" s="29">
        <f t="shared" ca="1" si="1"/>
        <v>-3.333954472150702E-2</v>
      </c>
      <c r="U11" s="29">
        <f t="shared" ca="1" si="1"/>
        <v>2.2859234015930596E-2</v>
      </c>
      <c r="V11" s="29">
        <f t="shared" ca="1" si="1"/>
        <v>0.14341555842479026</v>
      </c>
      <c r="W11" s="29">
        <f t="shared" ca="1" si="1"/>
        <v>-3.1207745165893419E-2</v>
      </c>
      <c r="X11" s="29">
        <f t="shared" ca="1" si="1"/>
        <v>0.13257650687406253</v>
      </c>
      <c r="Y11" s="29">
        <f t="shared" ca="1" si="1"/>
        <v>5.7432560239658814E-2</v>
      </c>
      <c r="Z11" s="29"/>
      <c r="AA11" s="29"/>
      <c r="AB11" s="29"/>
      <c r="AC11" s="29"/>
      <c r="AD11" s="29"/>
      <c r="AE11" s="29"/>
      <c r="AF11" s="29"/>
      <c r="AG11" s="29"/>
      <c r="AI11" s="39" t="s">
        <v>8</v>
      </c>
      <c r="AJ11" s="39" t="s">
        <v>3</v>
      </c>
      <c r="AK11" s="39" t="s">
        <v>9</v>
      </c>
      <c r="AL11" s="38" t="s">
        <v>6</v>
      </c>
    </row>
    <row r="12" spans="1:38" x14ac:dyDescent="0.25">
      <c r="A12" s="2" t="s">
        <v>0</v>
      </c>
      <c r="B12" s="3">
        <f t="array" aca="1" ref="B12:Y20" ca="1">OFFSET([1]Mediana!$A$2,28,MATCH(_Disponible_EPA,[1]Mediana!$2:$2)-20-MONTH(_Disponible_EPA)/3,9,28+MONTH(_Disponible_EPA)/3)</f>
        <v>42094</v>
      </c>
      <c r="C12" s="3">
        <f ca="1"/>
        <v>42185</v>
      </c>
      <c r="D12" s="3">
        <f ca="1"/>
        <v>42277</v>
      </c>
      <c r="E12" s="3">
        <f ca="1"/>
        <v>42369</v>
      </c>
      <c r="F12" s="3">
        <f ca="1"/>
        <v>42460</v>
      </c>
      <c r="G12" s="3">
        <f ca="1"/>
        <v>42551</v>
      </c>
      <c r="H12" s="3">
        <f ca="1"/>
        <v>42643</v>
      </c>
      <c r="I12" s="3">
        <f ca="1"/>
        <v>42735</v>
      </c>
      <c r="J12" s="3">
        <f ca="1"/>
        <v>42825</v>
      </c>
      <c r="K12" s="3">
        <f ca="1"/>
        <v>42916</v>
      </c>
      <c r="L12" s="3">
        <f ca="1"/>
        <v>43008</v>
      </c>
      <c r="M12" s="3">
        <f ca="1"/>
        <v>43100</v>
      </c>
      <c r="N12" s="3">
        <f ca="1"/>
        <v>43190</v>
      </c>
      <c r="O12" s="3">
        <f ca="1"/>
        <v>43281</v>
      </c>
      <c r="P12" s="3">
        <f ca="1"/>
        <v>43373</v>
      </c>
      <c r="Q12" s="3">
        <f ca="1"/>
        <v>43465</v>
      </c>
      <c r="R12" s="3">
        <f ca="1"/>
        <v>43555</v>
      </c>
      <c r="S12" s="3">
        <f ca="1"/>
        <v>43646</v>
      </c>
      <c r="T12" s="3">
        <f ca="1"/>
        <v>43738</v>
      </c>
      <c r="U12" s="3">
        <f ca="1"/>
        <v>43830</v>
      </c>
      <c r="V12" s="3">
        <f ca="1"/>
        <v>43921</v>
      </c>
      <c r="W12" s="3">
        <f ca="1"/>
        <v>44012</v>
      </c>
      <c r="X12" s="3">
        <f ca="1"/>
        <v>44104</v>
      </c>
      <c r="Y12" s="3">
        <f ca="1"/>
        <v>44196</v>
      </c>
      <c r="Z12" s="3"/>
      <c r="AA12" s="3"/>
      <c r="AB12" s="3"/>
      <c r="AC12" s="3"/>
      <c r="AD12" s="3"/>
      <c r="AE12" s="3"/>
      <c r="AF12" s="3"/>
      <c r="AG12" s="3"/>
      <c r="AI12" s="8">
        <f ca="1">INDEX(_ParoEPACLM,ROWS($A$1:A1))</f>
        <v>284500</v>
      </c>
      <c r="AJ12" s="8">
        <f t="shared" ref="AJ12:AJ31" ca="1" si="2">AI12</f>
        <v>284500</v>
      </c>
      <c r="AK12" s="8"/>
      <c r="AL12" s="40">
        <f ca="1">SUM(OFFSET(AL13,0,0,_Horizonte_EPA,1))</f>
        <v>4</v>
      </c>
    </row>
    <row r="13" spans="1:38" x14ac:dyDescent="0.25">
      <c r="A13" s="4">
        <v>1</v>
      </c>
      <c r="B13" s="27">
        <f ca="1"/>
        <v>3.3162265164509312E-2</v>
      </c>
      <c r="C13" s="27">
        <f ca="1"/>
        <v>4.7068231523232543E-2</v>
      </c>
      <c r="D13" s="27">
        <f ca="1"/>
        <v>3.6429450037779802E-2</v>
      </c>
      <c r="E13" s="27">
        <f ca="1"/>
        <v>1.480848236121121E-2</v>
      </c>
      <c r="F13" s="27">
        <f ca="1"/>
        <v>1.4462305183408661E-2</v>
      </c>
      <c r="G13" s="27">
        <f ca="1"/>
        <v>3.1574610680892332E-2</v>
      </c>
      <c r="H13" s="27">
        <f ca="1"/>
        <v>1.9307068189282635E-2</v>
      </c>
      <c r="I13" s="27">
        <f ca="1"/>
        <v>4.6160325758345763E-2</v>
      </c>
      <c r="J13" s="27">
        <f ca="1"/>
        <v>1.6427086048858085E-2</v>
      </c>
      <c r="K13" s="27">
        <f ca="1"/>
        <v>3.7957852069078424E-2</v>
      </c>
      <c r="L13" s="27">
        <f ca="1"/>
        <v>0.16135427626577137</v>
      </c>
      <c r="M13" s="27">
        <f ca="1"/>
        <v>8.5260814489736686E-2</v>
      </c>
      <c r="N13" s="27">
        <f ca="1"/>
        <v>3.897038746842816E-2</v>
      </c>
      <c r="O13" s="27">
        <f ca="1"/>
        <v>5.3138290930073093E-2</v>
      </c>
      <c r="P13" s="27">
        <f ca="1"/>
        <v>8.4927859420402249E-2</v>
      </c>
      <c r="Q13" s="27">
        <f ca="1"/>
        <v>7.0655315033947036E-2</v>
      </c>
      <c r="R13" s="27">
        <f ca="1"/>
        <v>5.7849486459979449E-2</v>
      </c>
      <c r="S13" s="27">
        <f ca="1"/>
        <v>0.13401254305309943</v>
      </c>
      <c r="T13" s="27">
        <f ca="1"/>
        <v>9.0731571980315368E-2</v>
      </c>
      <c r="U13" s="27">
        <f ca="1"/>
        <v>3.5528229481982684E-2</v>
      </c>
      <c r="V13" s="27">
        <f ca="1"/>
        <v>5.0271837516647738E-2</v>
      </c>
      <c r="W13" s="27">
        <f ca="1"/>
        <v>0.14895897690522608</v>
      </c>
      <c r="X13" s="27">
        <f ca="1"/>
        <v>0.21653032111795573</v>
      </c>
      <c r="Y13" s="27">
        <f ca="1"/>
        <v>0.10630093938651256</v>
      </c>
      <c r="Z13" s="27"/>
      <c r="AA13" s="27"/>
      <c r="AB13" s="27"/>
      <c r="AC13" s="27"/>
      <c r="AD13" s="27"/>
      <c r="AE13" s="27"/>
      <c r="AF13" s="27"/>
      <c r="AG13" s="27"/>
      <c r="AI13" s="8">
        <f ca="1">INDEX(_ParoEPACLM,ROWS($A$1:A2))</f>
        <v>266600</v>
      </c>
      <c r="AJ13" s="8">
        <f t="shared" ca="1" si="2"/>
        <v>266600</v>
      </c>
      <c r="AK13" s="8"/>
      <c r="AL13" s="37">
        <f ca="1">IF(INDEX(Previsiones_ParoEPACLM,1)&gt;INDEX(_ParoEPACLM,_NumeroTrimestres),1,0)</f>
        <v>1</v>
      </c>
    </row>
    <row r="14" spans="1:38" x14ac:dyDescent="0.25">
      <c r="A14" s="4">
        <v>2</v>
      </c>
      <c r="B14" s="27">
        <f ca="1"/>
        <v>7.9353026404292912E-2</v>
      </c>
      <c r="C14" s="27">
        <f ca="1"/>
        <v>7.2025225831168369E-2</v>
      </c>
      <c r="D14" s="27">
        <f ca="1"/>
        <v>6.569605314154485E-2</v>
      </c>
      <c r="E14" s="27">
        <f ca="1"/>
        <v>2.6174757761563451E-2</v>
      </c>
      <c r="F14" s="27">
        <f ca="1"/>
        <v>3.321603494989088E-2</v>
      </c>
      <c r="G14" s="27">
        <f ca="1"/>
        <v>3.1760848071640591E-2</v>
      </c>
      <c r="H14" s="27">
        <f ca="1"/>
        <v>4.3633344803425227E-2</v>
      </c>
      <c r="I14" s="27">
        <f ca="1"/>
        <v>5.3832100852578259E-2</v>
      </c>
      <c r="J14" s="27">
        <f ca="1"/>
        <v>3.3124789376937136E-2</v>
      </c>
      <c r="K14" s="27">
        <f ca="1"/>
        <v>0.12086453088302353</v>
      </c>
      <c r="L14" s="27">
        <f ca="1"/>
        <v>0.10025145599162497</v>
      </c>
      <c r="M14" s="27">
        <f ca="1"/>
        <v>0.10199972514730551</v>
      </c>
      <c r="N14" s="27">
        <f ca="1"/>
        <v>3.2676202953549921E-2</v>
      </c>
      <c r="O14" s="27">
        <f ca="1"/>
        <v>0.11200314330073417</v>
      </c>
      <c r="P14" s="27">
        <f ca="1"/>
        <v>0.14979227393530564</v>
      </c>
      <c r="Q14" s="27">
        <f ca="1"/>
        <v>0.1166755147565946</v>
      </c>
      <c r="R14" s="27">
        <f ca="1"/>
        <v>7.7819537352055032E-2</v>
      </c>
      <c r="S14" s="27">
        <f ca="1"/>
        <v>0.21979191309462881</v>
      </c>
      <c r="T14" s="27">
        <f ca="1"/>
        <v>9.3125422784350959E-2</v>
      </c>
      <c r="U14" s="27">
        <f ca="1"/>
        <v>5.1935796077295329E-2</v>
      </c>
      <c r="V14" s="27">
        <f ca="1"/>
        <v>0.11355613599633647</v>
      </c>
      <c r="W14" s="27">
        <f ca="1"/>
        <v>9.0627024509623955E-2</v>
      </c>
      <c r="X14" s="27">
        <f ca="1"/>
        <v>0.16334724100806652</v>
      </c>
      <c r="Y14" s="27">
        <f ca="1"/>
        <v>0.16554093332404551</v>
      </c>
      <c r="Z14" s="27"/>
      <c r="AA14" s="27"/>
      <c r="AB14" s="27"/>
      <c r="AC14" s="27"/>
      <c r="AD14" s="27"/>
      <c r="AE14" s="27"/>
      <c r="AF14" s="27"/>
      <c r="AG14" s="27"/>
      <c r="AI14" s="8">
        <f ca="1">INDEX(_ParoEPACLM,ROWS($A$1:A3))</f>
        <v>245000</v>
      </c>
      <c r="AJ14" s="8">
        <f t="shared" ca="1" si="2"/>
        <v>245000</v>
      </c>
      <c r="AK14" s="8"/>
      <c r="AL14" s="37">
        <f ca="1">IF(INDEX(Previsiones_ParoEPACLM,2)&gt;INDEX(_ParoEPACLM,_NumeroTrimestres),1,0)</f>
        <v>1</v>
      </c>
    </row>
    <row r="15" spans="1:38" x14ac:dyDescent="0.25">
      <c r="A15" s="5">
        <v>3</v>
      </c>
      <c r="B15" s="27">
        <f ca="1"/>
        <v>0.14146148943720188</v>
      </c>
      <c r="C15" s="27">
        <f ca="1"/>
        <v>9.4412249990722508E-2</v>
      </c>
      <c r="D15" s="27">
        <f ca="1"/>
        <v>6.0525140099152164E-2</v>
      </c>
      <c r="E15" s="27">
        <f ca="1"/>
        <v>3.4638994375267705E-2</v>
      </c>
      <c r="F15" s="27">
        <f ca="1"/>
        <v>4.8633596933632464E-2</v>
      </c>
      <c r="G15" s="27">
        <f ca="1"/>
        <v>7.7549582725024546E-2</v>
      </c>
      <c r="H15" s="27">
        <f ca="1"/>
        <v>4.5274797826448408E-2</v>
      </c>
      <c r="I15" s="27">
        <f ca="1"/>
        <v>4.5146297279081156E-2</v>
      </c>
      <c r="J15" s="27">
        <f ca="1"/>
        <v>0.14068440166113005</v>
      </c>
      <c r="K15" s="27">
        <f ca="1"/>
        <v>6.5392645612975253E-2</v>
      </c>
      <c r="L15" s="27">
        <f ca="1"/>
        <v>0.1110326695170222</v>
      </c>
      <c r="M15" s="27">
        <f ca="1"/>
        <v>0.10030119914459996</v>
      </c>
      <c r="N15" s="27">
        <f ca="1"/>
        <v>9.7837572413129431E-2</v>
      </c>
      <c r="O15" s="27">
        <f ca="1"/>
        <v>0.19618516855063764</v>
      </c>
      <c r="P15" s="27">
        <f ca="1"/>
        <v>0.22815003251343768</v>
      </c>
      <c r="Q15" s="27">
        <f ca="1"/>
        <v>3.392808809521957E-2</v>
      </c>
      <c r="R15" s="27">
        <f ca="1"/>
        <v>0.18606867295633903</v>
      </c>
      <c r="S15" s="27">
        <f ca="1"/>
        <v>0.25191890494123315</v>
      </c>
      <c r="T15" s="27">
        <f ca="1"/>
        <v>0.1520592691100067</v>
      </c>
      <c r="U15" s="27">
        <f ca="1"/>
        <v>0.12200855573485861</v>
      </c>
      <c r="V15" s="27">
        <f ca="1"/>
        <v>0.12559055822578108</v>
      </c>
      <c r="W15" s="27">
        <f ca="1"/>
        <v>5.4644816397210708E-2</v>
      </c>
      <c r="X15" s="27">
        <f ca="1"/>
        <v>5.6200297108978434E-2</v>
      </c>
      <c r="Y15" s="27">
        <f ca="1"/>
        <v>5.9542149197965903E-2</v>
      </c>
      <c r="Z15" s="27"/>
      <c r="AA15" s="27"/>
      <c r="AB15" s="27"/>
      <c r="AC15" s="27"/>
      <c r="AD15" s="27"/>
      <c r="AE15" s="27"/>
      <c r="AF15" s="27"/>
      <c r="AG15" s="27"/>
      <c r="AI15" s="8">
        <f ca="1">INDEX(_ParoEPACLM,ROWS($A$1:A4))</f>
        <v>246800</v>
      </c>
      <c r="AJ15" s="8">
        <f t="shared" ca="1" si="2"/>
        <v>246800</v>
      </c>
      <c r="AK15" s="8"/>
      <c r="AL15" s="37">
        <f ca="1">IF(INDEX(Previsiones_ParoEPACLM,3)&gt;INDEX(_ParoEPACLM,_NumeroTrimestres),1,0)</f>
        <v>1</v>
      </c>
    </row>
    <row r="16" spans="1:38" x14ac:dyDescent="0.25">
      <c r="A16" s="5">
        <v>4</v>
      </c>
      <c r="B16" s="27">
        <f ca="1"/>
        <v>0.14357175845560344</v>
      </c>
      <c r="C16" s="27">
        <f ca="1"/>
        <v>0.1070151842903979</v>
      </c>
      <c r="D16" s="27">
        <f ca="1"/>
        <v>8.5282356437933513E-2</v>
      </c>
      <c r="E16" s="27">
        <f ca="1"/>
        <v>3.5954934928494574E-2</v>
      </c>
      <c r="F16" s="27">
        <f ca="1"/>
        <v>8.0272078626292043E-2</v>
      </c>
      <c r="G16" s="27">
        <f ca="1"/>
        <v>8.5401634436965884E-2</v>
      </c>
      <c r="H16" s="27">
        <f ca="1"/>
        <v>3.1366878816873577E-2</v>
      </c>
      <c r="I16" s="27">
        <f ca="1"/>
        <v>0.19737993071166285</v>
      </c>
      <c r="J16" s="27">
        <f ca="1"/>
        <v>7.6815919895515256E-2</v>
      </c>
      <c r="K16" s="27">
        <f ca="1"/>
        <v>6.0164387003722883E-2</v>
      </c>
      <c r="L16" s="27">
        <f ca="1"/>
        <v>0.17251447350612631</v>
      </c>
      <c r="M16" s="27">
        <f ca="1"/>
        <v>7.7678197937492283E-2</v>
      </c>
      <c r="N16" s="27">
        <f ca="1"/>
        <v>0.17602355271229941</v>
      </c>
      <c r="O16" s="27">
        <f ca="1"/>
        <v>0.29390450762625669</v>
      </c>
      <c r="P16" s="27">
        <f ca="1"/>
        <v>0.1477479769291587</v>
      </c>
      <c r="Q16" s="27">
        <f ca="1"/>
        <v>0.10826094303870037</v>
      </c>
      <c r="R16" s="27">
        <f ca="1"/>
        <v>0.19692912718782674</v>
      </c>
      <c r="S16" s="27">
        <f ca="1"/>
        <v>0.32211391406588868</v>
      </c>
      <c r="T16" s="27">
        <f ca="1"/>
        <v>7.1603677836586485E-2</v>
      </c>
      <c r="U16" s="27">
        <f ca="1"/>
        <v>0.15353704643577024</v>
      </c>
      <c r="V16" s="27">
        <f ca="1"/>
        <v>7.1626414487363121E-2</v>
      </c>
      <c r="W16" s="27">
        <f ca="1"/>
        <v>7.4216261558974109E-2</v>
      </c>
      <c r="X16" s="27">
        <f ca="1"/>
        <v>7.5964897146413579E-2</v>
      </c>
      <c r="Y16" s="27">
        <f ca="1"/>
        <v>8.1137889906257477E-2</v>
      </c>
      <c r="Z16" s="27"/>
      <c r="AA16" s="27"/>
      <c r="AB16" s="27"/>
      <c r="AC16" s="27"/>
      <c r="AD16" s="27"/>
      <c r="AE16" s="27"/>
      <c r="AF16" s="27"/>
      <c r="AG16" s="27"/>
      <c r="AI16" s="8">
        <f ca="1">INDEX(_ParoEPACLM,ROWS($A$1:A5))</f>
        <v>250300</v>
      </c>
      <c r="AJ16" s="8">
        <f t="shared" ca="1" si="2"/>
        <v>250300</v>
      </c>
      <c r="AK16" s="8"/>
      <c r="AL16" s="37">
        <f ca="1">IF(INDEX(Previsiones_ParoEPACLM,4)&gt;INDEX(_ParoEPACLM,_NumeroTrimestres),1,0)</f>
        <v>1</v>
      </c>
    </row>
    <row r="17" spans="1:37" x14ac:dyDescent="0.25">
      <c r="A17" s="5">
        <v>5</v>
      </c>
      <c r="B17" s="27">
        <f ca="1"/>
        <v>0</v>
      </c>
      <c r="C17" s="27">
        <f ca="1"/>
        <v>0</v>
      </c>
      <c r="D17" s="27">
        <f ca="1"/>
        <v>0</v>
      </c>
      <c r="E17" s="27">
        <f ca="1"/>
        <v>0</v>
      </c>
      <c r="F17" s="27">
        <f ca="1"/>
        <v>0</v>
      </c>
      <c r="G17" s="27">
        <f ca="1"/>
        <v>0</v>
      </c>
      <c r="H17" s="27">
        <f ca="1"/>
        <v>0</v>
      </c>
      <c r="I17" s="27">
        <f ca="1"/>
        <v>0</v>
      </c>
      <c r="J17" s="27">
        <f ca="1"/>
        <v>0</v>
      </c>
      <c r="K17" s="27">
        <f ca="1"/>
        <v>0</v>
      </c>
      <c r="L17" s="27">
        <f ca="1"/>
        <v>0</v>
      </c>
      <c r="M17" s="27">
        <f ca="1"/>
        <v>0</v>
      </c>
      <c r="N17" s="27">
        <f ca="1"/>
        <v>0</v>
      </c>
      <c r="O17" s="27">
        <f ca="1"/>
        <v>0</v>
      </c>
      <c r="P17" s="27">
        <f ca="1"/>
        <v>0</v>
      </c>
      <c r="Q17" s="27">
        <f ca="1"/>
        <v>0</v>
      </c>
      <c r="R17" s="27">
        <f ca="1"/>
        <v>0</v>
      </c>
      <c r="S17" s="27">
        <f ca="1"/>
        <v>0</v>
      </c>
      <c r="T17" s="27">
        <f ca="1"/>
        <v>0</v>
      </c>
      <c r="U17" s="27">
        <f ca="1"/>
        <v>0</v>
      </c>
      <c r="V17" s="27">
        <f ca="1"/>
        <v>0</v>
      </c>
      <c r="W17" s="27">
        <f ca="1"/>
        <v>0</v>
      </c>
      <c r="X17" s="27">
        <f ca="1"/>
        <v>0</v>
      </c>
      <c r="Y17" s="27">
        <f ca="1"/>
        <v>0</v>
      </c>
      <c r="Z17" s="27"/>
      <c r="AA17" s="27"/>
      <c r="AB17" s="27"/>
      <c r="AC17" s="27"/>
      <c r="AD17" s="27"/>
      <c r="AE17" s="27"/>
      <c r="AF17" s="27"/>
      <c r="AG17" s="27"/>
      <c r="AI17" s="8">
        <f ca="1">INDEX(_ParoEPACLM,ROWS($A$1:A6))</f>
        <v>235300</v>
      </c>
      <c r="AJ17" s="8">
        <f t="shared" ca="1" si="2"/>
        <v>235300</v>
      </c>
      <c r="AK17" s="8"/>
    </row>
    <row r="18" spans="1:37" x14ac:dyDescent="0.25">
      <c r="A18" s="5">
        <v>6</v>
      </c>
      <c r="B18" s="27">
        <f ca="1"/>
        <v>0</v>
      </c>
      <c r="C18" s="27">
        <f ca="1"/>
        <v>0</v>
      </c>
      <c r="D18" s="27">
        <f ca="1"/>
        <v>0</v>
      </c>
      <c r="E18" s="27">
        <f ca="1"/>
        <v>0</v>
      </c>
      <c r="F18" s="27">
        <f ca="1"/>
        <v>0</v>
      </c>
      <c r="G18" s="27">
        <f ca="1"/>
        <v>0</v>
      </c>
      <c r="H18" s="27">
        <f ca="1"/>
        <v>0</v>
      </c>
      <c r="I18" s="27">
        <f ca="1"/>
        <v>0</v>
      </c>
      <c r="J18" s="27">
        <f ca="1"/>
        <v>0</v>
      </c>
      <c r="K18" s="27">
        <f ca="1"/>
        <v>0</v>
      </c>
      <c r="L18" s="27">
        <f ca="1"/>
        <v>0</v>
      </c>
      <c r="M18" s="27">
        <f ca="1"/>
        <v>0</v>
      </c>
      <c r="N18" s="27">
        <f ca="1"/>
        <v>0</v>
      </c>
      <c r="O18" s="27">
        <f ca="1"/>
        <v>0</v>
      </c>
      <c r="P18" s="27">
        <f ca="1"/>
        <v>0</v>
      </c>
      <c r="Q18" s="27">
        <f ca="1"/>
        <v>0</v>
      </c>
      <c r="R18" s="27">
        <f ca="1"/>
        <v>0</v>
      </c>
      <c r="S18" s="27">
        <f ca="1"/>
        <v>0</v>
      </c>
      <c r="T18" s="27">
        <f ca="1"/>
        <v>0</v>
      </c>
      <c r="U18" s="27">
        <f ca="1"/>
        <v>0</v>
      </c>
      <c r="V18" s="27">
        <f ca="1"/>
        <v>0</v>
      </c>
      <c r="W18" s="27">
        <f ca="1"/>
        <v>0</v>
      </c>
      <c r="X18" s="27">
        <f ca="1"/>
        <v>0</v>
      </c>
      <c r="Y18" s="27">
        <f ca="1"/>
        <v>0</v>
      </c>
      <c r="Z18" s="27"/>
      <c r="AA18" s="27"/>
      <c r="AB18" s="27"/>
      <c r="AC18" s="27"/>
      <c r="AD18" s="27"/>
      <c r="AE18" s="27"/>
      <c r="AF18" s="27"/>
      <c r="AG18" s="27"/>
      <c r="AI18" s="8">
        <f ca="1">INDEX(_ParoEPACLM,ROWS($A$1:A7))</f>
        <v>221800</v>
      </c>
      <c r="AJ18" s="8">
        <f t="shared" ca="1" si="2"/>
        <v>221800</v>
      </c>
      <c r="AK18" s="8"/>
    </row>
    <row r="19" spans="1:37" x14ac:dyDescent="0.25">
      <c r="A19" s="4">
        <v>7</v>
      </c>
      <c r="B19" s="27">
        <f ca="1"/>
        <v>0</v>
      </c>
      <c r="C19" s="27">
        <f ca="1"/>
        <v>0</v>
      </c>
      <c r="D19" s="27">
        <f ca="1"/>
        <v>0</v>
      </c>
      <c r="E19" s="27">
        <f ca="1"/>
        <v>0</v>
      </c>
      <c r="F19" s="27">
        <f ca="1"/>
        <v>0</v>
      </c>
      <c r="G19" s="27">
        <f ca="1"/>
        <v>0</v>
      </c>
      <c r="H19" s="27">
        <f ca="1"/>
        <v>0</v>
      </c>
      <c r="I19" s="27">
        <f ca="1"/>
        <v>0</v>
      </c>
      <c r="J19" s="27">
        <f ca="1"/>
        <v>0</v>
      </c>
      <c r="K19" s="27">
        <f ca="1"/>
        <v>0</v>
      </c>
      <c r="L19" s="27">
        <f ca="1"/>
        <v>0</v>
      </c>
      <c r="M19" s="27">
        <f ca="1"/>
        <v>0</v>
      </c>
      <c r="N19" s="27">
        <f ca="1"/>
        <v>0</v>
      </c>
      <c r="O19" s="27">
        <f ca="1"/>
        <v>0</v>
      </c>
      <c r="P19" s="27">
        <f ca="1"/>
        <v>0</v>
      </c>
      <c r="Q19" s="27">
        <f ca="1"/>
        <v>0</v>
      </c>
      <c r="R19" s="27">
        <f ca="1"/>
        <v>0</v>
      </c>
      <c r="S19" s="27">
        <f ca="1"/>
        <v>0</v>
      </c>
      <c r="T19" s="27">
        <f ca="1"/>
        <v>0</v>
      </c>
      <c r="U19" s="27">
        <f ca="1"/>
        <v>0</v>
      </c>
      <c r="V19" s="27">
        <f ca="1"/>
        <v>0</v>
      </c>
      <c r="W19" s="27">
        <f ca="1"/>
        <v>0</v>
      </c>
      <c r="X19" s="27">
        <f ca="1"/>
        <v>0</v>
      </c>
      <c r="Y19" s="27">
        <f ca="1"/>
        <v>0</v>
      </c>
      <c r="Z19" s="27"/>
      <c r="AA19" s="27"/>
      <c r="AB19" s="27"/>
      <c r="AC19" s="27"/>
      <c r="AD19" s="27"/>
      <c r="AE19" s="27"/>
      <c r="AF19" s="27"/>
      <c r="AG19" s="27"/>
      <c r="AI19" s="8">
        <f ca="1">INDEX(_ParoEPACLM,ROWS($A$1:A8))</f>
        <v>219000</v>
      </c>
      <c r="AJ19" s="8">
        <f t="shared" ca="1" si="2"/>
        <v>219000</v>
      </c>
      <c r="AK19" s="8"/>
    </row>
    <row r="20" spans="1:37" x14ac:dyDescent="0.25">
      <c r="A20" s="4">
        <v>8</v>
      </c>
      <c r="B20" s="27">
        <f ca="1"/>
        <v>0</v>
      </c>
      <c r="C20" s="27">
        <f ca="1"/>
        <v>0</v>
      </c>
      <c r="D20" s="27">
        <f ca="1"/>
        <v>0</v>
      </c>
      <c r="E20" s="27">
        <f ca="1"/>
        <v>0</v>
      </c>
      <c r="F20" s="27">
        <f ca="1"/>
        <v>0</v>
      </c>
      <c r="G20" s="27">
        <f ca="1"/>
        <v>0</v>
      </c>
      <c r="H20" s="27">
        <f ca="1"/>
        <v>0</v>
      </c>
      <c r="I20" s="27">
        <f ca="1"/>
        <v>0</v>
      </c>
      <c r="J20" s="27">
        <f ca="1"/>
        <v>0</v>
      </c>
      <c r="K20" s="27">
        <f ca="1"/>
        <v>0</v>
      </c>
      <c r="L20" s="27">
        <f ca="1"/>
        <v>0</v>
      </c>
      <c r="M20" s="27">
        <f ca="1"/>
        <v>0</v>
      </c>
      <c r="N20" s="27">
        <f ca="1"/>
        <v>0</v>
      </c>
      <c r="O20" s="27">
        <f ca="1"/>
        <v>0</v>
      </c>
      <c r="P20" s="27">
        <f ca="1"/>
        <v>0</v>
      </c>
      <c r="Q20" s="27">
        <f ca="1"/>
        <v>0</v>
      </c>
      <c r="R20" s="27">
        <f ca="1"/>
        <v>0</v>
      </c>
      <c r="S20" s="27">
        <f ca="1"/>
        <v>0</v>
      </c>
      <c r="T20" s="27">
        <f ca="1"/>
        <v>0</v>
      </c>
      <c r="U20" s="27">
        <f ca="1"/>
        <v>0</v>
      </c>
      <c r="V20" s="27">
        <f ca="1"/>
        <v>0</v>
      </c>
      <c r="W20" s="27">
        <f ca="1"/>
        <v>0</v>
      </c>
      <c r="X20" s="27">
        <f ca="1"/>
        <v>0</v>
      </c>
      <c r="Y20" s="27">
        <f ca="1"/>
        <v>0</v>
      </c>
      <c r="Z20" s="27"/>
      <c r="AA20" s="27"/>
      <c r="AB20" s="27"/>
      <c r="AC20" s="27"/>
      <c r="AD20" s="27"/>
      <c r="AE20" s="27"/>
      <c r="AF20" s="27"/>
      <c r="AG20" s="27"/>
      <c r="AI20" s="8">
        <f ca="1">INDEX(_ParoEPACLM,ROWS($A$1:A9))</f>
        <v>223500</v>
      </c>
      <c r="AJ20" s="8">
        <f t="shared" ca="1" si="2"/>
        <v>223500</v>
      </c>
      <c r="AK20" s="8"/>
    </row>
    <row r="21" spans="1:37" x14ac:dyDescent="0.25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AB21"/>
      <c r="AC21"/>
      <c r="AD21"/>
      <c r="AE21"/>
      <c r="AF21"/>
      <c r="AG21"/>
      <c r="AI21" s="8">
        <f ca="1">INDEX(_ParoEPACLM,ROWS($A$1:A10))</f>
        <v>219282.45</v>
      </c>
      <c r="AJ21" s="8">
        <f t="shared" ca="1" si="2"/>
        <v>219282.45</v>
      </c>
      <c r="AK21" s="8"/>
    </row>
    <row r="22" spans="1:37" x14ac:dyDescent="0.25">
      <c r="A22" s="2" t="s">
        <v>0</v>
      </c>
      <c r="B22" s="3">
        <f t="shared" ref="B22:Y22" ca="1" si="3">B12</f>
        <v>42094</v>
      </c>
      <c r="C22" s="3">
        <f t="shared" ca="1" si="3"/>
        <v>42185</v>
      </c>
      <c r="D22" s="3">
        <f t="shared" ca="1" si="3"/>
        <v>42277</v>
      </c>
      <c r="E22" s="3">
        <f t="shared" ca="1" si="3"/>
        <v>42369</v>
      </c>
      <c r="F22" s="3">
        <f t="shared" ca="1" si="3"/>
        <v>42460</v>
      </c>
      <c r="G22" s="3">
        <f t="shared" ca="1" si="3"/>
        <v>42551</v>
      </c>
      <c r="H22" s="3">
        <f t="shared" ca="1" si="3"/>
        <v>42643</v>
      </c>
      <c r="I22" s="3">
        <f t="shared" ca="1" si="3"/>
        <v>42735</v>
      </c>
      <c r="J22" s="3">
        <f t="shared" ca="1" si="3"/>
        <v>42825</v>
      </c>
      <c r="K22" s="3">
        <f t="shared" ca="1" si="3"/>
        <v>42916</v>
      </c>
      <c r="L22" s="3">
        <f t="shared" ca="1" si="3"/>
        <v>43008</v>
      </c>
      <c r="M22" s="3">
        <f t="shared" ca="1" si="3"/>
        <v>43100</v>
      </c>
      <c r="N22" s="3">
        <f t="shared" ca="1" si="3"/>
        <v>43190</v>
      </c>
      <c r="O22" s="3">
        <f t="shared" ca="1" si="3"/>
        <v>43281</v>
      </c>
      <c r="P22" s="3">
        <f t="shared" ca="1" si="3"/>
        <v>43373</v>
      </c>
      <c r="Q22" s="3">
        <f t="shared" ca="1" si="3"/>
        <v>43465</v>
      </c>
      <c r="R22" s="3">
        <f t="shared" ca="1" si="3"/>
        <v>43555</v>
      </c>
      <c r="S22" s="3">
        <f t="shared" ca="1" si="3"/>
        <v>43646</v>
      </c>
      <c r="T22" s="3">
        <f t="shared" ca="1" si="3"/>
        <v>43738</v>
      </c>
      <c r="U22" s="3">
        <f t="shared" ca="1" si="3"/>
        <v>43830</v>
      </c>
      <c r="V22" s="3">
        <f t="shared" ca="1" si="3"/>
        <v>43921</v>
      </c>
      <c r="W22" s="3">
        <f t="shared" ca="1" si="3"/>
        <v>44012</v>
      </c>
      <c r="X22" s="3">
        <f t="shared" ca="1" si="3"/>
        <v>44104</v>
      </c>
      <c r="Y22" s="3">
        <f t="shared" ca="1" si="3"/>
        <v>44196</v>
      </c>
      <c r="Z22" s="52"/>
      <c r="AA22" s="52"/>
      <c r="AB22" s="52"/>
      <c r="AC22" s="52"/>
      <c r="AD22" s="52"/>
      <c r="AE22" s="52"/>
      <c r="AF22" s="52"/>
      <c r="AG22" s="52"/>
      <c r="AI22" s="8">
        <f ca="1">INDEX(_ParoEPACLM,ROWS($A$1:A11))</f>
        <v>181020.85</v>
      </c>
      <c r="AJ22" s="8">
        <f t="shared" ca="1" si="2"/>
        <v>181020.85</v>
      </c>
      <c r="AK22" s="8"/>
    </row>
    <row r="23" spans="1:37" x14ac:dyDescent="0.25">
      <c r="A23" s="4">
        <v>1</v>
      </c>
      <c r="B23" s="27">
        <f ca="1">MAX(B$13:B13)</f>
        <v>3.3162265164509312E-2</v>
      </c>
      <c r="C23" s="27">
        <f ca="1">MAX(C$13:C13)</f>
        <v>4.7068231523232543E-2</v>
      </c>
      <c r="D23" s="27">
        <f ca="1">MAX(D$13:D13)</f>
        <v>3.6429450037779802E-2</v>
      </c>
      <c r="E23" s="27">
        <f ca="1">MAX(E$13:E13)</f>
        <v>1.480848236121121E-2</v>
      </c>
      <c r="F23" s="27">
        <f ca="1">MAX(F$13:F13)</f>
        <v>1.4462305183408661E-2</v>
      </c>
      <c r="G23" s="27">
        <f ca="1">MAX(G$13:G13)</f>
        <v>3.1574610680892332E-2</v>
      </c>
      <c r="H23" s="27">
        <f ca="1">MAX(H$13:H13)</f>
        <v>1.9307068189282635E-2</v>
      </c>
      <c r="I23" s="27">
        <f ca="1">MAX(I$13:I13)</f>
        <v>4.6160325758345763E-2</v>
      </c>
      <c r="J23" s="27">
        <f ca="1">MAX(J$13:J13)</f>
        <v>1.6427086048858085E-2</v>
      </c>
      <c r="K23" s="27">
        <f ca="1">MAX(K$13:K13)</f>
        <v>3.7957852069078424E-2</v>
      </c>
      <c r="L23" s="27">
        <f ca="1">MAX(L$13:L13)</f>
        <v>0.16135427626577137</v>
      </c>
      <c r="M23" s="27">
        <f ca="1">MAX(M$13:M13)</f>
        <v>8.5260814489736686E-2</v>
      </c>
      <c r="N23" s="27">
        <f ca="1">MAX(N$13:N13)</f>
        <v>3.897038746842816E-2</v>
      </c>
      <c r="O23" s="27">
        <f ca="1">MAX(O$13:O13)</f>
        <v>5.3138290930073093E-2</v>
      </c>
      <c r="P23" s="27">
        <f ca="1">MAX(P$13:P13)</f>
        <v>8.4927859420402249E-2</v>
      </c>
      <c r="Q23" s="27">
        <f ca="1">MAX(Q$13:Q13)</f>
        <v>7.0655315033947036E-2</v>
      </c>
      <c r="R23" s="27">
        <f ca="1">MAX(R$13:R13)</f>
        <v>5.7849486459979449E-2</v>
      </c>
      <c r="S23" s="27">
        <f ca="1">MAX(S$13:S13)</f>
        <v>0.13401254305309943</v>
      </c>
      <c r="T23" s="27">
        <f ca="1">MAX(T$13:T13)</f>
        <v>9.0731571980315368E-2</v>
      </c>
      <c r="U23" s="27">
        <f ca="1">MAX(U$13:U13)</f>
        <v>3.5528229481982684E-2</v>
      </c>
      <c r="V23" s="27">
        <f ca="1">MAX(V$13:V13)</f>
        <v>5.0271837516647738E-2</v>
      </c>
      <c r="W23" s="27">
        <f ca="1">MAX(W$13:W13)</f>
        <v>0.14895897690522608</v>
      </c>
      <c r="X23" s="27">
        <f ca="1">MAX(X$13:X13)</f>
        <v>0.21653032111795573</v>
      </c>
      <c r="Y23" s="27">
        <f ca="1">MAX(Y$13:Y13)</f>
        <v>0.10630093938651256</v>
      </c>
      <c r="Z23" s="53"/>
      <c r="AA23" s="53"/>
      <c r="AB23" s="53"/>
      <c r="AC23" s="53"/>
      <c r="AD23" s="53"/>
      <c r="AE23" s="53"/>
      <c r="AF23" s="53"/>
      <c r="AG23" s="53"/>
      <c r="AI23" s="8">
        <f ca="1">INDEX(_ParoEPACLM,ROWS($A$1:A12))</f>
        <v>196490.08</v>
      </c>
      <c r="AJ23" s="8">
        <f t="shared" ca="1" si="2"/>
        <v>196490.08</v>
      </c>
      <c r="AK23" s="8"/>
    </row>
    <row r="24" spans="1:37" x14ac:dyDescent="0.25">
      <c r="A24" s="4">
        <v>2</v>
      </c>
      <c r="B24" s="27">
        <f ca="1">MAX(B$13:B14)</f>
        <v>7.9353026404292912E-2</v>
      </c>
      <c r="C24" s="27">
        <f ca="1">MAX(C$13:C14)</f>
        <v>7.2025225831168369E-2</v>
      </c>
      <c r="D24" s="27">
        <f ca="1">MAX(D$13:D14)</f>
        <v>6.569605314154485E-2</v>
      </c>
      <c r="E24" s="27">
        <f ca="1">MAX(E$13:E14)</f>
        <v>2.6174757761563451E-2</v>
      </c>
      <c r="F24" s="27">
        <f ca="1">MAX(F$13:F14)</f>
        <v>3.321603494989088E-2</v>
      </c>
      <c r="G24" s="27">
        <f ca="1">MAX(G$13:G14)</f>
        <v>3.1760848071640591E-2</v>
      </c>
      <c r="H24" s="27">
        <f ca="1">MAX(H$13:H14)</f>
        <v>4.3633344803425227E-2</v>
      </c>
      <c r="I24" s="27">
        <f ca="1">MAX(I$13:I14)</f>
        <v>5.3832100852578259E-2</v>
      </c>
      <c r="J24" s="27">
        <f ca="1">MAX(J$13:J14)</f>
        <v>3.3124789376937136E-2</v>
      </c>
      <c r="K24" s="27">
        <f ca="1">MAX(K$13:K14)</f>
        <v>0.12086453088302353</v>
      </c>
      <c r="L24" s="27">
        <f ca="1">MAX(L$13:L14)</f>
        <v>0.16135427626577137</v>
      </c>
      <c r="M24" s="27">
        <f ca="1">MAX(M$13:M14)</f>
        <v>0.10199972514730551</v>
      </c>
      <c r="N24" s="27">
        <f ca="1">MAX(N$13:N14)</f>
        <v>3.897038746842816E-2</v>
      </c>
      <c r="O24" s="27">
        <f ca="1">MAX(O$13:O14)</f>
        <v>0.11200314330073417</v>
      </c>
      <c r="P24" s="27">
        <f ca="1">MAX(P$13:P14)</f>
        <v>0.14979227393530564</v>
      </c>
      <c r="Q24" s="27">
        <f ca="1">MAX(Q$13:Q14)</f>
        <v>0.1166755147565946</v>
      </c>
      <c r="R24" s="27">
        <f ca="1">MAX(R$13:R14)</f>
        <v>7.7819537352055032E-2</v>
      </c>
      <c r="S24" s="27">
        <f ca="1">MAX(S$13:S14)</f>
        <v>0.21979191309462881</v>
      </c>
      <c r="T24" s="27">
        <f ca="1">MAX(T$13:T14)</f>
        <v>9.3125422784350959E-2</v>
      </c>
      <c r="U24" s="27">
        <f ca="1">MAX(U$13:U14)</f>
        <v>5.1935796077295329E-2</v>
      </c>
      <c r="V24" s="27">
        <f ca="1">MAX(V$13:V14)</f>
        <v>0.11355613599633647</v>
      </c>
      <c r="W24" s="27">
        <f ca="1">MAX(W$13:W14)</f>
        <v>0.14895897690522608</v>
      </c>
      <c r="X24" s="27">
        <f ca="1">MAX(X$13:X14)</f>
        <v>0.21653032111795573</v>
      </c>
      <c r="Y24" s="27">
        <f ca="1">MAX(Y$13:Y14)</f>
        <v>0.16554093332404551</v>
      </c>
      <c r="Z24" s="53"/>
      <c r="AA24" s="53"/>
      <c r="AB24" s="53"/>
      <c r="AC24" s="53"/>
      <c r="AD24" s="53"/>
      <c r="AE24" s="53"/>
      <c r="AF24" s="53"/>
      <c r="AG24" s="53"/>
      <c r="AI24" s="8">
        <f ca="1">INDEX(_ParoEPACLM,ROWS($A$1:A13))</f>
        <v>202691.47</v>
      </c>
      <c r="AJ24" s="8">
        <f t="shared" ca="1" si="2"/>
        <v>202691.47</v>
      </c>
      <c r="AK24" s="8"/>
    </row>
    <row r="25" spans="1:37" x14ac:dyDescent="0.25">
      <c r="A25" s="5">
        <v>3</v>
      </c>
      <c r="B25" s="27">
        <f ca="1">MAX(B$13:B15)</f>
        <v>0.14146148943720188</v>
      </c>
      <c r="C25" s="27">
        <f ca="1">MAX(C$13:C15)</f>
        <v>9.4412249990722508E-2</v>
      </c>
      <c r="D25" s="27">
        <f ca="1">MAX(D$13:D15)</f>
        <v>6.569605314154485E-2</v>
      </c>
      <c r="E25" s="27">
        <f ca="1">MAX(E$13:E15)</f>
        <v>3.4638994375267705E-2</v>
      </c>
      <c r="F25" s="27">
        <f ca="1">MAX(F$13:F15)</f>
        <v>4.8633596933632464E-2</v>
      </c>
      <c r="G25" s="27">
        <f ca="1">MAX(G$13:G15)</f>
        <v>7.7549582725024546E-2</v>
      </c>
      <c r="H25" s="27">
        <f ca="1">MAX(H$13:H15)</f>
        <v>4.5274797826448408E-2</v>
      </c>
      <c r="I25" s="27">
        <f ca="1">MAX(I$13:I15)</f>
        <v>5.3832100852578259E-2</v>
      </c>
      <c r="J25" s="27">
        <f ca="1">MAX(J$13:J15)</f>
        <v>0.14068440166113005</v>
      </c>
      <c r="K25" s="27">
        <f ca="1">MAX(K$13:K15)</f>
        <v>0.12086453088302353</v>
      </c>
      <c r="L25" s="27">
        <f ca="1">MAX(L$13:L15)</f>
        <v>0.16135427626577137</v>
      </c>
      <c r="M25" s="27">
        <f ca="1">MAX(M$13:M15)</f>
        <v>0.10199972514730551</v>
      </c>
      <c r="N25" s="27">
        <f ca="1">MAX(N$13:N15)</f>
        <v>9.7837572413129431E-2</v>
      </c>
      <c r="O25" s="27">
        <f ca="1">MAX(O$13:O15)</f>
        <v>0.19618516855063764</v>
      </c>
      <c r="P25" s="27">
        <f ca="1">MAX(P$13:P15)</f>
        <v>0.22815003251343768</v>
      </c>
      <c r="Q25" s="27">
        <f ca="1">MAX(Q$13:Q15)</f>
        <v>0.1166755147565946</v>
      </c>
      <c r="R25" s="27">
        <f ca="1">MAX(R$13:R15)</f>
        <v>0.18606867295633903</v>
      </c>
      <c r="S25" s="27">
        <f ca="1">MAX(S$13:S15)</f>
        <v>0.25191890494123315</v>
      </c>
      <c r="T25" s="27">
        <f ca="1">MAX(T$13:T15)</f>
        <v>0.1520592691100067</v>
      </c>
      <c r="U25" s="27">
        <f ca="1">MAX(U$13:U15)</f>
        <v>0.12200855573485861</v>
      </c>
      <c r="V25" s="27">
        <f ca="1">MAX(V$13:V15)</f>
        <v>0.12559055822578108</v>
      </c>
      <c r="W25" s="27">
        <f ca="1">MAX(W$13:W15)</f>
        <v>0.14895897690522608</v>
      </c>
      <c r="X25" s="27">
        <f ca="1">MAX(X$13:X15)</f>
        <v>0.21653032111795573</v>
      </c>
      <c r="Y25" s="27">
        <f ca="1">MAX(Y$13:Y15)</f>
        <v>0.16554093332404551</v>
      </c>
      <c r="Z25" s="53"/>
      <c r="AA25" s="53"/>
      <c r="AB25" s="53"/>
      <c r="AC25" s="53"/>
      <c r="AD25" s="53"/>
      <c r="AE25" s="53"/>
      <c r="AF25" s="53"/>
      <c r="AG25" s="53"/>
      <c r="AI25" s="8">
        <f ca="1">INDEX(_ParoEPACLM,ROWS($A$1:A14))</f>
        <v>187799.03</v>
      </c>
      <c r="AJ25" s="8">
        <f t="shared" ca="1" si="2"/>
        <v>187799.03</v>
      </c>
      <c r="AK25" s="8"/>
    </row>
    <row r="26" spans="1:37" x14ac:dyDescent="0.25">
      <c r="A26" s="5">
        <v>4</v>
      </c>
      <c r="B26" s="27">
        <f ca="1">MAX(B$13:B16)</f>
        <v>0.14357175845560344</v>
      </c>
      <c r="C26" s="27">
        <f ca="1">MAX(C$13:C16)</f>
        <v>0.1070151842903979</v>
      </c>
      <c r="D26" s="27">
        <f ca="1">MAX(D$13:D16)</f>
        <v>8.5282356437933513E-2</v>
      </c>
      <c r="E26" s="27">
        <f ca="1">MAX(E$13:E16)</f>
        <v>3.5954934928494574E-2</v>
      </c>
      <c r="F26" s="27">
        <f ca="1">MAX(F$13:F16)</f>
        <v>8.0272078626292043E-2</v>
      </c>
      <c r="G26" s="27">
        <f ca="1">MAX(G$13:G16)</f>
        <v>8.5401634436965884E-2</v>
      </c>
      <c r="H26" s="27">
        <f ca="1">MAX(H$13:H16)</f>
        <v>4.5274797826448408E-2</v>
      </c>
      <c r="I26" s="27">
        <f ca="1">MAX(I$13:I16)</f>
        <v>0.19737993071166285</v>
      </c>
      <c r="J26" s="27">
        <f ca="1">MAX(J$13:J16)</f>
        <v>0.14068440166113005</v>
      </c>
      <c r="K26" s="27">
        <f ca="1">MAX(K$13:K16)</f>
        <v>0.12086453088302353</v>
      </c>
      <c r="L26" s="27">
        <f ca="1">MAX(L$13:L16)</f>
        <v>0.17251447350612631</v>
      </c>
      <c r="M26" s="27">
        <f ca="1">MAX(M$13:M16)</f>
        <v>0.10199972514730551</v>
      </c>
      <c r="N26" s="27">
        <f ca="1">MAX(N$13:N16)</f>
        <v>0.17602355271229941</v>
      </c>
      <c r="O26" s="27">
        <f ca="1">MAX(O$13:O16)</f>
        <v>0.29390450762625669</v>
      </c>
      <c r="P26" s="27">
        <f ca="1">MAX(P$13:P16)</f>
        <v>0.22815003251343768</v>
      </c>
      <c r="Q26" s="27">
        <f ca="1">MAX(Q$13:Q16)</f>
        <v>0.1166755147565946</v>
      </c>
      <c r="R26" s="27">
        <f ca="1">MAX(R$13:R16)</f>
        <v>0.19692912718782674</v>
      </c>
      <c r="S26" s="27">
        <f ca="1">MAX(S$13:S16)</f>
        <v>0.32211391406588868</v>
      </c>
      <c r="T26" s="27">
        <f ca="1">MAX(T$13:T16)</f>
        <v>0.1520592691100067</v>
      </c>
      <c r="U26" s="27">
        <f ca="1">MAX(U$13:U16)</f>
        <v>0.15353704643577024</v>
      </c>
      <c r="V26" s="27">
        <f ca="1">MAX(V$13:V16)</f>
        <v>0.12559055822578108</v>
      </c>
      <c r="W26" s="27">
        <f ca="1">MAX(W$13:W16)</f>
        <v>0.14895897690522608</v>
      </c>
      <c r="X26" s="27">
        <f ca="1">MAX(X$13:X16)</f>
        <v>0.21653032111795573</v>
      </c>
      <c r="Y26" s="27">
        <f ca="1">MAX(Y$13:Y16)</f>
        <v>0.16554093332404551</v>
      </c>
      <c r="Z26" s="53"/>
      <c r="AA26" s="53"/>
      <c r="AB26" s="53"/>
      <c r="AC26" s="53"/>
      <c r="AD26" s="53"/>
      <c r="AE26" s="53"/>
      <c r="AF26" s="54"/>
      <c r="AG26" s="53"/>
      <c r="AI26" s="8">
        <f ca="1">INDEX(_ParoEPACLM,ROWS($A$1:A15))</f>
        <v>163999.84</v>
      </c>
      <c r="AJ26" s="8">
        <f t="shared" ca="1" si="2"/>
        <v>163999.84</v>
      </c>
      <c r="AK26" s="8"/>
    </row>
    <row r="27" spans="1:37" x14ac:dyDescent="0.25">
      <c r="A27" s="5">
        <v>5</v>
      </c>
      <c r="B27" s="27">
        <f ca="1">MAX(B$13:B17)</f>
        <v>0.14357175845560344</v>
      </c>
      <c r="C27" s="27">
        <f ca="1">MAX(C$13:C17)</f>
        <v>0.1070151842903979</v>
      </c>
      <c r="D27" s="27">
        <f ca="1">MAX(D$13:D17)</f>
        <v>8.5282356437933513E-2</v>
      </c>
      <c r="E27" s="27">
        <f ca="1">MAX(E$13:E17)</f>
        <v>3.5954934928494574E-2</v>
      </c>
      <c r="F27" s="27">
        <f ca="1">MAX(F$13:F17)</f>
        <v>8.0272078626292043E-2</v>
      </c>
      <c r="G27" s="27">
        <f ca="1">MAX(G$13:G17)</f>
        <v>8.5401634436965884E-2</v>
      </c>
      <c r="H27" s="27">
        <f ca="1">MAX(H$13:H17)</f>
        <v>4.5274797826448408E-2</v>
      </c>
      <c r="I27" s="27">
        <f ca="1">MAX(I$13:I17)</f>
        <v>0.19737993071166285</v>
      </c>
      <c r="J27" s="27">
        <f ca="1">MAX(J$13:J17)</f>
        <v>0.14068440166113005</v>
      </c>
      <c r="K27" s="27">
        <f ca="1">MAX(K$13:K17)</f>
        <v>0.12086453088302353</v>
      </c>
      <c r="L27" s="27">
        <f ca="1">MAX(L$13:L17)</f>
        <v>0.17251447350612631</v>
      </c>
      <c r="M27" s="27">
        <f ca="1">MAX(M$13:M17)</f>
        <v>0.10199972514730551</v>
      </c>
      <c r="N27" s="27">
        <f ca="1">MAX(N$13:N17)</f>
        <v>0.17602355271229941</v>
      </c>
      <c r="O27" s="27">
        <f ca="1">MAX(O$13:O17)</f>
        <v>0.29390450762625669</v>
      </c>
      <c r="P27" s="27">
        <f ca="1">MAX(P$13:P17)</f>
        <v>0.22815003251343768</v>
      </c>
      <c r="Q27" s="27">
        <f ca="1">MAX(Q$13:Q17)</f>
        <v>0.1166755147565946</v>
      </c>
      <c r="R27" s="27">
        <f ca="1">MAX(R$13:R17)</f>
        <v>0.19692912718782674</v>
      </c>
      <c r="S27" s="27">
        <f ca="1">MAX(S$13:S17)</f>
        <v>0.32211391406588868</v>
      </c>
      <c r="T27" s="27">
        <f ca="1">MAX(T$13:T17)</f>
        <v>0.1520592691100067</v>
      </c>
      <c r="U27" s="27">
        <f ca="1">MAX(U$13:U17)</f>
        <v>0.15353704643577024</v>
      </c>
      <c r="V27" s="27">
        <f ca="1">MAX(V$13:V17)</f>
        <v>0.12559055822578108</v>
      </c>
      <c r="W27" s="27">
        <f ca="1">MAX(W$13:W17)</f>
        <v>0.14895897690522608</v>
      </c>
      <c r="X27" s="27">
        <f ca="1">MAX(X$13:X17)</f>
        <v>0.21653032111795573</v>
      </c>
      <c r="Y27" s="27">
        <f ca="1">MAX(Y$13:Y17)</f>
        <v>0.16554093332404551</v>
      </c>
      <c r="Z27" s="53"/>
      <c r="AA27" s="53"/>
      <c r="AB27" s="53"/>
      <c r="AC27" s="53"/>
      <c r="AD27" s="53"/>
      <c r="AE27" s="53"/>
      <c r="AF27" s="54"/>
      <c r="AG27" s="53"/>
      <c r="AI27" s="8">
        <f ca="1">INDEX(_ParoEPACLM,ROWS($A$1:A16))</f>
        <v>159965.99</v>
      </c>
      <c r="AJ27" s="8">
        <f t="shared" ca="1" si="2"/>
        <v>159965.99</v>
      </c>
      <c r="AK27" s="8"/>
    </row>
    <row r="28" spans="1:37" x14ac:dyDescent="0.25">
      <c r="A28" s="5">
        <v>6</v>
      </c>
      <c r="B28" s="27">
        <f ca="1">MAX(B$13:B18)</f>
        <v>0.14357175845560344</v>
      </c>
      <c r="C28" s="27">
        <f ca="1">MAX(C$13:C18)</f>
        <v>0.1070151842903979</v>
      </c>
      <c r="D28" s="27">
        <f ca="1">MAX(D$13:D18)</f>
        <v>8.5282356437933513E-2</v>
      </c>
      <c r="E28" s="27">
        <f ca="1">MAX(E$13:E18)</f>
        <v>3.5954934928494574E-2</v>
      </c>
      <c r="F28" s="27">
        <f ca="1">MAX(F$13:F18)</f>
        <v>8.0272078626292043E-2</v>
      </c>
      <c r="G28" s="27">
        <f ca="1">MAX(G$13:G18)</f>
        <v>8.5401634436965884E-2</v>
      </c>
      <c r="H28" s="27">
        <f ca="1">MAX(H$13:H18)</f>
        <v>4.5274797826448408E-2</v>
      </c>
      <c r="I28" s="27">
        <f ca="1">MAX(I$13:I18)</f>
        <v>0.19737993071166285</v>
      </c>
      <c r="J28" s="27">
        <f ca="1">MAX(J$13:J18)</f>
        <v>0.14068440166113005</v>
      </c>
      <c r="K28" s="27">
        <f ca="1">MAX(K$13:K18)</f>
        <v>0.12086453088302353</v>
      </c>
      <c r="L28" s="27">
        <f ca="1">MAX(L$13:L18)</f>
        <v>0.17251447350612631</v>
      </c>
      <c r="M28" s="27">
        <f ca="1">MAX(M$13:M18)</f>
        <v>0.10199972514730551</v>
      </c>
      <c r="N28" s="27">
        <f ca="1">MAX(N$13:N18)</f>
        <v>0.17602355271229941</v>
      </c>
      <c r="O28" s="27">
        <f ca="1">MAX(O$13:O18)</f>
        <v>0.29390450762625669</v>
      </c>
      <c r="P28" s="27">
        <f ca="1">MAX(P$13:P18)</f>
        <v>0.22815003251343768</v>
      </c>
      <c r="Q28" s="27">
        <f ca="1">MAX(Q$13:Q18)</f>
        <v>0.1166755147565946</v>
      </c>
      <c r="R28" s="27">
        <f ca="1">MAX(R$13:R18)</f>
        <v>0.19692912718782674</v>
      </c>
      <c r="S28" s="27">
        <f ca="1">MAX(S$13:S18)</f>
        <v>0.32211391406588868</v>
      </c>
      <c r="T28" s="27">
        <f ca="1">MAX(T$13:T18)</f>
        <v>0.1520592691100067</v>
      </c>
      <c r="U28" s="27">
        <f ca="1">MAX(U$13:U18)</f>
        <v>0.15353704643577024</v>
      </c>
      <c r="V28" s="27">
        <f ca="1">MAX(V$13:V18)</f>
        <v>0.12559055822578108</v>
      </c>
      <c r="W28" s="27">
        <f ca="1">MAX(W$13:W18)</f>
        <v>0.14895897690522608</v>
      </c>
      <c r="X28" s="27">
        <f ca="1">MAX(X$13:X18)</f>
        <v>0.21653032111795573</v>
      </c>
      <c r="Y28" s="27">
        <f ca="1">MAX(Y$13:Y18)</f>
        <v>0.16554093332404551</v>
      </c>
      <c r="Z28" s="53"/>
      <c r="AA28" s="53"/>
      <c r="AB28" s="53"/>
      <c r="AC28" s="53"/>
      <c r="AD28" s="53"/>
      <c r="AE28" s="53"/>
      <c r="AF28" s="54"/>
      <c r="AG28" s="53"/>
      <c r="AI28" s="8">
        <f ca="1">INDEX(_ParoEPACLM,ROWS($A$1:A17))</f>
        <v>154900</v>
      </c>
      <c r="AJ28" s="8">
        <f t="shared" ca="1" si="2"/>
        <v>154900</v>
      </c>
      <c r="AK28" s="8"/>
    </row>
    <row r="29" spans="1:37" x14ac:dyDescent="0.25">
      <c r="A29" s="4">
        <v>7</v>
      </c>
      <c r="B29" s="27">
        <f ca="1">MAX(B$13:B19)</f>
        <v>0.14357175845560344</v>
      </c>
      <c r="C29" s="27">
        <f ca="1">MAX(C$13:C19)</f>
        <v>0.1070151842903979</v>
      </c>
      <c r="D29" s="27">
        <f ca="1">MAX(D$13:D19)</f>
        <v>8.5282356437933513E-2</v>
      </c>
      <c r="E29" s="27">
        <f ca="1">MAX(E$13:E19)</f>
        <v>3.5954934928494574E-2</v>
      </c>
      <c r="F29" s="27">
        <f ca="1">MAX(F$13:F19)</f>
        <v>8.0272078626292043E-2</v>
      </c>
      <c r="G29" s="27">
        <f ca="1">MAX(G$13:G19)</f>
        <v>8.5401634436965884E-2</v>
      </c>
      <c r="H29" s="27">
        <f ca="1">MAX(H$13:H19)</f>
        <v>4.5274797826448408E-2</v>
      </c>
      <c r="I29" s="27">
        <f ca="1">MAX(I$13:I19)</f>
        <v>0.19737993071166285</v>
      </c>
      <c r="J29" s="27">
        <f ca="1">MAX(J$13:J19)</f>
        <v>0.14068440166113005</v>
      </c>
      <c r="K29" s="27">
        <f ca="1">MAX(K$13:K19)</f>
        <v>0.12086453088302353</v>
      </c>
      <c r="L29" s="27">
        <f ca="1">MAX(L$13:L19)</f>
        <v>0.17251447350612631</v>
      </c>
      <c r="M29" s="27">
        <f ca="1">MAX(M$13:M19)</f>
        <v>0.10199972514730551</v>
      </c>
      <c r="N29" s="27">
        <f ca="1">MAX(N$13:N19)</f>
        <v>0.17602355271229941</v>
      </c>
      <c r="O29" s="27">
        <f ca="1">MAX(O$13:O19)</f>
        <v>0.29390450762625669</v>
      </c>
      <c r="P29" s="27">
        <f ca="1">MAX(P$13:P19)</f>
        <v>0.22815003251343768</v>
      </c>
      <c r="Q29" s="27">
        <f ca="1">MAX(Q$13:Q19)</f>
        <v>0.1166755147565946</v>
      </c>
      <c r="R29" s="27">
        <f ca="1">MAX(R$13:R19)</f>
        <v>0.19692912718782674</v>
      </c>
      <c r="S29" s="27">
        <f ca="1">MAX(S$13:S19)</f>
        <v>0.32211391406588868</v>
      </c>
      <c r="T29" s="27">
        <f ca="1">MAX(T$13:T19)</f>
        <v>0.1520592691100067</v>
      </c>
      <c r="U29" s="27">
        <f ca="1">MAX(U$13:U19)</f>
        <v>0.15353704643577024</v>
      </c>
      <c r="V29" s="27">
        <f ca="1">MAX(V$13:V19)</f>
        <v>0.12559055822578108</v>
      </c>
      <c r="W29" s="27">
        <f ca="1">MAX(W$13:W19)</f>
        <v>0.14895897690522608</v>
      </c>
      <c r="X29" s="27">
        <f ca="1">MAX(X$13:X19)</f>
        <v>0.21653032111795573</v>
      </c>
      <c r="Y29" s="27">
        <f ca="1">MAX(Y$13:Y19)</f>
        <v>0.16554093332404551</v>
      </c>
      <c r="Z29" s="53"/>
      <c r="AA29" s="53"/>
      <c r="AB29" s="53"/>
      <c r="AC29" s="53"/>
      <c r="AD29" s="53"/>
      <c r="AE29" s="53"/>
      <c r="AF29" s="54"/>
      <c r="AG29" s="53"/>
      <c r="AI29" s="8">
        <f ca="1">INDEX(_ParoEPACLM,ROWS($A$1:A18))</f>
        <v>161201.97</v>
      </c>
      <c r="AJ29" s="8">
        <f t="shared" ca="1" si="2"/>
        <v>161201.97</v>
      </c>
      <c r="AK29" s="8"/>
    </row>
    <row r="30" spans="1:37" x14ac:dyDescent="0.25">
      <c r="A30" s="4">
        <v>8</v>
      </c>
      <c r="B30" s="27">
        <f ca="1">MAX(B$13:B20)</f>
        <v>0.14357175845560344</v>
      </c>
      <c r="C30" s="27">
        <f ca="1">MAX(C$13:C20)</f>
        <v>0.1070151842903979</v>
      </c>
      <c r="D30" s="27">
        <f ca="1">MAX(D$13:D20)</f>
        <v>8.5282356437933513E-2</v>
      </c>
      <c r="E30" s="27">
        <f ca="1">MAX(E$13:E20)</f>
        <v>3.5954934928494574E-2</v>
      </c>
      <c r="F30" s="27">
        <f ca="1">MAX(F$13:F20)</f>
        <v>8.0272078626292043E-2</v>
      </c>
      <c r="G30" s="27">
        <f ca="1">MAX(G$13:G20)</f>
        <v>8.5401634436965884E-2</v>
      </c>
      <c r="H30" s="27">
        <f ca="1">MAX(H$13:H20)</f>
        <v>4.5274797826448408E-2</v>
      </c>
      <c r="I30" s="27">
        <f ca="1">MAX(I$13:I20)</f>
        <v>0.19737993071166285</v>
      </c>
      <c r="J30" s="27">
        <f ca="1">MAX(J$13:J20)</f>
        <v>0.14068440166113005</v>
      </c>
      <c r="K30" s="27">
        <f ca="1">MAX(K$13:K20)</f>
        <v>0.12086453088302353</v>
      </c>
      <c r="L30" s="27">
        <f ca="1">MAX(L$13:L20)</f>
        <v>0.17251447350612631</v>
      </c>
      <c r="M30" s="27">
        <f ca="1">MAX(M$13:M20)</f>
        <v>0.10199972514730551</v>
      </c>
      <c r="N30" s="27">
        <f ca="1">MAX(N$13:N20)</f>
        <v>0.17602355271229941</v>
      </c>
      <c r="O30" s="27">
        <f ca="1">MAX(O$13:O20)</f>
        <v>0.29390450762625669</v>
      </c>
      <c r="P30" s="27">
        <f ca="1">MAX(P$13:P20)</f>
        <v>0.22815003251343768</v>
      </c>
      <c r="Q30" s="27">
        <f ca="1">MAX(Q$13:Q20)</f>
        <v>0.1166755147565946</v>
      </c>
      <c r="R30" s="27">
        <f ca="1">MAX(R$13:R20)</f>
        <v>0.19692912718782674</v>
      </c>
      <c r="S30" s="27">
        <f ca="1">MAX(S$13:S20)</f>
        <v>0.32211391406588868</v>
      </c>
      <c r="T30" s="27">
        <f ca="1">MAX(T$13:T20)</f>
        <v>0.1520592691100067</v>
      </c>
      <c r="U30" s="27">
        <f ca="1">MAX(U$13:U20)</f>
        <v>0.15353704643577024</v>
      </c>
      <c r="V30" s="27">
        <f ca="1">MAX(V$13:V20)</f>
        <v>0.12559055822578108</v>
      </c>
      <c r="W30" s="27">
        <f ca="1">MAX(W$13:W20)</f>
        <v>0.14895897690522608</v>
      </c>
      <c r="X30" s="27">
        <f ca="1">MAX(X$13:X20)</f>
        <v>0.21653032111795573</v>
      </c>
      <c r="Y30" s="27">
        <f ca="1">MAX(Y$13:Y20)</f>
        <v>0.16554093332404551</v>
      </c>
      <c r="Z30" s="53"/>
      <c r="AA30" s="53"/>
      <c r="AB30" s="53"/>
      <c r="AC30" s="53"/>
      <c r="AD30" s="53"/>
      <c r="AE30" s="53"/>
      <c r="AF30" s="54"/>
      <c r="AG30" s="53"/>
      <c r="AI30" s="8">
        <f ca="1">INDEX(_ParoEPACLM,ROWS($A$1:A19))</f>
        <v>158532.16</v>
      </c>
      <c r="AJ30" s="8">
        <f t="shared" ca="1" si="2"/>
        <v>158532.16</v>
      </c>
      <c r="AK30" s="8"/>
    </row>
    <row r="31" spans="1:37" x14ac:dyDescent="0.25">
      <c r="A31" s="5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51"/>
      <c r="AG31" s="27"/>
      <c r="AI31" s="8">
        <f ca="1">INDEX(_ParoEPACLM,ROWS($A$1:A20))</f>
        <v>163622.69</v>
      </c>
      <c r="AJ31" s="8">
        <f t="shared" ca="1" si="2"/>
        <v>163622.69</v>
      </c>
      <c r="AK31" s="8"/>
    </row>
    <row r="32" spans="1:37" x14ac:dyDescent="0.25">
      <c r="A32" s="5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51"/>
      <c r="AG32" s="27"/>
      <c r="AI32" s="8">
        <f ca="1">IFERROR(INDEX(_ParoEPACLM,ROWS($A$1:A21)),IFERROR(INDEX(Previsiones_ParoEPACLM,ROWS($A$1:A21)-_NumeroTrimestres),""))</f>
        <v>177115.07</v>
      </c>
      <c r="AJ32" s="8">
        <f ca="1">IFERROR(INDEX(Previsiones_ParoEPACLM,ROWS($A$1:A21)-_NumeroTrimestres)*(1-INDEX(Errores_ParoEPACLM,ROWS($A$1:A21)-_NumeroTrimestres)),AI32)</f>
        <v>177115.07</v>
      </c>
      <c r="AK32" s="8" t="str">
        <f ca="1">IFERROR(INDEX(Previsiones_ParoEPACLM,ROWS($A$1:C21)-_NumeroTrimestres)*INDEX(Errores_ParoEPACLM,ROWS($A$1:C21)-_NumeroTrimestres),"")</f>
        <v/>
      </c>
    </row>
    <row r="33" spans="1:37" x14ac:dyDescent="0.25">
      <c r="A33" s="5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51"/>
      <c r="AG33" s="27"/>
      <c r="AI33" s="8">
        <f ca="1">IFERROR(INDEX(_ParoEPACLM,ROWS($A$1:A22)),IFERROR(INDEX(Previsiones_ParoEPACLM,ROWS($A$1:A22)-_NumeroTrimestres),""))</f>
        <v>156171.22</v>
      </c>
      <c r="AJ33" s="8">
        <f ca="1">IFERROR(INDEX(Previsiones_ParoEPACLM,ROWS($A$1:A22)-_NumeroTrimestres)*(1-INDEX(Errores_ParoEPACLM,ROWS($A$1:A22)-_NumeroTrimestres)),AI33)</f>
        <v>156171.22</v>
      </c>
      <c r="AK33" s="8" t="str">
        <f ca="1">IFERROR(INDEX(Previsiones_ParoEPACLM,ROWS($A$1:C22)-_NumeroTrimestres)*INDEX(Errores_ParoEPACLM,ROWS($A$1:C22)-_NumeroTrimestres),"")</f>
        <v/>
      </c>
    </row>
    <row r="34" spans="1:37" x14ac:dyDescent="0.25">
      <c r="A34" s="5"/>
      <c r="B34" s="27"/>
      <c r="C34" s="27"/>
      <c r="D34" s="27"/>
      <c r="E34" s="27"/>
      <c r="F34" s="27"/>
      <c r="G34" s="5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55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51"/>
      <c r="AG34" s="27"/>
      <c r="AI34" s="8">
        <f ca="1">IFERROR(INDEX(_ParoEPACLM,ROWS($A$1:A23)),IFERROR(INDEX(Previsiones_ParoEPACLM,ROWS($A$1:A23)-_NumeroTrimestres),""))</f>
        <v>179549.8</v>
      </c>
      <c r="AJ34" s="8">
        <f ca="1">IFERROR(INDEX(Previsiones_ParoEPACLM,ROWS($A$1:A23)-_NumeroTrimestres)*(1-INDEX(Errores_ParoEPACLM,ROWS($A$1:A23)-_NumeroTrimestres)),AI34)</f>
        <v>179549.8</v>
      </c>
      <c r="AK34" s="8" t="str">
        <f ca="1">IFERROR(INDEX(Previsiones_ParoEPACLM,ROWS($A$1:C23)-_NumeroTrimestres)*INDEX(Errores_ParoEPACLM,ROWS($A$1:C23)-_NumeroTrimestres),"")</f>
        <v/>
      </c>
    </row>
    <row r="35" spans="1:37" x14ac:dyDescent="0.25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AB35"/>
      <c r="AC35"/>
      <c r="AD35"/>
      <c r="AE35"/>
      <c r="AF35" s="51"/>
      <c r="AG35"/>
      <c r="AI35" s="8">
        <f ca="1">IFERROR(INDEX(_ParoEPACLM,ROWS($A$1:A24)),IFERROR(INDEX(Previsiones_ParoEPACLM,ROWS($A$1:A24)-_NumeroTrimestres),""))</f>
        <v>173019.96000000002</v>
      </c>
      <c r="AJ35" s="8">
        <f ca="1">IFERROR(INDEX(Previsiones_ParoEPACLM,ROWS($A$1:A24)-_NumeroTrimestres)*(1-INDEX(Errores_ParoEPACLM,ROWS($A$1:A24)-_NumeroTrimestres)),AI35)</f>
        <v>173019.96000000002</v>
      </c>
      <c r="AK35" s="8" t="str">
        <f ca="1">IFERROR(INDEX(Previsiones_ParoEPACLM,ROWS($A$1:C24)-_NumeroTrimestres)*INDEX(Errores_ParoEPACLM,ROWS($A$1:C24)-_NumeroTrimestres),"")</f>
        <v/>
      </c>
    </row>
    <row r="36" spans="1:37" x14ac:dyDescent="0.25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AB36"/>
      <c r="AC36"/>
      <c r="AD36"/>
      <c r="AE36"/>
      <c r="AF36" s="51"/>
      <c r="AG36"/>
      <c r="AI36" s="8">
        <f ca="1">IFERROR(INDEX(_ParoEPACLM,ROWS($A$1:A25)),IFERROR(INDEX(Previsiones_ParoEPACLM,ROWS($A$1:A25)-_NumeroTrimestres),""))</f>
        <v>183838.84418311791</v>
      </c>
      <c r="AJ36" s="8">
        <f ca="1">IFERROR(INDEX(Previsiones_ParoEPACLM,ROWS($A$1:A25)-_NumeroTrimestres)*(1-INDEX(Errores_ParoEPACLM,ROWS($A$1:A25)-_NumeroTrimestres)),AI36)</f>
        <v>164296.60235072178</v>
      </c>
      <c r="AK36" s="8">
        <f ca="1">IFERROR(INDEX(Previsiones_ParoEPACLM,ROWS($A$1:C25)-_NumeroTrimestres)*INDEX(Errores_ParoEPACLM,ROWS($A$1:C25)-_NumeroTrimestres),"")</f>
        <v>19542.241832396143</v>
      </c>
    </row>
    <row r="37" spans="1:37" x14ac:dyDescent="0.25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AB37"/>
      <c r="AC37"/>
      <c r="AD37"/>
      <c r="AE37"/>
      <c r="AF37" s="51"/>
      <c r="AG37"/>
      <c r="AI37" s="8">
        <f ca="1">IFERROR(INDEX(_ParoEPACLM,ROWS($A$1:A26)),IFERROR(INDEX(Previsiones_ParoEPACLM,ROWS($A$1:A26)-_NumeroTrimestres),""))</f>
        <v>179054.31139051716</v>
      </c>
      <c r="AJ37" s="8">
        <f ca="1">IFERROR(INDEX(Previsiones_ParoEPACLM,ROWS($A$1:A26)-_NumeroTrimestres)*(1-INDEX(Errores_ParoEPACLM,ROWS($A$1:A26)-_NumeroTrimestres)),AI37)</f>
        <v>149413.49356723667</v>
      </c>
      <c r="AK37" s="8">
        <f ca="1">IFERROR(INDEX(Previsiones_ParoEPACLM,ROWS($A$1:C26)-_NumeroTrimestres)*INDEX(Errores_ParoEPACLM,ROWS($A$1:C26)-_NumeroTrimestres),"")</f>
        <v>29640.817823280486</v>
      </c>
    </row>
    <row r="38" spans="1:37" x14ac:dyDescent="0.25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AB38"/>
      <c r="AC38"/>
      <c r="AD38"/>
      <c r="AE38"/>
      <c r="AF38" s="51"/>
      <c r="AG38"/>
      <c r="AI38" s="8">
        <f ca="1">IFERROR(INDEX(_ParoEPACLM,ROWS($A$1:A27)),IFERROR(INDEX(Previsiones_ParoEPACLM,ROWS($A$1:A27)-_NumeroTrimestres),""))</f>
        <v>175387.01983321353</v>
      </c>
      <c r="AJ38" s="8">
        <f ca="1">IFERROR(INDEX(Previsiones_ParoEPACLM,ROWS($A$1:A27)-_NumeroTrimestres)*(1-INDEX(Errores_ParoEPACLM,ROWS($A$1:A27)-_NumeroTrimestres)),AI38)</f>
        <v>146353.28887710048</v>
      </c>
      <c r="AK38" s="8">
        <f ca="1">IFERROR(INDEX(Previsiones_ParoEPACLM,ROWS($A$1:C27)-_NumeroTrimestres)*INDEX(Errores_ParoEPACLM,ROWS($A$1:C27)-_NumeroTrimestres),"")</f>
        <v>29033.73095611305</v>
      </c>
    </row>
    <row r="39" spans="1:37" x14ac:dyDescent="0.25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AB39"/>
      <c r="AC39"/>
      <c r="AD39"/>
      <c r="AE39"/>
      <c r="AF39" s="51"/>
      <c r="AG39"/>
      <c r="AI39" s="8">
        <f ca="1">IFERROR(INDEX(_ParoEPACLM,ROWS($A$1:A28)),IFERROR(INDEX(Previsiones_ParoEPACLM,ROWS($A$1:A28)-_NumeroTrimestres),""))</f>
        <v>180612.48326817551</v>
      </c>
      <c r="AJ39" s="8">
        <f ca="1">IFERROR(INDEX(Previsiones_ParoEPACLM,ROWS($A$1:A28)-_NumeroTrimestres)*(1-INDEX(Errores_ParoEPACLM,ROWS($A$1:A28)-_NumeroTrimestres)),AI39)</f>
        <v>150713.72421798817</v>
      </c>
      <c r="AK39" s="8">
        <f ca="1">IFERROR(INDEX(Previsiones_ParoEPACLM,ROWS($A$1:C28)-_NumeroTrimestres)*INDEX(Errores_ParoEPACLM,ROWS($A$1:C28)-_NumeroTrimestres),"")</f>
        <v>29898.759050187327</v>
      </c>
    </row>
    <row r="40" spans="1:37" x14ac:dyDescent="0.25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AB40"/>
      <c r="AC40"/>
      <c r="AD40"/>
      <c r="AE40"/>
      <c r="AF40" s="51"/>
      <c r="AG40"/>
    </row>
    <row r="41" spans="1:37" x14ac:dyDescent="0.25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AB41"/>
      <c r="AC41"/>
      <c r="AD41"/>
      <c r="AE41"/>
      <c r="AF41"/>
      <c r="AG41"/>
    </row>
    <row r="42" spans="1:37" x14ac:dyDescent="0.25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AB42"/>
      <c r="AC42"/>
      <c r="AD42"/>
      <c r="AE42"/>
      <c r="AF42"/>
      <c r="AG42"/>
    </row>
    <row r="43" spans="1:37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AB43"/>
      <c r="AC43"/>
      <c r="AD43"/>
      <c r="AE43"/>
      <c r="AF43"/>
      <c r="AG43"/>
    </row>
    <row r="44" spans="1:37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AB44"/>
      <c r="AC44"/>
      <c r="AD44"/>
      <c r="AE44"/>
      <c r="AF44"/>
      <c r="AG44"/>
    </row>
    <row r="45" spans="1:37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AB45"/>
      <c r="AC45"/>
      <c r="AD45"/>
      <c r="AE45"/>
      <c r="AF45"/>
      <c r="AG45"/>
    </row>
    <row r="46" spans="1:37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AB46"/>
      <c r="AC46"/>
      <c r="AD46"/>
      <c r="AE46"/>
      <c r="AF46"/>
      <c r="AG46"/>
    </row>
    <row r="47" spans="1:37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AB47"/>
      <c r="AC47"/>
      <c r="AD47"/>
      <c r="AE47"/>
      <c r="AF47"/>
      <c r="AG47"/>
    </row>
    <row r="48" spans="1:37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AB48"/>
      <c r="AC48"/>
      <c r="AD48"/>
      <c r="AE48"/>
      <c r="AF48"/>
      <c r="AG48"/>
    </row>
    <row r="49" spans="7:33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AB49"/>
      <c r="AC49"/>
      <c r="AD49"/>
      <c r="AE49"/>
      <c r="AF49"/>
      <c r="AG49"/>
    </row>
    <row r="50" spans="7:33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AB50"/>
      <c r="AC50"/>
      <c r="AD50"/>
      <c r="AE50"/>
      <c r="AF50"/>
      <c r="AG50"/>
    </row>
    <row r="51" spans="7:33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AB51"/>
      <c r="AC51"/>
      <c r="AD51"/>
      <c r="AE51"/>
      <c r="AF51"/>
      <c r="AG51"/>
    </row>
    <row r="52" spans="7:33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AB52"/>
      <c r="AC52"/>
      <c r="AD52"/>
      <c r="AE52"/>
      <c r="AF52"/>
      <c r="AG52"/>
    </row>
    <row r="53" spans="7:33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AB53"/>
      <c r="AC53"/>
      <c r="AD53"/>
      <c r="AE53"/>
      <c r="AF53"/>
      <c r="AG53"/>
    </row>
    <row r="54" spans="7:33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AB54"/>
      <c r="AC54"/>
      <c r="AD54"/>
      <c r="AE54"/>
      <c r="AF54"/>
      <c r="AG54"/>
    </row>
    <row r="55" spans="7:33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AB55"/>
      <c r="AC55"/>
      <c r="AD55"/>
      <c r="AE55"/>
      <c r="AF55"/>
      <c r="AG55"/>
    </row>
    <row r="56" spans="7:33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AB56"/>
      <c r="AC56"/>
      <c r="AD56"/>
      <c r="AE56"/>
      <c r="AF56"/>
      <c r="AG56"/>
    </row>
    <row r="57" spans="7:33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AB57"/>
      <c r="AC57"/>
      <c r="AD57"/>
      <c r="AE57"/>
      <c r="AF57"/>
      <c r="AG57"/>
    </row>
    <row r="58" spans="7:33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AB58"/>
      <c r="AC58"/>
      <c r="AD58"/>
      <c r="AE58"/>
      <c r="AF58"/>
      <c r="AG58"/>
    </row>
    <row r="59" spans="7:33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AB59"/>
      <c r="AC59"/>
      <c r="AD59"/>
      <c r="AE59"/>
      <c r="AF59"/>
      <c r="AG59"/>
    </row>
    <row r="60" spans="7:33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AB60"/>
      <c r="AC60"/>
      <c r="AD60"/>
      <c r="AE60"/>
      <c r="AF60"/>
      <c r="AG60"/>
    </row>
    <row r="61" spans="7:33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AB61"/>
      <c r="AC61"/>
      <c r="AD61"/>
      <c r="AE61"/>
      <c r="AF61"/>
      <c r="AG61"/>
    </row>
    <row r="62" spans="7:33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AB62"/>
      <c r="AC62"/>
      <c r="AD62"/>
      <c r="AE62"/>
      <c r="AF62"/>
      <c r="AG62"/>
    </row>
    <row r="63" spans="7:33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B63"/>
      <c r="AC63"/>
      <c r="AD63"/>
      <c r="AE63"/>
      <c r="AF63"/>
      <c r="AG63"/>
    </row>
    <row r="64" spans="7:33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AB64"/>
      <c r="AC64"/>
      <c r="AD64"/>
      <c r="AE64"/>
      <c r="AF64"/>
      <c r="AG64"/>
    </row>
    <row r="65" spans="6:33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AB65"/>
      <c r="AC65"/>
      <c r="AD65"/>
      <c r="AE65"/>
      <c r="AF65"/>
      <c r="AG65"/>
    </row>
    <row r="66" spans="6:33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AB66"/>
      <c r="AC66"/>
      <c r="AD66"/>
      <c r="AE66"/>
      <c r="AF66"/>
      <c r="AG66"/>
    </row>
    <row r="67" spans="6:33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AB67"/>
      <c r="AC67"/>
      <c r="AD67"/>
      <c r="AE67"/>
      <c r="AF67"/>
      <c r="AG67"/>
    </row>
    <row r="68" spans="6:33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AB68"/>
      <c r="AC68"/>
      <c r="AD68"/>
      <c r="AE68"/>
      <c r="AF68"/>
      <c r="AG68"/>
    </row>
    <row r="69" spans="6:33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AB69"/>
      <c r="AC69"/>
      <c r="AD69"/>
      <c r="AE69"/>
      <c r="AF69"/>
      <c r="AG69"/>
    </row>
    <row r="70" spans="6:33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AB70"/>
      <c r="AC70"/>
      <c r="AD70"/>
      <c r="AE70"/>
      <c r="AF70"/>
      <c r="AG70"/>
    </row>
    <row r="71" spans="6:33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AB71"/>
      <c r="AC71"/>
      <c r="AD71"/>
      <c r="AE71"/>
      <c r="AF71"/>
      <c r="AG71"/>
    </row>
    <row r="72" spans="6:33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AB72"/>
      <c r="AC72"/>
      <c r="AD72"/>
      <c r="AE72"/>
      <c r="AF72"/>
      <c r="AG72"/>
    </row>
    <row r="73" spans="6:33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B73"/>
      <c r="AC73"/>
      <c r="AD73"/>
      <c r="AE73"/>
      <c r="AF73"/>
      <c r="AG73"/>
    </row>
    <row r="74" spans="6:33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B74"/>
      <c r="AC74"/>
      <c r="AD74"/>
      <c r="AE74"/>
      <c r="AF74"/>
      <c r="AG74"/>
    </row>
    <row r="75" spans="6:33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B75"/>
      <c r="AC75"/>
      <c r="AD75"/>
      <c r="AE75"/>
      <c r="AF75"/>
      <c r="AG75"/>
    </row>
    <row r="76" spans="6:33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B76"/>
      <c r="AC76"/>
      <c r="AD76"/>
      <c r="AE76"/>
      <c r="AF76"/>
      <c r="AG76"/>
    </row>
    <row r="77" spans="6:33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B77"/>
      <c r="AC77"/>
      <c r="AD77"/>
      <c r="AE77"/>
      <c r="AF77"/>
      <c r="AG77"/>
    </row>
    <row r="78" spans="6:33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B78"/>
      <c r="AC78"/>
      <c r="AD78"/>
      <c r="AE78"/>
      <c r="AF78"/>
      <c r="AG78"/>
    </row>
    <row r="79" spans="6:33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B79"/>
      <c r="AC79"/>
      <c r="AD79"/>
      <c r="AE79"/>
      <c r="AF79"/>
      <c r="AG79"/>
    </row>
    <row r="80" spans="6:33" x14ac:dyDescent="0.25"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AB80"/>
      <c r="AC80"/>
      <c r="AD80"/>
      <c r="AE80"/>
      <c r="AF80"/>
      <c r="AG80"/>
    </row>
    <row r="81" spans="6:33" x14ac:dyDescent="0.25"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AB81"/>
      <c r="AC81"/>
      <c r="AD81"/>
      <c r="AE81"/>
      <c r="AF81"/>
      <c r="AG81"/>
    </row>
    <row r="82" spans="6:33" x14ac:dyDescent="0.25"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AB82"/>
      <c r="AC82"/>
      <c r="AD82"/>
      <c r="AE82"/>
      <c r="AF82"/>
      <c r="AG82"/>
    </row>
    <row r="83" spans="6:33" x14ac:dyDescent="0.25"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AB83"/>
      <c r="AC83"/>
      <c r="AD83"/>
      <c r="AE83"/>
      <c r="AF83"/>
      <c r="AG83"/>
    </row>
    <row r="84" spans="6:33" x14ac:dyDescent="0.25"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AB84"/>
      <c r="AC84"/>
      <c r="AD84"/>
      <c r="AE84"/>
      <c r="AF84"/>
      <c r="AG84"/>
    </row>
    <row r="85" spans="6:33" x14ac:dyDescent="0.25"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AB85"/>
      <c r="AC85"/>
      <c r="AD85"/>
      <c r="AE85"/>
      <c r="AF85"/>
      <c r="AG85"/>
    </row>
    <row r="86" spans="6:33" x14ac:dyDescent="0.25"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AB86"/>
      <c r="AC86"/>
      <c r="AD86"/>
      <c r="AE86"/>
      <c r="AF86"/>
      <c r="AG86"/>
    </row>
    <row r="87" spans="6:33" x14ac:dyDescent="0.25"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AB87"/>
      <c r="AC87"/>
      <c r="AD87"/>
      <c r="AE87"/>
      <c r="AF87"/>
      <c r="AG87"/>
    </row>
    <row r="88" spans="6:33" x14ac:dyDescent="0.25"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AB88"/>
      <c r="AC88"/>
      <c r="AD88"/>
      <c r="AE88"/>
      <c r="AF88"/>
      <c r="AG88"/>
    </row>
    <row r="89" spans="6:33" x14ac:dyDescent="0.25"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AB89"/>
      <c r="AC89"/>
      <c r="AD89"/>
      <c r="AE89"/>
      <c r="AF89"/>
      <c r="AG89"/>
    </row>
    <row r="90" spans="6:33" x14ac:dyDescent="0.25"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AB90"/>
      <c r="AC90"/>
      <c r="AD90"/>
      <c r="AE90"/>
      <c r="AF90"/>
      <c r="AG90"/>
    </row>
    <row r="91" spans="6:33" x14ac:dyDescent="0.25"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AB91"/>
      <c r="AC91"/>
      <c r="AD91"/>
      <c r="AE91"/>
      <c r="AF91"/>
      <c r="AG91"/>
    </row>
    <row r="92" spans="6:33" x14ac:dyDescent="0.25"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AB92"/>
      <c r="AC92"/>
      <c r="AD92"/>
      <c r="AE92"/>
      <c r="AF92"/>
      <c r="AG92"/>
    </row>
    <row r="93" spans="6:33" x14ac:dyDescent="0.25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AB93"/>
      <c r="AC93"/>
      <c r="AD93"/>
      <c r="AE93"/>
      <c r="AF93"/>
      <c r="AG93"/>
    </row>
    <row r="94" spans="6:33" x14ac:dyDescent="0.25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AB94"/>
      <c r="AC94"/>
      <c r="AD94"/>
      <c r="AE94"/>
      <c r="AF94"/>
      <c r="AG94"/>
    </row>
    <row r="95" spans="6:33" x14ac:dyDescent="0.25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AB95"/>
      <c r="AC95"/>
      <c r="AD95"/>
      <c r="AE95"/>
      <c r="AF95"/>
      <c r="AG95"/>
    </row>
    <row r="96" spans="6:33" x14ac:dyDescent="0.25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AB96"/>
      <c r="AC96"/>
      <c r="AD96"/>
      <c r="AE96"/>
      <c r="AF96"/>
      <c r="AG96"/>
    </row>
    <row r="97" spans="2:35" x14ac:dyDescent="0.25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AB97"/>
      <c r="AC97"/>
      <c r="AD97"/>
      <c r="AE97"/>
      <c r="AF97"/>
      <c r="AG97"/>
    </row>
    <row r="98" spans="2:35" x14ac:dyDescent="0.25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AB98"/>
      <c r="AC98"/>
      <c r="AD98"/>
      <c r="AE98"/>
      <c r="AF98"/>
      <c r="AG98"/>
    </row>
    <row r="99" spans="2:35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AB99"/>
      <c r="AC99"/>
      <c r="AD99"/>
      <c r="AE99"/>
      <c r="AF99"/>
      <c r="AG99"/>
    </row>
    <row r="100" spans="2:35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AB100"/>
      <c r="AC100"/>
      <c r="AD100"/>
      <c r="AE100"/>
      <c r="AF100"/>
      <c r="AG100"/>
    </row>
    <row r="101" spans="2:35" x14ac:dyDescent="0.25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AB101"/>
      <c r="AC101"/>
      <c r="AD101"/>
      <c r="AE101"/>
      <c r="AF101"/>
      <c r="AG101"/>
    </row>
    <row r="102" spans="2:35" x14ac:dyDescent="0.25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AB102"/>
      <c r="AC102"/>
      <c r="AD102"/>
      <c r="AE102"/>
      <c r="AF102"/>
      <c r="AG102"/>
    </row>
    <row r="103" spans="2:35" x14ac:dyDescent="0.25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AB103"/>
      <c r="AC103"/>
      <c r="AD103"/>
      <c r="AE103"/>
      <c r="AF103"/>
      <c r="AG103"/>
    </row>
    <row r="104" spans="2:35" x14ac:dyDescent="0.25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AB104"/>
      <c r="AC104"/>
      <c r="AD104"/>
      <c r="AE104"/>
      <c r="AF104"/>
      <c r="AG104"/>
    </row>
    <row r="105" spans="2:35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AB105"/>
      <c r="AC105"/>
      <c r="AD105"/>
      <c r="AE105"/>
      <c r="AF105"/>
      <c r="AG105"/>
    </row>
    <row r="106" spans="2:35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AB106"/>
      <c r="AC106"/>
      <c r="AD106"/>
      <c r="AE106"/>
      <c r="AF106"/>
      <c r="AG106"/>
    </row>
    <row r="107" spans="2:35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AB107"/>
      <c r="AC107"/>
      <c r="AD107"/>
      <c r="AE107"/>
      <c r="AF107"/>
      <c r="AG107"/>
    </row>
    <row r="108" spans="2:35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AB108"/>
      <c r="AC108"/>
      <c r="AD108"/>
      <c r="AE108"/>
      <c r="AF108"/>
      <c r="AG108"/>
    </row>
    <row r="109" spans="2:35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AB109"/>
      <c r="AC109"/>
      <c r="AD109"/>
      <c r="AE109"/>
      <c r="AF109"/>
      <c r="AG109"/>
    </row>
    <row r="110" spans="2:35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AB110"/>
      <c r="AC110"/>
      <c r="AD110"/>
      <c r="AE110"/>
      <c r="AF110"/>
      <c r="AG110"/>
    </row>
    <row r="111" spans="2:35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AB111"/>
      <c r="AC111"/>
      <c r="AD111"/>
      <c r="AE111"/>
      <c r="AF111"/>
      <c r="AG111"/>
    </row>
    <row r="112" spans="2:35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AB112"/>
      <c r="AC112"/>
      <c r="AD112"/>
      <c r="AE112"/>
      <c r="AF112"/>
      <c r="AG112"/>
      <c r="AI112" s="6"/>
    </row>
    <row r="113" spans="2:35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AB113"/>
      <c r="AC113"/>
      <c r="AD113"/>
      <c r="AE113"/>
      <c r="AF113"/>
      <c r="AG113"/>
      <c r="AI113" s="6"/>
    </row>
    <row r="114" spans="2:35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AB114"/>
      <c r="AC114"/>
      <c r="AD114"/>
      <c r="AE114"/>
      <c r="AF114"/>
      <c r="AG114"/>
      <c r="AI114" s="6"/>
    </row>
    <row r="115" spans="2:35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B115"/>
      <c r="AC115"/>
      <c r="AD115"/>
      <c r="AE115"/>
      <c r="AF115"/>
      <c r="AG115"/>
      <c r="AI115" s="6"/>
    </row>
    <row r="116" spans="2:35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B116"/>
      <c r="AC116"/>
      <c r="AD116"/>
      <c r="AE116"/>
      <c r="AF116"/>
      <c r="AG116"/>
      <c r="AI116" s="6"/>
    </row>
    <row r="117" spans="2:35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B117"/>
      <c r="AC117"/>
      <c r="AD117"/>
      <c r="AE117"/>
      <c r="AF117"/>
      <c r="AG117"/>
      <c r="AI117" s="6"/>
    </row>
    <row r="118" spans="2:35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B118"/>
      <c r="AC118"/>
      <c r="AD118"/>
      <c r="AE118"/>
      <c r="AF118"/>
      <c r="AG118"/>
      <c r="AI118" s="6"/>
    </row>
    <row r="119" spans="2:35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B119"/>
      <c r="AC119"/>
      <c r="AD119"/>
      <c r="AE119"/>
      <c r="AF119"/>
      <c r="AG119"/>
      <c r="AI119" s="6"/>
    </row>
    <row r="120" spans="2:35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B120"/>
      <c r="AC120"/>
      <c r="AD120"/>
      <c r="AE120"/>
      <c r="AF120"/>
      <c r="AG120"/>
      <c r="AI120" s="6"/>
    </row>
    <row r="121" spans="2:35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B121"/>
      <c r="AC121"/>
      <c r="AD121"/>
      <c r="AE121"/>
      <c r="AF121"/>
      <c r="AG121"/>
      <c r="AI121" s="6"/>
    </row>
    <row r="122" spans="2:35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B122"/>
      <c r="AC122"/>
      <c r="AD122"/>
      <c r="AE122"/>
      <c r="AF122"/>
      <c r="AG122"/>
      <c r="AI122" s="6"/>
    </row>
    <row r="123" spans="2:35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B123"/>
      <c r="AC123"/>
      <c r="AD123"/>
      <c r="AE123"/>
      <c r="AF123"/>
      <c r="AG123"/>
      <c r="AI123" s="6"/>
    </row>
    <row r="124" spans="2:35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B124"/>
      <c r="AC124"/>
      <c r="AD124"/>
      <c r="AE124"/>
      <c r="AF124"/>
      <c r="AG124"/>
      <c r="AI124" s="6"/>
    </row>
    <row r="125" spans="2:35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B125"/>
      <c r="AC125"/>
      <c r="AD125"/>
      <c r="AE125"/>
      <c r="AF125"/>
      <c r="AG125"/>
      <c r="AI125" s="6"/>
    </row>
    <row r="126" spans="2:35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B126"/>
      <c r="AC126"/>
      <c r="AD126"/>
      <c r="AE126"/>
      <c r="AF126"/>
      <c r="AG126"/>
      <c r="AI126" s="6"/>
    </row>
    <row r="127" spans="2:35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B127"/>
      <c r="AC127"/>
      <c r="AD127"/>
      <c r="AE127"/>
      <c r="AF127"/>
      <c r="AG127"/>
      <c r="AI127" s="6"/>
    </row>
    <row r="128" spans="2:35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B128"/>
      <c r="AC128"/>
      <c r="AD128"/>
      <c r="AE128"/>
      <c r="AF128"/>
      <c r="AG128"/>
      <c r="AI128" s="6"/>
    </row>
    <row r="129" spans="2:35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B129"/>
      <c r="AC129"/>
      <c r="AD129"/>
      <c r="AE129"/>
      <c r="AF129"/>
      <c r="AG129"/>
      <c r="AI129" s="6"/>
    </row>
    <row r="130" spans="2:35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B130"/>
      <c r="AC130"/>
      <c r="AD130"/>
      <c r="AE130"/>
      <c r="AF130"/>
      <c r="AG130"/>
      <c r="AI130" s="6"/>
    </row>
    <row r="131" spans="2:35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B131"/>
      <c r="AC131"/>
      <c r="AD131"/>
      <c r="AE131"/>
      <c r="AF131"/>
      <c r="AG131"/>
      <c r="AI131" s="6"/>
    </row>
    <row r="132" spans="2:35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B132"/>
      <c r="AC132"/>
      <c r="AD132"/>
      <c r="AE132"/>
      <c r="AF132"/>
      <c r="AG132"/>
      <c r="AI132" s="6"/>
    </row>
    <row r="133" spans="2:35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B133"/>
      <c r="AC133"/>
      <c r="AD133"/>
      <c r="AE133"/>
      <c r="AF133"/>
      <c r="AG133"/>
      <c r="AI133" s="6"/>
    </row>
    <row r="134" spans="2:35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B134"/>
      <c r="AC134"/>
      <c r="AD134"/>
      <c r="AE134"/>
      <c r="AF134"/>
      <c r="AG134"/>
      <c r="AI134" s="6"/>
    </row>
    <row r="135" spans="2:35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AB135"/>
      <c r="AC135"/>
      <c r="AD135"/>
      <c r="AE135"/>
      <c r="AF135"/>
      <c r="AG135"/>
      <c r="AI135" s="6"/>
    </row>
    <row r="136" spans="2:35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AB136"/>
      <c r="AC136"/>
      <c r="AD136"/>
      <c r="AE136"/>
      <c r="AF136"/>
      <c r="AG136"/>
      <c r="AI136" s="6"/>
    </row>
    <row r="137" spans="2:35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AB137"/>
      <c r="AC137"/>
      <c r="AD137"/>
      <c r="AE137"/>
      <c r="AF137"/>
      <c r="AG137"/>
      <c r="AI137" s="6"/>
    </row>
    <row r="138" spans="2:35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AB138"/>
      <c r="AC138"/>
      <c r="AD138"/>
      <c r="AE138"/>
      <c r="AF138"/>
      <c r="AG138"/>
      <c r="AI138" s="6"/>
    </row>
    <row r="139" spans="2:35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AB139"/>
      <c r="AC139"/>
      <c r="AD139"/>
      <c r="AE139"/>
      <c r="AF139"/>
      <c r="AG139"/>
      <c r="AI139" s="6"/>
    </row>
    <row r="140" spans="2:35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AB140"/>
      <c r="AC140"/>
      <c r="AD140"/>
      <c r="AE140"/>
      <c r="AF140"/>
      <c r="AG140"/>
      <c r="AI140" s="6"/>
    </row>
    <row r="141" spans="2:35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AB141"/>
      <c r="AC141"/>
      <c r="AD141"/>
      <c r="AE141"/>
      <c r="AF141"/>
      <c r="AG141"/>
      <c r="AI141" s="6"/>
    </row>
    <row r="142" spans="2:35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AB142"/>
      <c r="AC142"/>
      <c r="AD142"/>
      <c r="AE142"/>
      <c r="AF142"/>
      <c r="AG142"/>
      <c r="AI142" s="6"/>
    </row>
    <row r="143" spans="2:35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AB143"/>
      <c r="AC143"/>
      <c r="AD143"/>
      <c r="AE143"/>
      <c r="AF143"/>
      <c r="AG143"/>
      <c r="AI143" s="6"/>
    </row>
    <row r="144" spans="2:35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AB144"/>
      <c r="AC144"/>
      <c r="AD144"/>
      <c r="AE144"/>
      <c r="AF144"/>
      <c r="AG144"/>
      <c r="AI144" s="6"/>
    </row>
    <row r="145" spans="2:35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AB145"/>
      <c r="AC145"/>
      <c r="AD145"/>
      <c r="AE145"/>
      <c r="AF145"/>
      <c r="AG145"/>
      <c r="AI145" s="6"/>
    </row>
    <row r="146" spans="2:35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AB146"/>
      <c r="AC146"/>
      <c r="AD146"/>
      <c r="AE146"/>
      <c r="AF146"/>
      <c r="AG146"/>
      <c r="AI146" s="6"/>
    </row>
    <row r="147" spans="2:35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AB147"/>
      <c r="AC147"/>
      <c r="AD147"/>
      <c r="AE147"/>
      <c r="AF147"/>
      <c r="AG147"/>
      <c r="AI147" s="6"/>
    </row>
    <row r="148" spans="2:35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AB148"/>
      <c r="AC148"/>
      <c r="AD148"/>
      <c r="AE148"/>
      <c r="AF148"/>
      <c r="AG148"/>
      <c r="AI148" s="6"/>
    </row>
    <row r="149" spans="2:35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AB149"/>
      <c r="AC149"/>
      <c r="AD149"/>
      <c r="AE149"/>
      <c r="AF149"/>
      <c r="AG149"/>
      <c r="AI149" s="6"/>
    </row>
    <row r="150" spans="2:35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AB150"/>
      <c r="AC150"/>
      <c r="AD150"/>
      <c r="AE150"/>
      <c r="AF150"/>
      <c r="AG150"/>
      <c r="AI150" s="6"/>
    </row>
    <row r="151" spans="2:35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AB151"/>
      <c r="AC151"/>
      <c r="AD151"/>
      <c r="AE151"/>
      <c r="AF151"/>
      <c r="AG151"/>
      <c r="AI151" s="6"/>
    </row>
    <row r="152" spans="2:35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AB152"/>
      <c r="AC152"/>
      <c r="AD152"/>
      <c r="AE152"/>
      <c r="AF152"/>
      <c r="AG152"/>
      <c r="AI152" s="6"/>
    </row>
    <row r="153" spans="2:35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AB153"/>
      <c r="AC153"/>
      <c r="AD153"/>
      <c r="AE153"/>
      <c r="AF153"/>
      <c r="AG153"/>
      <c r="AI153" s="6"/>
    </row>
    <row r="154" spans="2:35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AB154"/>
      <c r="AC154"/>
      <c r="AD154"/>
      <c r="AE154"/>
      <c r="AF154"/>
      <c r="AG154"/>
      <c r="AI154" s="6"/>
    </row>
    <row r="155" spans="2:35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AB155"/>
      <c r="AC155"/>
      <c r="AD155"/>
      <c r="AE155"/>
      <c r="AF155"/>
      <c r="AG155"/>
      <c r="AI155" s="6"/>
    </row>
    <row r="156" spans="2:35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AB156"/>
      <c r="AC156"/>
      <c r="AD156"/>
      <c r="AE156"/>
      <c r="AF156"/>
      <c r="AG156"/>
      <c r="AI156" s="6"/>
    </row>
    <row r="157" spans="2:35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AB157"/>
      <c r="AC157"/>
      <c r="AD157"/>
      <c r="AE157"/>
      <c r="AF157"/>
      <c r="AG157"/>
      <c r="AI157" s="6"/>
    </row>
    <row r="158" spans="2:35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AB158"/>
      <c r="AC158"/>
      <c r="AD158"/>
      <c r="AE158"/>
      <c r="AF158"/>
      <c r="AG158"/>
      <c r="AI158" s="6"/>
    </row>
    <row r="159" spans="2:35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AB159"/>
      <c r="AC159"/>
      <c r="AD159"/>
      <c r="AE159"/>
      <c r="AF159"/>
      <c r="AG159"/>
      <c r="AI159" s="6"/>
    </row>
    <row r="160" spans="2:35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AB160"/>
      <c r="AC160"/>
      <c r="AD160"/>
      <c r="AE160"/>
      <c r="AF160"/>
      <c r="AG160"/>
      <c r="AI160" s="6"/>
    </row>
    <row r="161" spans="2:35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AB161"/>
      <c r="AC161"/>
      <c r="AD161"/>
      <c r="AE161"/>
      <c r="AF161"/>
      <c r="AG161"/>
      <c r="AI161" s="6"/>
    </row>
    <row r="162" spans="2:35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AB162"/>
      <c r="AC162"/>
      <c r="AD162"/>
      <c r="AE162"/>
      <c r="AF162"/>
      <c r="AG162"/>
      <c r="AI162" s="6"/>
    </row>
    <row r="163" spans="2:35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AB163"/>
      <c r="AC163"/>
      <c r="AD163"/>
      <c r="AE163"/>
      <c r="AF163"/>
      <c r="AG163"/>
      <c r="AI163" s="6"/>
    </row>
    <row r="164" spans="2:35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AB164"/>
      <c r="AC164"/>
      <c r="AD164"/>
      <c r="AE164"/>
      <c r="AF164"/>
      <c r="AG164"/>
      <c r="AI164" s="6"/>
    </row>
    <row r="165" spans="2:35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AB165"/>
      <c r="AC165"/>
      <c r="AD165"/>
      <c r="AE165"/>
      <c r="AF165"/>
      <c r="AG165"/>
      <c r="AI165" s="6"/>
    </row>
    <row r="166" spans="2:35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AB166"/>
      <c r="AC166"/>
      <c r="AD166"/>
      <c r="AE166"/>
      <c r="AF166"/>
      <c r="AG166"/>
      <c r="AI166" s="6"/>
    </row>
    <row r="167" spans="2:35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AB167"/>
      <c r="AC167"/>
      <c r="AD167"/>
      <c r="AE167"/>
      <c r="AF167"/>
      <c r="AG167"/>
      <c r="AI167" s="6"/>
    </row>
    <row r="168" spans="2:35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AB168"/>
      <c r="AC168"/>
      <c r="AD168"/>
      <c r="AE168"/>
      <c r="AF168"/>
      <c r="AG168"/>
      <c r="AI168" s="6"/>
    </row>
    <row r="169" spans="2:35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AB169"/>
      <c r="AC169"/>
      <c r="AD169"/>
      <c r="AE169"/>
      <c r="AF169"/>
      <c r="AG169"/>
      <c r="AI169" s="6"/>
    </row>
    <row r="170" spans="2:35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AB170"/>
      <c r="AC170"/>
      <c r="AD170"/>
      <c r="AE170"/>
      <c r="AF170"/>
      <c r="AG170"/>
      <c r="AI170" s="6"/>
    </row>
    <row r="171" spans="2:35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AB171"/>
      <c r="AC171"/>
      <c r="AD171"/>
      <c r="AE171"/>
      <c r="AF171"/>
      <c r="AG171"/>
      <c r="AI171" s="6"/>
    </row>
    <row r="172" spans="2:35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AB172"/>
      <c r="AC172"/>
      <c r="AD172"/>
      <c r="AE172"/>
      <c r="AF172"/>
      <c r="AG172"/>
      <c r="AI172" s="6"/>
    </row>
    <row r="173" spans="2:35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AB173"/>
      <c r="AC173"/>
      <c r="AD173"/>
      <c r="AE173"/>
      <c r="AF173"/>
      <c r="AG173"/>
      <c r="AI173" s="6"/>
    </row>
    <row r="174" spans="2:35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AB174"/>
      <c r="AC174"/>
      <c r="AD174"/>
      <c r="AE174"/>
      <c r="AF174"/>
      <c r="AG174"/>
      <c r="AI174" s="6"/>
    </row>
    <row r="175" spans="2:35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AB175"/>
      <c r="AC175"/>
      <c r="AD175"/>
      <c r="AE175"/>
      <c r="AF175"/>
      <c r="AG175"/>
      <c r="AI175" s="6"/>
    </row>
    <row r="176" spans="2:35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AB176"/>
      <c r="AC176"/>
      <c r="AD176"/>
      <c r="AE176"/>
      <c r="AF176"/>
      <c r="AG176"/>
      <c r="AI176" s="6"/>
    </row>
    <row r="177" spans="2:35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AB177"/>
      <c r="AC177"/>
      <c r="AD177"/>
      <c r="AE177"/>
      <c r="AF177"/>
      <c r="AG177"/>
      <c r="AI177" s="6"/>
    </row>
    <row r="178" spans="2:35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AB178"/>
      <c r="AC178"/>
      <c r="AD178"/>
      <c r="AE178"/>
      <c r="AF178"/>
      <c r="AG178"/>
      <c r="AI178" s="6"/>
    </row>
    <row r="179" spans="2:35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AB179"/>
      <c r="AC179"/>
      <c r="AD179"/>
      <c r="AE179"/>
      <c r="AF179"/>
      <c r="AG179"/>
      <c r="AI179" s="6"/>
    </row>
    <row r="180" spans="2:35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AB180"/>
      <c r="AC180"/>
      <c r="AD180"/>
      <c r="AE180"/>
      <c r="AF180"/>
      <c r="AG180"/>
      <c r="AI180" s="6"/>
    </row>
    <row r="181" spans="2:35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AB181"/>
      <c r="AC181"/>
      <c r="AD181"/>
      <c r="AE181"/>
      <c r="AF181"/>
      <c r="AG181"/>
      <c r="AI181" s="6"/>
    </row>
    <row r="182" spans="2:35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AB182"/>
      <c r="AC182"/>
      <c r="AD182"/>
      <c r="AE182"/>
      <c r="AF182"/>
      <c r="AG182"/>
      <c r="AI182" s="6"/>
    </row>
    <row r="183" spans="2:35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AB183"/>
      <c r="AC183"/>
      <c r="AD183"/>
      <c r="AE183"/>
      <c r="AF183"/>
      <c r="AG183"/>
      <c r="AI183" s="6"/>
    </row>
    <row r="184" spans="2:35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AB184"/>
      <c r="AC184"/>
      <c r="AD184"/>
      <c r="AE184"/>
      <c r="AF184"/>
      <c r="AG184"/>
      <c r="AI184" s="6"/>
    </row>
    <row r="185" spans="2:35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AB185"/>
      <c r="AC185"/>
      <c r="AD185"/>
      <c r="AE185"/>
      <c r="AF185"/>
      <c r="AG185"/>
      <c r="AI185" s="6"/>
    </row>
    <row r="186" spans="2:35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AB186"/>
      <c r="AC186"/>
      <c r="AD186"/>
      <c r="AE186"/>
      <c r="AF186"/>
      <c r="AG186"/>
      <c r="AI186" s="6"/>
    </row>
    <row r="187" spans="2:35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AB187"/>
      <c r="AC187"/>
      <c r="AD187"/>
      <c r="AE187"/>
      <c r="AF187"/>
      <c r="AG187"/>
      <c r="AI187" s="6"/>
    </row>
    <row r="188" spans="2:35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AB188"/>
      <c r="AC188"/>
      <c r="AD188"/>
      <c r="AE188"/>
      <c r="AF188"/>
      <c r="AG188"/>
      <c r="AI188" s="6"/>
    </row>
    <row r="189" spans="2:35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AB189"/>
      <c r="AC189"/>
      <c r="AD189"/>
      <c r="AE189"/>
      <c r="AF189"/>
      <c r="AG189"/>
      <c r="AI189" s="6"/>
    </row>
    <row r="190" spans="2:35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AB190"/>
      <c r="AC190"/>
      <c r="AD190"/>
      <c r="AE190"/>
      <c r="AF190"/>
      <c r="AG190"/>
      <c r="AI190" s="6"/>
    </row>
    <row r="191" spans="2:35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AB191"/>
      <c r="AC191"/>
      <c r="AD191"/>
      <c r="AE191"/>
      <c r="AF191"/>
      <c r="AG191"/>
      <c r="AI191" s="6"/>
    </row>
    <row r="192" spans="2:35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AB192"/>
      <c r="AC192"/>
      <c r="AD192"/>
      <c r="AE192"/>
      <c r="AF192"/>
      <c r="AG192"/>
      <c r="AI192" s="6"/>
    </row>
    <row r="193" spans="2:35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AB193"/>
      <c r="AC193"/>
      <c r="AD193"/>
      <c r="AE193"/>
      <c r="AF193"/>
      <c r="AG193"/>
      <c r="AI193" s="6"/>
    </row>
    <row r="194" spans="2:35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AB194"/>
      <c r="AC194"/>
      <c r="AD194"/>
      <c r="AE194"/>
      <c r="AF194"/>
      <c r="AG194"/>
      <c r="AI194" s="6"/>
    </row>
    <row r="195" spans="2:35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AB195"/>
      <c r="AC195"/>
      <c r="AD195"/>
      <c r="AE195"/>
      <c r="AF195"/>
      <c r="AG195"/>
      <c r="AI195" s="6"/>
    </row>
    <row r="196" spans="2:35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AB196"/>
      <c r="AC196"/>
      <c r="AD196"/>
      <c r="AE196"/>
      <c r="AF196"/>
      <c r="AG196"/>
      <c r="AI196" s="6"/>
    </row>
    <row r="197" spans="2:35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AB197"/>
      <c r="AC197"/>
      <c r="AD197"/>
      <c r="AE197"/>
      <c r="AF197"/>
      <c r="AG197"/>
      <c r="AI197" s="6"/>
    </row>
    <row r="198" spans="2:35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AB198"/>
      <c r="AC198"/>
      <c r="AD198"/>
      <c r="AE198"/>
      <c r="AF198"/>
      <c r="AG198"/>
      <c r="AI198" s="6"/>
    </row>
    <row r="199" spans="2:35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AB199"/>
      <c r="AC199"/>
      <c r="AD199"/>
      <c r="AE199"/>
      <c r="AF199"/>
      <c r="AG199"/>
      <c r="AI199" s="6"/>
    </row>
    <row r="200" spans="2:35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AB200"/>
      <c r="AC200"/>
      <c r="AD200"/>
      <c r="AE200"/>
      <c r="AF200"/>
      <c r="AG200"/>
      <c r="AI200" s="6"/>
    </row>
    <row r="201" spans="2:35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AB201"/>
      <c r="AC201"/>
      <c r="AD201"/>
      <c r="AE201"/>
      <c r="AF201"/>
      <c r="AG201"/>
      <c r="AI201" s="6"/>
    </row>
    <row r="202" spans="2:35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AB202"/>
      <c r="AC202"/>
      <c r="AD202"/>
      <c r="AE202"/>
      <c r="AF202"/>
      <c r="AG202"/>
      <c r="AI202" s="6"/>
    </row>
    <row r="203" spans="2:35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AB203"/>
      <c r="AC203"/>
      <c r="AD203"/>
      <c r="AE203"/>
      <c r="AF203"/>
      <c r="AG203"/>
      <c r="AI203" s="6"/>
    </row>
    <row r="204" spans="2:35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AB204"/>
      <c r="AC204"/>
      <c r="AD204"/>
      <c r="AE204"/>
      <c r="AF204"/>
      <c r="AG204"/>
      <c r="AI204" s="6"/>
    </row>
    <row r="205" spans="2:35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AB205"/>
      <c r="AC205"/>
      <c r="AD205"/>
      <c r="AE205"/>
      <c r="AF205"/>
      <c r="AG205"/>
      <c r="AI205" s="6"/>
    </row>
    <row r="206" spans="2:35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AB206"/>
      <c r="AC206"/>
      <c r="AD206"/>
      <c r="AE206"/>
      <c r="AF206"/>
      <c r="AG206"/>
      <c r="AI206" s="6"/>
    </row>
    <row r="207" spans="2:35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AB207"/>
      <c r="AC207"/>
      <c r="AD207"/>
      <c r="AE207"/>
      <c r="AF207"/>
      <c r="AG207"/>
      <c r="AI207" s="6"/>
    </row>
    <row r="208" spans="2:35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AB208"/>
      <c r="AC208"/>
      <c r="AD208"/>
      <c r="AE208"/>
      <c r="AF208"/>
      <c r="AG208"/>
      <c r="AI208" s="6"/>
    </row>
    <row r="209" spans="2:35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AB209"/>
      <c r="AC209"/>
      <c r="AD209"/>
      <c r="AE209"/>
      <c r="AF209"/>
      <c r="AG209"/>
      <c r="AI209" s="6"/>
    </row>
    <row r="210" spans="2:35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AB210"/>
      <c r="AC210"/>
      <c r="AD210"/>
      <c r="AE210"/>
      <c r="AF210"/>
      <c r="AG210"/>
      <c r="AI210" s="6"/>
    </row>
    <row r="211" spans="2:35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AB211"/>
      <c r="AC211"/>
      <c r="AD211"/>
      <c r="AE211"/>
      <c r="AF211"/>
      <c r="AG211"/>
      <c r="AI211" s="6"/>
    </row>
    <row r="212" spans="2:35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AB212"/>
      <c r="AC212"/>
      <c r="AD212"/>
      <c r="AE212"/>
      <c r="AF212"/>
      <c r="AG212"/>
      <c r="AI212" s="6"/>
    </row>
    <row r="213" spans="2:35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AB213"/>
      <c r="AC213"/>
      <c r="AD213"/>
      <c r="AE213"/>
      <c r="AF213"/>
      <c r="AG213"/>
      <c r="AI213" s="6"/>
    </row>
    <row r="214" spans="2:35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AB214"/>
      <c r="AC214"/>
      <c r="AD214"/>
      <c r="AE214"/>
      <c r="AF214"/>
      <c r="AG214"/>
      <c r="AI214" s="6"/>
    </row>
    <row r="215" spans="2:35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AB215"/>
      <c r="AC215"/>
      <c r="AD215"/>
      <c r="AE215"/>
      <c r="AF215"/>
      <c r="AG215"/>
      <c r="AI215" s="6"/>
    </row>
    <row r="216" spans="2:35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AB216"/>
      <c r="AC216"/>
      <c r="AD216"/>
      <c r="AE216"/>
      <c r="AF216"/>
      <c r="AG216"/>
      <c r="AI216" s="6"/>
    </row>
    <row r="217" spans="2:35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AB217"/>
      <c r="AC217"/>
      <c r="AD217"/>
      <c r="AE217"/>
      <c r="AF217"/>
      <c r="AG217"/>
      <c r="AI217" s="6"/>
    </row>
    <row r="218" spans="2:35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AB218"/>
      <c r="AC218"/>
      <c r="AD218"/>
      <c r="AE218"/>
      <c r="AF218"/>
      <c r="AG218"/>
      <c r="AI218" s="6"/>
    </row>
    <row r="219" spans="2:35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AB219"/>
      <c r="AC219"/>
      <c r="AD219"/>
      <c r="AE219"/>
      <c r="AF219"/>
      <c r="AG219"/>
      <c r="AI219" s="6"/>
    </row>
    <row r="220" spans="2:35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AB220"/>
      <c r="AC220"/>
      <c r="AD220"/>
      <c r="AE220"/>
      <c r="AF220"/>
      <c r="AG220"/>
      <c r="AI220" s="6"/>
    </row>
    <row r="221" spans="2:35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AB221"/>
      <c r="AC221"/>
      <c r="AD221"/>
      <c r="AE221"/>
      <c r="AF221"/>
      <c r="AG221"/>
      <c r="AI221" s="6"/>
    </row>
    <row r="222" spans="2:35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AB222"/>
      <c r="AC222"/>
      <c r="AD222"/>
      <c r="AE222"/>
      <c r="AF222"/>
      <c r="AG222"/>
      <c r="AI222" s="6"/>
    </row>
    <row r="223" spans="2:35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AB223"/>
      <c r="AC223"/>
      <c r="AD223"/>
      <c r="AE223"/>
      <c r="AF223"/>
      <c r="AG223"/>
      <c r="AI223" s="6"/>
    </row>
    <row r="224" spans="2:35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AB224"/>
      <c r="AC224"/>
      <c r="AD224"/>
      <c r="AE224"/>
      <c r="AF224"/>
      <c r="AG224"/>
      <c r="AI224" s="6"/>
    </row>
    <row r="225" spans="2:35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AB225"/>
      <c r="AC225"/>
      <c r="AD225"/>
      <c r="AE225"/>
      <c r="AF225"/>
      <c r="AG225"/>
      <c r="AI225" s="6"/>
    </row>
    <row r="226" spans="2:35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AB226"/>
      <c r="AC226"/>
      <c r="AD226"/>
      <c r="AE226"/>
      <c r="AF226"/>
      <c r="AG226"/>
      <c r="AI226" s="6"/>
    </row>
    <row r="227" spans="2:35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AB227"/>
      <c r="AC227"/>
      <c r="AD227"/>
      <c r="AE227"/>
      <c r="AF227"/>
      <c r="AG227"/>
      <c r="AI227" s="6"/>
    </row>
    <row r="228" spans="2:35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AB228"/>
      <c r="AC228"/>
      <c r="AD228"/>
      <c r="AE228"/>
      <c r="AF228"/>
      <c r="AG228"/>
      <c r="AI228" s="6"/>
    </row>
    <row r="229" spans="2:35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AB229"/>
      <c r="AC229"/>
      <c r="AD229"/>
      <c r="AE229"/>
      <c r="AF229"/>
      <c r="AG229"/>
      <c r="AI229" s="6"/>
    </row>
    <row r="230" spans="2:35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AB230"/>
      <c r="AC230"/>
      <c r="AD230"/>
      <c r="AE230"/>
      <c r="AF230"/>
      <c r="AG230"/>
      <c r="AI230" s="6"/>
    </row>
    <row r="231" spans="2:35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AB231"/>
      <c r="AC231"/>
      <c r="AD231"/>
      <c r="AE231"/>
      <c r="AF231"/>
      <c r="AG231"/>
      <c r="AI231" s="6"/>
    </row>
    <row r="232" spans="2:35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AB232"/>
      <c r="AC232"/>
      <c r="AD232"/>
      <c r="AE232"/>
      <c r="AF232"/>
      <c r="AG232"/>
      <c r="AI232" s="6"/>
    </row>
    <row r="233" spans="2:35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AB233"/>
      <c r="AC233"/>
      <c r="AD233"/>
      <c r="AE233"/>
      <c r="AF233"/>
      <c r="AG233"/>
      <c r="AI233" s="6"/>
    </row>
    <row r="234" spans="2:35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AB234"/>
      <c r="AC234"/>
      <c r="AD234"/>
      <c r="AE234"/>
      <c r="AF234"/>
      <c r="AG234"/>
      <c r="AI234" s="6"/>
    </row>
    <row r="235" spans="2:35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AB235"/>
      <c r="AC235"/>
      <c r="AD235"/>
      <c r="AE235"/>
      <c r="AF235"/>
      <c r="AG235"/>
      <c r="AI235" s="6"/>
    </row>
    <row r="236" spans="2:35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AB236"/>
      <c r="AC236"/>
      <c r="AD236"/>
      <c r="AE236"/>
      <c r="AF236"/>
      <c r="AG236"/>
      <c r="AI236" s="6"/>
    </row>
    <row r="237" spans="2:35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AB237"/>
      <c r="AC237"/>
      <c r="AD237"/>
      <c r="AE237"/>
      <c r="AF237"/>
      <c r="AG237"/>
      <c r="AI237" s="6"/>
    </row>
    <row r="238" spans="2:35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AB238"/>
      <c r="AC238"/>
      <c r="AD238"/>
      <c r="AE238"/>
      <c r="AF238"/>
      <c r="AG238"/>
      <c r="AI238" s="6"/>
    </row>
    <row r="239" spans="2:35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AB239"/>
      <c r="AC239"/>
      <c r="AD239"/>
      <c r="AE239"/>
      <c r="AF239"/>
      <c r="AG239"/>
      <c r="AI239" s="6"/>
    </row>
    <row r="240" spans="2:35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AB240"/>
      <c r="AC240"/>
      <c r="AD240"/>
      <c r="AE240"/>
      <c r="AF240"/>
      <c r="AG240"/>
      <c r="AI240" s="6"/>
    </row>
    <row r="241" spans="2:35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AB241"/>
      <c r="AC241"/>
      <c r="AD241"/>
      <c r="AE241"/>
      <c r="AF241"/>
      <c r="AG241"/>
      <c r="AI241" s="6"/>
    </row>
    <row r="242" spans="2:35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AB242"/>
      <c r="AC242"/>
      <c r="AD242"/>
      <c r="AE242"/>
      <c r="AF242"/>
      <c r="AG242"/>
      <c r="AI242" s="6"/>
    </row>
    <row r="243" spans="2:35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AB243"/>
      <c r="AC243"/>
      <c r="AD243"/>
      <c r="AE243"/>
      <c r="AF243"/>
      <c r="AG243"/>
      <c r="AI243" s="6"/>
    </row>
    <row r="244" spans="2:35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AB244"/>
      <c r="AC244"/>
      <c r="AD244"/>
      <c r="AE244"/>
      <c r="AF244"/>
      <c r="AG244"/>
      <c r="AI244" s="6"/>
    </row>
    <row r="245" spans="2:35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AB245"/>
      <c r="AC245"/>
      <c r="AD245"/>
      <c r="AE245"/>
      <c r="AF245"/>
      <c r="AG245"/>
      <c r="AI245" s="6"/>
    </row>
    <row r="246" spans="2:35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AB246"/>
      <c r="AC246"/>
      <c r="AD246"/>
      <c r="AE246"/>
      <c r="AF246"/>
      <c r="AG246"/>
      <c r="AI246" s="6"/>
    </row>
    <row r="247" spans="2:35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AB247"/>
      <c r="AC247"/>
      <c r="AD247"/>
      <c r="AE247"/>
      <c r="AF247"/>
      <c r="AG247"/>
      <c r="AI247" s="6"/>
    </row>
    <row r="248" spans="2:35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AB248"/>
      <c r="AC248"/>
      <c r="AD248"/>
      <c r="AE248"/>
      <c r="AF248"/>
      <c r="AG248"/>
      <c r="AI248" s="6"/>
    </row>
    <row r="249" spans="2:35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AB249"/>
      <c r="AC249"/>
      <c r="AD249"/>
      <c r="AE249"/>
      <c r="AF249"/>
      <c r="AG249"/>
      <c r="AI249" s="6"/>
    </row>
    <row r="250" spans="2:35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AB250"/>
      <c r="AC250"/>
      <c r="AD250"/>
      <c r="AE250"/>
      <c r="AF250"/>
      <c r="AG250"/>
      <c r="AI250" s="6"/>
    </row>
    <row r="251" spans="2:35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AB251"/>
      <c r="AC251"/>
      <c r="AD251"/>
      <c r="AE251"/>
      <c r="AF251"/>
      <c r="AG251"/>
      <c r="AI251" s="6"/>
    </row>
    <row r="252" spans="2:35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AB252"/>
      <c r="AC252"/>
      <c r="AD252"/>
      <c r="AE252"/>
      <c r="AF252"/>
      <c r="AG252"/>
      <c r="AI252" s="6"/>
    </row>
    <row r="253" spans="2:35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AB253"/>
      <c r="AC253"/>
      <c r="AD253"/>
      <c r="AE253"/>
      <c r="AF253"/>
      <c r="AG253"/>
      <c r="AI253" s="6"/>
    </row>
    <row r="254" spans="2:35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AB254"/>
      <c r="AC254"/>
      <c r="AD254"/>
      <c r="AE254"/>
      <c r="AF254"/>
      <c r="AG254"/>
      <c r="AI254" s="6"/>
    </row>
    <row r="255" spans="2:35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AB255"/>
      <c r="AC255"/>
      <c r="AD255"/>
      <c r="AE255"/>
      <c r="AF255"/>
      <c r="AG255"/>
      <c r="AI255" s="6"/>
    </row>
    <row r="256" spans="2:35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AB256"/>
      <c r="AC256"/>
      <c r="AD256"/>
      <c r="AE256"/>
      <c r="AF256"/>
      <c r="AG256"/>
      <c r="AI256" s="6"/>
    </row>
    <row r="257" spans="2:35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AB257"/>
      <c r="AC257"/>
      <c r="AD257"/>
      <c r="AE257"/>
      <c r="AF257"/>
      <c r="AG257"/>
      <c r="AI257" s="6"/>
    </row>
    <row r="258" spans="2:35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AB258"/>
      <c r="AC258"/>
      <c r="AD258"/>
      <c r="AE258"/>
      <c r="AF258"/>
      <c r="AG258"/>
      <c r="AI258" s="6"/>
    </row>
    <row r="259" spans="2:35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AB259"/>
      <c r="AC259"/>
      <c r="AD259"/>
      <c r="AE259"/>
      <c r="AF259"/>
      <c r="AG259"/>
      <c r="AI259" s="6"/>
    </row>
    <row r="260" spans="2:35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AB260"/>
      <c r="AC260"/>
      <c r="AD260"/>
      <c r="AE260"/>
      <c r="AF260"/>
      <c r="AG260"/>
      <c r="AI260" s="6"/>
    </row>
    <row r="261" spans="2:35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AB261"/>
      <c r="AC261"/>
      <c r="AD261"/>
      <c r="AE261"/>
      <c r="AF261"/>
      <c r="AG261"/>
      <c r="AI261" s="6"/>
    </row>
    <row r="262" spans="2:35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AB262"/>
      <c r="AC262"/>
      <c r="AD262"/>
      <c r="AE262"/>
      <c r="AF262"/>
      <c r="AG262"/>
      <c r="AI262" s="6"/>
    </row>
    <row r="263" spans="2:35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AB263"/>
      <c r="AC263"/>
      <c r="AD263"/>
      <c r="AE263"/>
      <c r="AF263"/>
      <c r="AG263"/>
      <c r="AI263" s="6"/>
    </row>
    <row r="264" spans="2:35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AB264"/>
      <c r="AC264"/>
      <c r="AD264"/>
      <c r="AE264"/>
      <c r="AF264"/>
      <c r="AG264"/>
      <c r="AI264" s="6"/>
    </row>
    <row r="265" spans="2:35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AB265"/>
      <c r="AC265"/>
      <c r="AD265"/>
      <c r="AE265"/>
      <c r="AF265"/>
      <c r="AG265"/>
      <c r="AI265" s="6"/>
    </row>
    <row r="266" spans="2:35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AB266"/>
      <c r="AC266"/>
      <c r="AD266"/>
      <c r="AE266"/>
      <c r="AF266"/>
      <c r="AG266"/>
      <c r="AI266" s="6"/>
    </row>
    <row r="267" spans="2:35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AB267"/>
      <c r="AC267"/>
      <c r="AD267"/>
      <c r="AE267"/>
      <c r="AF267"/>
      <c r="AG267"/>
      <c r="AI267" s="6"/>
    </row>
    <row r="268" spans="2:35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AB268"/>
      <c r="AC268"/>
      <c r="AD268"/>
      <c r="AE268"/>
      <c r="AF268"/>
      <c r="AG268"/>
      <c r="AI268" s="6"/>
    </row>
    <row r="269" spans="2:35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AB269"/>
      <c r="AC269"/>
      <c r="AD269"/>
      <c r="AE269"/>
      <c r="AF269"/>
      <c r="AG269"/>
      <c r="AI269" s="6"/>
    </row>
    <row r="270" spans="2:35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AB270"/>
      <c r="AC270"/>
      <c r="AD270"/>
      <c r="AE270"/>
      <c r="AF270"/>
      <c r="AG270"/>
      <c r="AI270" s="6"/>
    </row>
    <row r="271" spans="2:35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AB271"/>
      <c r="AC271"/>
      <c r="AD271"/>
      <c r="AE271"/>
      <c r="AF271"/>
      <c r="AG271"/>
      <c r="AI271" s="6"/>
    </row>
    <row r="272" spans="2:35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AB272"/>
      <c r="AC272"/>
      <c r="AD272"/>
      <c r="AE272"/>
      <c r="AF272"/>
      <c r="AG272"/>
      <c r="AI272" s="6"/>
    </row>
    <row r="273" spans="2:35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AB273"/>
      <c r="AC273"/>
      <c r="AD273"/>
      <c r="AE273"/>
      <c r="AF273"/>
      <c r="AG273"/>
      <c r="AI273" s="6"/>
    </row>
    <row r="274" spans="2:35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AB274"/>
      <c r="AC274"/>
      <c r="AD274"/>
      <c r="AE274"/>
      <c r="AF274"/>
      <c r="AG274"/>
      <c r="AI274" s="6"/>
    </row>
    <row r="275" spans="2:35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AB275"/>
      <c r="AC275"/>
      <c r="AD275"/>
      <c r="AE275"/>
      <c r="AF275"/>
      <c r="AG275"/>
      <c r="AI275" s="6"/>
    </row>
    <row r="276" spans="2:35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AB276"/>
      <c r="AC276"/>
      <c r="AD276"/>
      <c r="AE276"/>
      <c r="AF276"/>
      <c r="AG276"/>
      <c r="AI276" s="6"/>
    </row>
    <row r="277" spans="2:35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AB277"/>
      <c r="AC277"/>
      <c r="AD277"/>
      <c r="AE277"/>
      <c r="AF277"/>
      <c r="AG277"/>
      <c r="AI277" s="6"/>
    </row>
    <row r="278" spans="2:35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AB278"/>
      <c r="AC278"/>
      <c r="AD278"/>
      <c r="AE278"/>
      <c r="AF278"/>
      <c r="AG278"/>
      <c r="AI278" s="6"/>
    </row>
    <row r="279" spans="2:35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AB279"/>
      <c r="AC279"/>
      <c r="AD279"/>
      <c r="AE279"/>
      <c r="AF279"/>
      <c r="AG279"/>
      <c r="AI279" s="6"/>
    </row>
    <row r="280" spans="2:35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AB280"/>
      <c r="AC280"/>
      <c r="AD280"/>
      <c r="AE280"/>
      <c r="AF280"/>
      <c r="AG280"/>
      <c r="AI280" s="6"/>
    </row>
    <row r="281" spans="2:35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AB281"/>
      <c r="AC281"/>
      <c r="AD281"/>
      <c r="AE281"/>
      <c r="AF281"/>
      <c r="AG281"/>
      <c r="AI281" s="6"/>
    </row>
    <row r="282" spans="2:35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AB282"/>
      <c r="AC282"/>
      <c r="AD282"/>
      <c r="AE282"/>
      <c r="AF282"/>
      <c r="AG282"/>
      <c r="AI282" s="6"/>
    </row>
    <row r="283" spans="2:35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AB283"/>
      <c r="AC283"/>
      <c r="AD283"/>
      <c r="AE283"/>
      <c r="AF283"/>
      <c r="AG283"/>
      <c r="AI283" s="6"/>
    </row>
    <row r="284" spans="2:35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AB284"/>
      <c r="AC284"/>
      <c r="AD284"/>
      <c r="AE284"/>
      <c r="AF284"/>
      <c r="AG284"/>
      <c r="AI284" s="6"/>
    </row>
    <row r="285" spans="2:35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AB285"/>
      <c r="AC285"/>
      <c r="AD285"/>
      <c r="AE285"/>
      <c r="AF285"/>
      <c r="AG285"/>
      <c r="AI285" s="6"/>
    </row>
    <row r="286" spans="2:35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AB286"/>
      <c r="AC286"/>
      <c r="AD286"/>
      <c r="AE286"/>
      <c r="AF286"/>
      <c r="AG286"/>
      <c r="AI286" s="6"/>
    </row>
    <row r="287" spans="2:35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AB287"/>
      <c r="AC287"/>
      <c r="AD287"/>
      <c r="AE287"/>
      <c r="AF287"/>
      <c r="AG287"/>
      <c r="AI287" s="6"/>
    </row>
    <row r="288" spans="2:35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AB288"/>
      <c r="AC288"/>
      <c r="AD288"/>
      <c r="AE288"/>
      <c r="AF288"/>
      <c r="AG288"/>
      <c r="AI288" s="6"/>
    </row>
    <row r="289" spans="2:35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AB289"/>
      <c r="AC289"/>
      <c r="AD289"/>
      <c r="AE289"/>
      <c r="AF289"/>
      <c r="AG289"/>
      <c r="AI289" s="6"/>
    </row>
    <row r="290" spans="2:35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AB290"/>
      <c r="AC290"/>
      <c r="AD290"/>
      <c r="AE290"/>
      <c r="AF290"/>
      <c r="AG290"/>
      <c r="AI290" s="6"/>
    </row>
    <row r="291" spans="2:35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AB291"/>
      <c r="AC291"/>
      <c r="AD291"/>
      <c r="AE291"/>
      <c r="AF291"/>
      <c r="AG291"/>
      <c r="AI291" s="6"/>
    </row>
    <row r="292" spans="2:35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AB292"/>
      <c r="AC292"/>
      <c r="AD292"/>
      <c r="AE292"/>
      <c r="AF292"/>
      <c r="AG292"/>
      <c r="AI292" s="6"/>
    </row>
    <row r="293" spans="2:35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AB293"/>
      <c r="AC293"/>
      <c r="AD293"/>
      <c r="AE293"/>
      <c r="AF293"/>
      <c r="AG293"/>
      <c r="AI293" s="6"/>
    </row>
    <row r="294" spans="2:35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AB294"/>
      <c r="AC294"/>
      <c r="AD294"/>
      <c r="AE294"/>
      <c r="AF294"/>
      <c r="AG294"/>
      <c r="AI294" s="6"/>
    </row>
    <row r="295" spans="2:35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AB295"/>
      <c r="AC295"/>
      <c r="AD295"/>
      <c r="AE295"/>
      <c r="AF295"/>
      <c r="AG295"/>
      <c r="AI295" s="6"/>
    </row>
    <row r="296" spans="2:35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AB296"/>
      <c r="AC296"/>
      <c r="AD296"/>
      <c r="AE296"/>
      <c r="AF296"/>
      <c r="AG296"/>
      <c r="AI296" s="6"/>
    </row>
    <row r="297" spans="2:35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AB297"/>
      <c r="AC297"/>
      <c r="AD297"/>
      <c r="AE297"/>
      <c r="AF297"/>
      <c r="AG297"/>
      <c r="AI297" s="6"/>
    </row>
    <row r="298" spans="2:35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AB298"/>
      <c r="AC298"/>
      <c r="AD298"/>
      <c r="AE298"/>
      <c r="AF298"/>
      <c r="AG298"/>
      <c r="AI298" s="6"/>
    </row>
    <row r="299" spans="2:35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AB299"/>
      <c r="AC299"/>
      <c r="AD299"/>
      <c r="AE299"/>
      <c r="AF299"/>
      <c r="AG299"/>
      <c r="AI299" s="6"/>
    </row>
    <row r="300" spans="2:35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AB300"/>
      <c r="AC300"/>
      <c r="AD300"/>
      <c r="AE300"/>
      <c r="AF300"/>
      <c r="AG300"/>
      <c r="AI300" s="6"/>
    </row>
    <row r="301" spans="2:35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AB301"/>
      <c r="AC301"/>
      <c r="AD301"/>
      <c r="AE301"/>
      <c r="AF301"/>
      <c r="AG301"/>
      <c r="AI301" s="6"/>
    </row>
    <row r="302" spans="2:35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AB302"/>
      <c r="AC302"/>
      <c r="AD302"/>
      <c r="AE302"/>
      <c r="AF302"/>
      <c r="AG302"/>
      <c r="AI302" s="6"/>
    </row>
    <row r="303" spans="2:35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AB303"/>
      <c r="AC303"/>
      <c r="AD303"/>
      <c r="AE303"/>
      <c r="AF303"/>
      <c r="AG303"/>
      <c r="AI303" s="6"/>
    </row>
    <row r="304" spans="2:35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AB304"/>
      <c r="AC304"/>
      <c r="AD304"/>
      <c r="AE304"/>
      <c r="AF304"/>
      <c r="AG304"/>
      <c r="AI304" s="6"/>
    </row>
    <row r="305" spans="2:35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AB305"/>
      <c r="AC305"/>
      <c r="AD305"/>
      <c r="AE305"/>
      <c r="AF305"/>
      <c r="AG305"/>
      <c r="AI305" s="6"/>
    </row>
    <row r="306" spans="2:35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AB306"/>
      <c r="AC306"/>
      <c r="AD306"/>
      <c r="AE306"/>
      <c r="AF306"/>
      <c r="AG306"/>
      <c r="AI306" s="6"/>
    </row>
    <row r="307" spans="2:35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AB307"/>
      <c r="AC307"/>
      <c r="AD307"/>
      <c r="AE307"/>
      <c r="AF307"/>
      <c r="AG307"/>
      <c r="AI307" s="6"/>
    </row>
    <row r="308" spans="2:35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AB308"/>
      <c r="AC308"/>
      <c r="AD308"/>
      <c r="AE308"/>
      <c r="AF308"/>
      <c r="AG308"/>
      <c r="AI308" s="6"/>
    </row>
    <row r="309" spans="2:35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AB309"/>
      <c r="AC309"/>
      <c r="AD309"/>
      <c r="AE309"/>
      <c r="AF309"/>
      <c r="AG309"/>
      <c r="AI309" s="6"/>
    </row>
    <row r="310" spans="2:35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AB310"/>
      <c r="AC310"/>
      <c r="AD310"/>
      <c r="AE310"/>
      <c r="AF310"/>
      <c r="AG310"/>
      <c r="AI310" s="6"/>
    </row>
    <row r="311" spans="2:35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AB311"/>
      <c r="AC311"/>
      <c r="AD311"/>
      <c r="AE311"/>
      <c r="AF311"/>
      <c r="AG311"/>
      <c r="AI311" s="6"/>
    </row>
    <row r="312" spans="2:35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AB312"/>
      <c r="AC312"/>
      <c r="AD312"/>
      <c r="AE312"/>
      <c r="AF312"/>
      <c r="AG312"/>
      <c r="AI312" s="6"/>
    </row>
    <row r="313" spans="2:35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AB313"/>
      <c r="AC313"/>
      <c r="AD313"/>
      <c r="AE313"/>
      <c r="AF313"/>
      <c r="AG313"/>
      <c r="AI313" s="6"/>
    </row>
    <row r="314" spans="2:35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AB314"/>
      <c r="AC314"/>
      <c r="AD314"/>
      <c r="AE314"/>
      <c r="AF314"/>
      <c r="AG314"/>
      <c r="AI314" s="6"/>
    </row>
    <row r="315" spans="2:35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AB315"/>
      <c r="AC315"/>
      <c r="AD315"/>
      <c r="AE315"/>
      <c r="AF315"/>
      <c r="AG315"/>
      <c r="AI315" s="6"/>
    </row>
    <row r="316" spans="2:35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AB316"/>
      <c r="AC316"/>
      <c r="AD316"/>
      <c r="AE316"/>
      <c r="AF316"/>
      <c r="AG316"/>
      <c r="AI316" s="6"/>
    </row>
    <row r="317" spans="2:35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AB317"/>
      <c r="AC317"/>
      <c r="AD317"/>
      <c r="AE317"/>
      <c r="AF317"/>
      <c r="AG317"/>
      <c r="AI317" s="6"/>
    </row>
    <row r="318" spans="2:35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AB318"/>
      <c r="AC318"/>
      <c r="AD318"/>
      <c r="AE318"/>
      <c r="AF318"/>
      <c r="AG318"/>
      <c r="AI318" s="6"/>
    </row>
    <row r="319" spans="2:35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AB319"/>
      <c r="AC319"/>
      <c r="AD319"/>
      <c r="AE319"/>
      <c r="AF319"/>
      <c r="AG319"/>
      <c r="AI319" s="6"/>
    </row>
    <row r="320" spans="2:35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AB320"/>
      <c r="AC320"/>
      <c r="AD320"/>
      <c r="AE320"/>
      <c r="AF320"/>
      <c r="AG320"/>
      <c r="AI320" s="6"/>
    </row>
    <row r="321" spans="2:35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AB321"/>
      <c r="AC321"/>
      <c r="AD321"/>
      <c r="AE321"/>
      <c r="AF321"/>
      <c r="AG321"/>
      <c r="AI321" s="6"/>
    </row>
    <row r="322" spans="2:35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AB322"/>
      <c r="AC322"/>
      <c r="AD322"/>
      <c r="AE322"/>
      <c r="AF322"/>
      <c r="AG322"/>
      <c r="AI322" s="6"/>
    </row>
    <row r="323" spans="2:35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AB323"/>
      <c r="AC323"/>
      <c r="AD323"/>
      <c r="AE323"/>
      <c r="AF323"/>
      <c r="AG323"/>
      <c r="AI323" s="6"/>
    </row>
    <row r="324" spans="2:35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AB324"/>
      <c r="AC324"/>
      <c r="AD324"/>
      <c r="AE324"/>
      <c r="AF324"/>
      <c r="AG324"/>
      <c r="AI324" s="6"/>
    </row>
    <row r="325" spans="2:35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AB325"/>
      <c r="AC325"/>
      <c r="AD325"/>
      <c r="AE325"/>
      <c r="AF325"/>
      <c r="AG325"/>
      <c r="AI325" s="6"/>
    </row>
    <row r="326" spans="2:35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AB326"/>
      <c r="AC326"/>
      <c r="AD326"/>
      <c r="AE326"/>
      <c r="AF326"/>
      <c r="AG326"/>
      <c r="AI326" s="6"/>
    </row>
    <row r="327" spans="2:35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AB327"/>
      <c r="AC327"/>
      <c r="AD327"/>
      <c r="AE327"/>
      <c r="AF327"/>
      <c r="AG327"/>
      <c r="AI327" s="6"/>
    </row>
    <row r="328" spans="2:35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AB328"/>
      <c r="AC328"/>
      <c r="AD328"/>
      <c r="AE328"/>
      <c r="AF328"/>
      <c r="AG328"/>
      <c r="AI328" s="6"/>
    </row>
    <row r="329" spans="2:35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AB329"/>
      <c r="AC329"/>
      <c r="AD329"/>
      <c r="AE329"/>
      <c r="AF329"/>
      <c r="AG329"/>
      <c r="AI329" s="6"/>
    </row>
    <row r="330" spans="2:35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AB330"/>
      <c r="AC330"/>
      <c r="AD330"/>
      <c r="AE330"/>
      <c r="AF330"/>
      <c r="AG330"/>
      <c r="AI330" s="6"/>
    </row>
    <row r="331" spans="2:35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AB331"/>
      <c r="AC331"/>
      <c r="AD331"/>
      <c r="AE331"/>
      <c r="AF331"/>
      <c r="AG331"/>
      <c r="AI331" s="6"/>
    </row>
    <row r="332" spans="2:35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AB332"/>
      <c r="AC332"/>
      <c r="AD332"/>
      <c r="AE332"/>
      <c r="AF332"/>
      <c r="AG332"/>
      <c r="AI332" s="6"/>
    </row>
    <row r="333" spans="2:35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AB333"/>
      <c r="AC333"/>
      <c r="AD333"/>
      <c r="AE333"/>
      <c r="AF333"/>
      <c r="AG333"/>
      <c r="AI333" s="6"/>
    </row>
    <row r="334" spans="2:35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AB334"/>
      <c r="AC334"/>
      <c r="AD334"/>
      <c r="AE334"/>
      <c r="AF334"/>
      <c r="AG334"/>
      <c r="AI334" s="6"/>
    </row>
    <row r="335" spans="2:35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AB335"/>
      <c r="AC335"/>
      <c r="AD335"/>
      <c r="AE335"/>
      <c r="AF335"/>
      <c r="AG335"/>
      <c r="AI335" s="6"/>
    </row>
    <row r="336" spans="2:35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AB336"/>
      <c r="AC336"/>
      <c r="AD336"/>
      <c r="AE336"/>
      <c r="AF336"/>
      <c r="AG336"/>
      <c r="AI336" s="6"/>
    </row>
    <row r="337" spans="2:35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AB337"/>
      <c r="AC337"/>
      <c r="AD337"/>
      <c r="AE337"/>
      <c r="AF337"/>
      <c r="AG337"/>
      <c r="AI337" s="6"/>
    </row>
    <row r="338" spans="2:35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AB338"/>
      <c r="AC338"/>
      <c r="AD338"/>
      <c r="AE338"/>
      <c r="AF338"/>
      <c r="AG338"/>
      <c r="AI338" s="6"/>
    </row>
    <row r="339" spans="2:35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AB339"/>
      <c r="AC339"/>
      <c r="AD339"/>
      <c r="AE339"/>
      <c r="AF339"/>
      <c r="AG339"/>
      <c r="AI339" s="6"/>
    </row>
    <row r="340" spans="2:35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AB340"/>
      <c r="AC340"/>
      <c r="AD340"/>
      <c r="AE340"/>
      <c r="AF340"/>
      <c r="AG340"/>
      <c r="AI340" s="6"/>
    </row>
    <row r="341" spans="2:35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AB341"/>
      <c r="AC341"/>
      <c r="AD341"/>
      <c r="AE341"/>
      <c r="AF341"/>
      <c r="AG341"/>
      <c r="AI341" s="6"/>
    </row>
    <row r="342" spans="2:35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AB342"/>
      <c r="AC342"/>
      <c r="AD342"/>
      <c r="AE342"/>
      <c r="AF342"/>
      <c r="AG342"/>
      <c r="AI342" s="6"/>
    </row>
    <row r="343" spans="2:35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AB343"/>
      <c r="AC343"/>
      <c r="AD343"/>
      <c r="AE343"/>
      <c r="AF343"/>
      <c r="AG343"/>
      <c r="AI343" s="6"/>
    </row>
    <row r="344" spans="2:35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AB344"/>
      <c r="AC344"/>
      <c r="AD344"/>
      <c r="AE344"/>
      <c r="AF344"/>
      <c r="AG344"/>
      <c r="AI344" s="6"/>
    </row>
    <row r="345" spans="2:35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AB345"/>
      <c r="AC345"/>
      <c r="AD345"/>
      <c r="AE345"/>
      <c r="AF345"/>
      <c r="AG345"/>
      <c r="AI345" s="6"/>
    </row>
    <row r="346" spans="2:35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AB346"/>
      <c r="AC346"/>
      <c r="AD346"/>
      <c r="AE346"/>
      <c r="AF346"/>
      <c r="AG346"/>
      <c r="AI346" s="6"/>
    </row>
    <row r="347" spans="2:35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AB347"/>
      <c r="AC347"/>
      <c r="AD347"/>
      <c r="AE347"/>
      <c r="AF347"/>
      <c r="AG347"/>
      <c r="AI347" s="6"/>
    </row>
    <row r="348" spans="2:35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AB348"/>
      <c r="AC348"/>
      <c r="AD348"/>
      <c r="AE348"/>
      <c r="AF348"/>
      <c r="AG348"/>
      <c r="AI348" s="6"/>
    </row>
    <row r="349" spans="2:35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AB349"/>
      <c r="AC349"/>
      <c r="AD349"/>
      <c r="AE349"/>
      <c r="AF349"/>
      <c r="AG349"/>
      <c r="AI349" s="6"/>
    </row>
    <row r="350" spans="2:35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AB350"/>
      <c r="AC350"/>
      <c r="AD350"/>
      <c r="AE350"/>
      <c r="AF350"/>
      <c r="AG350"/>
      <c r="AI350" s="6"/>
    </row>
    <row r="351" spans="2:35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AB351"/>
      <c r="AC351"/>
      <c r="AD351"/>
      <c r="AE351"/>
      <c r="AF351"/>
      <c r="AG351"/>
      <c r="AI351" s="6"/>
    </row>
    <row r="352" spans="2:35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AB352"/>
      <c r="AC352"/>
      <c r="AD352"/>
      <c r="AE352"/>
      <c r="AF352"/>
      <c r="AG352"/>
      <c r="AI352" s="6"/>
    </row>
    <row r="353" spans="2:35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AB353"/>
      <c r="AC353"/>
      <c r="AD353"/>
      <c r="AE353"/>
      <c r="AF353"/>
      <c r="AG353"/>
      <c r="AI353" s="6"/>
    </row>
    <row r="354" spans="2:35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AB354"/>
      <c r="AC354"/>
      <c r="AD354"/>
      <c r="AE354"/>
      <c r="AF354"/>
      <c r="AG354"/>
      <c r="AI354" s="6"/>
    </row>
    <row r="355" spans="2:35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AB355"/>
      <c r="AC355"/>
      <c r="AD355"/>
      <c r="AE355"/>
      <c r="AF355"/>
      <c r="AG355"/>
      <c r="AI355" s="6"/>
    </row>
    <row r="356" spans="2:35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AB356"/>
      <c r="AC356"/>
      <c r="AD356"/>
      <c r="AE356"/>
      <c r="AF356"/>
      <c r="AG356"/>
      <c r="AI356" s="6"/>
    </row>
    <row r="357" spans="2:35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AB357"/>
      <c r="AC357"/>
      <c r="AD357"/>
      <c r="AE357"/>
      <c r="AF357"/>
      <c r="AG357"/>
      <c r="AI357" s="6"/>
    </row>
    <row r="358" spans="2:35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AB358"/>
      <c r="AC358"/>
      <c r="AD358"/>
      <c r="AE358"/>
      <c r="AF358"/>
      <c r="AG358"/>
      <c r="AI358" s="6"/>
    </row>
    <row r="359" spans="2:35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AB359"/>
      <c r="AC359"/>
      <c r="AD359"/>
      <c r="AE359"/>
      <c r="AF359"/>
      <c r="AG359"/>
      <c r="AI359" s="6"/>
    </row>
    <row r="360" spans="2:35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AB360"/>
      <c r="AC360"/>
      <c r="AD360"/>
      <c r="AE360"/>
      <c r="AF360"/>
      <c r="AG360"/>
      <c r="AI360" s="6"/>
    </row>
    <row r="361" spans="2:35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AB361"/>
      <c r="AC361"/>
      <c r="AD361"/>
      <c r="AE361"/>
      <c r="AF361"/>
      <c r="AG361"/>
      <c r="AI361" s="6"/>
    </row>
    <row r="362" spans="2:35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AB362"/>
      <c r="AC362"/>
      <c r="AD362"/>
      <c r="AE362"/>
      <c r="AF362"/>
      <c r="AG362"/>
      <c r="AI362" s="6"/>
    </row>
    <row r="363" spans="2:35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AB363"/>
      <c r="AC363"/>
      <c r="AD363"/>
      <c r="AE363"/>
      <c r="AF363"/>
      <c r="AG363"/>
      <c r="AI363" s="6"/>
    </row>
    <row r="364" spans="2:35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AB364"/>
      <c r="AC364"/>
      <c r="AD364"/>
      <c r="AE364"/>
      <c r="AF364"/>
      <c r="AG364"/>
      <c r="AI364" s="6"/>
    </row>
    <row r="365" spans="2:35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AB365"/>
      <c r="AC365"/>
      <c r="AD365"/>
      <c r="AE365"/>
      <c r="AF365"/>
      <c r="AG365"/>
      <c r="AI365" s="6"/>
    </row>
    <row r="366" spans="2:35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AB366"/>
      <c r="AC366"/>
      <c r="AD366"/>
      <c r="AE366"/>
      <c r="AF366"/>
      <c r="AG366"/>
      <c r="AI366" s="6"/>
    </row>
    <row r="367" spans="2:35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AB367"/>
      <c r="AC367"/>
      <c r="AD367"/>
      <c r="AE367"/>
      <c r="AF367"/>
      <c r="AG367"/>
      <c r="AI367" s="6"/>
    </row>
    <row r="368" spans="2:35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AB368"/>
      <c r="AC368"/>
      <c r="AD368"/>
      <c r="AE368"/>
      <c r="AF368"/>
      <c r="AG368"/>
      <c r="AI368" s="6"/>
    </row>
    <row r="369" spans="2:35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AB369"/>
      <c r="AC369"/>
      <c r="AD369"/>
      <c r="AE369"/>
      <c r="AF369"/>
      <c r="AG369"/>
      <c r="AI369" s="6"/>
    </row>
    <row r="370" spans="2:35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AB370"/>
      <c r="AC370"/>
      <c r="AD370"/>
      <c r="AE370"/>
      <c r="AF370"/>
      <c r="AG370"/>
      <c r="AI370" s="6"/>
    </row>
    <row r="371" spans="2:35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AB371"/>
      <c r="AC371"/>
      <c r="AD371"/>
      <c r="AE371"/>
      <c r="AF371"/>
      <c r="AG371"/>
      <c r="AI371" s="6"/>
    </row>
    <row r="372" spans="2:35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AB372"/>
      <c r="AC372"/>
      <c r="AD372"/>
      <c r="AE372"/>
      <c r="AF372"/>
      <c r="AG372"/>
      <c r="AI372" s="6"/>
    </row>
    <row r="373" spans="2:35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AB373"/>
      <c r="AC373"/>
      <c r="AD373"/>
      <c r="AE373"/>
      <c r="AF373"/>
      <c r="AG373"/>
      <c r="AI373" s="6"/>
    </row>
    <row r="374" spans="2:35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AB374"/>
      <c r="AC374"/>
      <c r="AD374"/>
      <c r="AE374"/>
      <c r="AF374"/>
      <c r="AG374"/>
      <c r="AI374" s="6"/>
    </row>
    <row r="375" spans="2:35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AB375"/>
      <c r="AC375"/>
      <c r="AD375"/>
      <c r="AE375"/>
      <c r="AF375"/>
      <c r="AG375"/>
      <c r="AI375" s="6"/>
    </row>
    <row r="376" spans="2:35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AB376"/>
      <c r="AC376"/>
      <c r="AD376"/>
      <c r="AE376"/>
      <c r="AF376"/>
      <c r="AG376"/>
      <c r="AI376" s="6"/>
    </row>
    <row r="377" spans="2:35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AB377"/>
      <c r="AC377"/>
      <c r="AD377"/>
      <c r="AE377"/>
      <c r="AF377"/>
      <c r="AG377"/>
      <c r="AI377" s="6"/>
    </row>
    <row r="378" spans="2:35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AB378"/>
      <c r="AC378"/>
      <c r="AD378"/>
      <c r="AE378"/>
      <c r="AF378"/>
      <c r="AG378"/>
      <c r="AI378" s="6"/>
    </row>
    <row r="379" spans="2:35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AB379"/>
      <c r="AC379"/>
      <c r="AD379"/>
      <c r="AE379"/>
      <c r="AF379"/>
      <c r="AG379"/>
      <c r="AI379" s="6"/>
    </row>
    <row r="380" spans="2:35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AB380"/>
      <c r="AC380"/>
      <c r="AD380"/>
      <c r="AE380"/>
      <c r="AF380"/>
      <c r="AG380"/>
      <c r="AI380" s="6"/>
    </row>
    <row r="381" spans="2:35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AB381"/>
      <c r="AC381"/>
      <c r="AD381"/>
      <c r="AE381"/>
      <c r="AF381"/>
      <c r="AG381"/>
      <c r="AI381" s="6"/>
    </row>
    <row r="382" spans="2:35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AB382"/>
      <c r="AC382"/>
      <c r="AD382"/>
      <c r="AE382"/>
      <c r="AF382"/>
      <c r="AG382"/>
      <c r="AI382" s="6"/>
    </row>
    <row r="383" spans="2:35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AB383"/>
      <c r="AC383"/>
      <c r="AD383"/>
      <c r="AE383"/>
      <c r="AF383"/>
      <c r="AG383"/>
      <c r="AI383" s="6"/>
    </row>
    <row r="384" spans="2:35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AB384"/>
      <c r="AC384"/>
      <c r="AD384"/>
      <c r="AE384"/>
      <c r="AF384"/>
      <c r="AG384"/>
      <c r="AI384" s="6"/>
    </row>
    <row r="385" spans="2:35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AB385"/>
      <c r="AC385"/>
      <c r="AD385"/>
      <c r="AE385"/>
      <c r="AF385"/>
      <c r="AG385"/>
      <c r="AI385" s="6"/>
    </row>
    <row r="386" spans="2:35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AB386"/>
      <c r="AC386"/>
      <c r="AD386"/>
      <c r="AE386"/>
      <c r="AF386"/>
      <c r="AG386"/>
      <c r="AI386" s="6"/>
    </row>
    <row r="387" spans="2:35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AB387"/>
      <c r="AC387"/>
      <c r="AD387"/>
      <c r="AE387"/>
      <c r="AF387"/>
      <c r="AG387"/>
      <c r="AI387" s="6"/>
    </row>
    <row r="388" spans="2:35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AB388"/>
      <c r="AC388"/>
      <c r="AD388"/>
      <c r="AE388"/>
      <c r="AF388"/>
      <c r="AG388"/>
      <c r="AI388" s="6"/>
    </row>
    <row r="389" spans="2:35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AB389"/>
      <c r="AC389"/>
      <c r="AD389"/>
      <c r="AE389"/>
      <c r="AF389"/>
      <c r="AG389"/>
      <c r="AI389" s="6"/>
    </row>
    <row r="390" spans="2:35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AB390"/>
      <c r="AC390"/>
      <c r="AD390"/>
      <c r="AE390"/>
      <c r="AF390"/>
      <c r="AG390"/>
      <c r="AI390" s="6"/>
    </row>
    <row r="391" spans="2:35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AB391"/>
      <c r="AC391"/>
      <c r="AD391"/>
      <c r="AE391"/>
      <c r="AF391"/>
      <c r="AG391"/>
      <c r="AI391" s="6"/>
    </row>
    <row r="392" spans="2:35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AB392"/>
      <c r="AC392"/>
      <c r="AD392"/>
      <c r="AE392"/>
      <c r="AF392"/>
      <c r="AG392"/>
      <c r="AI392" s="6"/>
    </row>
    <row r="393" spans="2:35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AB393"/>
      <c r="AC393"/>
      <c r="AD393"/>
      <c r="AE393"/>
      <c r="AF393"/>
      <c r="AG393"/>
      <c r="AI393" s="6"/>
    </row>
    <row r="394" spans="2:35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AB394"/>
      <c r="AC394"/>
      <c r="AD394"/>
      <c r="AE394"/>
      <c r="AF394"/>
      <c r="AG394"/>
      <c r="AI394" s="6"/>
    </row>
    <row r="395" spans="2:35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AB395"/>
      <c r="AC395"/>
      <c r="AD395"/>
      <c r="AE395"/>
      <c r="AF395"/>
      <c r="AG395"/>
      <c r="AI395" s="6"/>
    </row>
    <row r="396" spans="2:35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AB396"/>
      <c r="AC396"/>
      <c r="AD396"/>
      <c r="AE396"/>
      <c r="AF396"/>
      <c r="AG396"/>
      <c r="AI396" s="6"/>
    </row>
    <row r="397" spans="2:35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AB397"/>
      <c r="AC397"/>
      <c r="AD397"/>
      <c r="AE397"/>
      <c r="AF397"/>
      <c r="AG397"/>
      <c r="AI397" s="6"/>
    </row>
    <row r="398" spans="2:35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AB398"/>
      <c r="AC398"/>
      <c r="AD398"/>
      <c r="AE398"/>
      <c r="AF398"/>
      <c r="AG398"/>
      <c r="AI398" s="6"/>
    </row>
    <row r="399" spans="2:35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AB399"/>
      <c r="AC399"/>
      <c r="AD399"/>
      <c r="AE399"/>
      <c r="AF399"/>
      <c r="AG399"/>
      <c r="AI399" s="6"/>
    </row>
    <row r="400" spans="2:35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AB400"/>
      <c r="AC400"/>
      <c r="AD400"/>
      <c r="AE400"/>
      <c r="AF400"/>
      <c r="AG400"/>
      <c r="AI400" s="6"/>
    </row>
    <row r="401" spans="2:35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AB401"/>
      <c r="AC401"/>
      <c r="AD401"/>
      <c r="AE401"/>
      <c r="AF401"/>
      <c r="AG401"/>
      <c r="AI401" s="6"/>
    </row>
    <row r="402" spans="2:35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AB402"/>
      <c r="AC402"/>
      <c r="AD402"/>
      <c r="AE402"/>
      <c r="AF402"/>
      <c r="AG402"/>
      <c r="AI402" s="6"/>
    </row>
    <row r="403" spans="2:35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AB403"/>
      <c r="AC403"/>
      <c r="AD403"/>
      <c r="AE403"/>
      <c r="AF403"/>
      <c r="AG403"/>
      <c r="AI403" s="6"/>
    </row>
    <row r="404" spans="2:35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AB404"/>
      <c r="AC404"/>
      <c r="AD404"/>
      <c r="AE404"/>
      <c r="AF404"/>
      <c r="AG404"/>
      <c r="AI404" s="6"/>
    </row>
    <row r="405" spans="2:35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AB405"/>
      <c r="AC405"/>
      <c r="AD405"/>
      <c r="AE405"/>
      <c r="AF405"/>
      <c r="AG405"/>
      <c r="AI405" s="6"/>
    </row>
    <row r="406" spans="2:35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AB406"/>
      <c r="AC406"/>
      <c r="AD406"/>
      <c r="AE406"/>
      <c r="AF406"/>
      <c r="AG406"/>
      <c r="AI406" s="6"/>
    </row>
    <row r="407" spans="2:35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AB407"/>
      <c r="AC407"/>
      <c r="AD407"/>
      <c r="AE407"/>
      <c r="AF407"/>
      <c r="AG407"/>
      <c r="AI407" s="6"/>
    </row>
    <row r="408" spans="2:35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AB408"/>
      <c r="AC408"/>
      <c r="AD408"/>
      <c r="AE408"/>
      <c r="AF408"/>
      <c r="AG408"/>
      <c r="AI408" s="6"/>
    </row>
    <row r="409" spans="2:35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AB409"/>
      <c r="AC409"/>
      <c r="AD409"/>
      <c r="AE409"/>
      <c r="AF409"/>
      <c r="AG409"/>
      <c r="AI409" s="6"/>
    </row>
    <row r="410" spans="2:35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AB410"/>
      <c r="AC410"/>
      <c r="AD410"/>
      <c r="AE410"/>
      <c r="AF410"/>
      <c r="AG410"/>
      <c r="AI410" s="6"/>
    </row>
    <row r="411" spans="2:35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AB411"/>
      <c r="AC411"/>
      <c r="AD411"/>
      <c r="AE411"/>
      <c r="AF411"/>
      <c r="AG411"/>
      <c r="AI411" s="6"/>
    </row>
    <row r="412" spans="2:35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AB412"/>
      <c r="AC412"/>
      <c r="AD412"/>
      <c r="AE412"/>
      <c r="AF412"/>
      <c r="AG412"/>
      <c r="AI412" s="6"/>
    </row>
    <row r="413" spans="2:35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AB413"/>
      <c r="AC413"/>
      <c r="AD413"/>
      <c r="AE413"/>
      <c r="AF413"/>
      <c r="AG413"/>
      <c r="AI413" s="6"/>
    </row>
    <row r="414" spans="2:35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AB414"/>
      <c r="AC414"/>
      <c r="AD414"/>
      <c r="AE414"/>
      <c r="AF414"/>
      <c r="AG414"/>
      <c r="AI414" s="6"/>
    </row>
    <row r="415" spans="2:35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AB415"/>
      <c r="AC415"/>
      <c r="AD415"/>
      <c r="AE415"/>
      <c r="AF415"/>
      <c r="AG415"/>
      <c r="AI415" s="6"/>
    </row>
    <row r="416" spans="2:35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AB416"/>
      <c r="AC416"/>
      <c r="AD416"/>
      <c r="AE416"/>
      <c r="AF416"/>
      <c r="AG416"/>
      <c r="AI416" s="6"/>
    </row>
    <row r="417" spans="2:35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AB417"/>
      <c r="AC417"/>
      <c r="AD417"/>
      <c r="AE417"/>
      <c r="AF417"/>
      <c r="AG417"/>
      <c r="AI417" s="6"/>
    </row>
    <row r="418" spans="2:35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AB418"/>
      <c r="AC418"/>
      <c r="AD418"/>
      <c r="AE418"/>
      <c r="AF418"/>
      <c r="AG418"/>
      <c r="AI418" s="6"/>
    </row>
    <row r="419" spans="2:35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AB419"/>
      <c r="AC419"/>
      <c r="AD419"/>
      <c r="AE419"/>
      <c r="AF419"/>
      <c r="AG419"/>
      <c r="AI419" s="6"/>
    </row>
    <row r="420" spans="2:35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AB420"/>
      <c r="AC420"/>
      <c r="AD420"/>
      <c r="AE420"/>
      <c r="AF420"/>
      <c r="AG420"/>
      <c r="AI420" s="6"/>
    </row>
    <row r="421" spans="2:35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AB421"/>
      <c r="AC421"/>
      <c r="AD421"/>
      <c r="AE421"/>
      <c r="AF421"/>
      <c r="AG421"/>
      <c r="AI421" s="6"/>
    </row>
    <row r="422" spans="2:35" x14ac:dyDescent="0.25">
      <c r="AI422" s="6"/>
    </row>
    <row r="423" spans="2:35" x14ac:dyDescent="0.25">
      <c r="AI423" s="6"/>
    </row>
    <row r="424" spans="2:35" x14ac:dyDescent="0.25">
      <c r="AI424" s="6"/>
    </row>
    <row r="425" spans="2:35" x14ac:dyDescent="0.25">
      <c r="AI425" s="6"/>
    </row>
    <row r="426" spans="2:35" x14ac:dyDescent="0.25">
      <c r="AI426" s="6"/>
    </row>
    <row r="427" spans="2:35" x14ac:dyDescent="0.25">
      <c r="AI427" s="6"/>
    </row>
    <row r="428" spans="2:35" x14ac:dyDescent="0.25">
      <c r="AI428" s="6"/>
    </row>
    <row r="429" spans="2:35" x14ac:dyDescent="0.25">
      <c r="AI429" s="6"/>
    </row>
    <row r="430" spans="2:35" x14ac:dyDescent="0.25">
      <c r="AI430" s="6"/>
    </row>
    <row r="431" spans="2:35" x14ac:dyDescent="0.25">
      <c r="AI431" s="6"/>
    </row>
    <row r="432" spans="2:35" x14ac:dyDescent="0.25">
      <c r="AI43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L432"/>
  <sheetViews>
    <sheetView topLeftCell="O1" workbookViewId="0">
      <selection activeCell="V11" sqref="K11:V11"/>
    </sheetView>
  </sheetViews>
  <sheetFormatPr baseColWidth="10" defaultRowHeight="15" x14ac:dyDescent="0.25"/>
  <cols>
    <col min="1" max="1" width="7.5703125" style="1" bestFit="1" customWidth="1"/>
    <col min="2" max="25" width="13.140625" style="1" bestFit="1" customWidth="1"/>
    <col min="26" max="31" width="10" style="1" bestFit="1" customWidth="1"/>
    <col min="32" max="32" width="12.140625" style="1" bestFit="1" customWidth="1"/>
    <col min="33" max="33" width="10" style="1" bestFit="1" customWidth="1"/>
    <col min="34" max="34" width="3" bestFit="1" customWidth="1"/>
    <col min="35" max="35" width="10.7109375" bestFit="1" customWidth="1"/>
    <col min="36" max="37" width="22" bestFit="1" customWidth="1"/>
    <col min="38" max="38" width="17.7109375" bestFit="1" customWidth="1"/>
    <col min="39" max="39" width="21.85546875" bestFit="1" customWidth="1"/>
  </cols>
  <sheetData>
    <row r="1" spans="1:38" x14ac:dyDescent="0.25">
      <c r="B1" s="1">
        <f t="array" aca="1" ref="B1:Y1" ca="1">TRANSPOSE(OFFSET([2]OcupadosEPACLM!$B$1,MATCH(_Disponible_EPA,[2]OcupadosEPACLM!$A:$A)-20-MONTH(_Disponible_EPA)/3,0,20+MONTH(_Disponible_EPA)/3,1))</f>
        <v>707000</v>
      </c>
      <c r="C1" s="1">
        <f ca="1"/>
        <v>720800</v>
      </c>
      <c r="D1" s="1">
        <f ca="1"/>
        <v>745800</v>
      </c>
      <c r="E1" s="1">
        <f ca="1"/>
        <v>741700</v>
      </c>
      <c r="F1" s="1">
        <f ca="1"/>
        <v>733200</v>
      </c>
      <c r="G1" s="1">
        <f ca="1"/>
        <v>748100</v>
      </c>
      <c r="H1" s="1">
        <f ca="1"/>
        <v>756500</v>
      </c>
      <c r="I1" s="1">
        <f ca="1"/>
        <v>770100</v>
      </c>
      <c r="J1" s="1">
        <f ca="1"/>
        <v>770800</v>
      </c>
      <c r="K1" s="1">
        <f ca="1"/>
        <v>766762.46</v>
      </c>
      <c r="L1" s="1">
        <f ca="1"/>
        <v>792276.96</v>
      </c>
      <c r="M1" s="1">
        <f ca="1"/>
        <v>799110.7</v>
      </c>
      <c r="N1" s="1">
        <f ca="1"/>
        <v>777248.42</v>
      </c>
      <c r="O1" s="1">
        <f ca="1"/>
        <v>794962.98</v>
      </c>
      <c r="P1" s="1">
        <f ca="1"/>
        <v>817620.78</v>
      </c>
      <c r="Q1" s="1">
        <f ca="1"/>
        <v>830053.67</v>
      </c>
      <c r="R1" s="1">
        <f ca="1"/>
        <v>829500</v>
      </c>
      <c r="S1" s="1">
        <f ca="1"/>
        <v>820471.31</v>
      </c>
      <c r="T1" s="1">
        <f ca="1"/>
        <v>826122.31</v>
      </c>
      <c r="U1" s="1">
        <f ca="1"/>
        <v>824201.95</v>
      </c>
      <c r="V1" s="1">
        <f ca="1"/>
        <v>800895.95</v>
      </c>
      <c r="W1" s="1">
        <f ca="1"/>
        <v>771081.54</v>
      </c>
      <c r="X1" s="1">
        <f ca="1"/>
        <v>799616.69</v>
      </c>
      <c r="Y1" s="1">
        <f ca="1"/>
        <v>821900.94999999984</v>
      </c>
    </row>
    <row r="2" spans="1:38" x14ac:dyDescent="0.25">
      <c r="A2" s="2" t="s">
        <v>0</v>
      </c>
      <c r="B2" s="3">
        <f t="array" aca="1" ref="B2:AG10" ca="1">OFFSET([2]Mediana!$A$2,0,MATCH(_Disponible_EPA,[2]Mediana!$2:$2)-20-MONTH(_Disponible_EPA)/3,9,28+MONTH(_Disponible_EPA)/3)</f>
        <v>42094</v>
      </c>
      <c r="C2" s="3">
        <f ca="1"/>
        <v>42185</v>
      </c>
      <c r="D2" s="3">
        <f ca="1"/>
        <v>42277</v>
      </c>
      <c r="E2" s="3">
        <f ca="1"/>
        <v>42369</v>
      </c>
      <c r="F2" s="3">
        <f ca="1"/>
        <v>42460</v>
      </c>
      <c r="G2" s="3">
        <f ca="1"/>
        <v>42551</v>
      </c>
      <c r="H2" s="3">
        <f ca="1"/>
        <v>42643</v>
      </c>
      <c r="I2" s="3">
        <f ca="1"/>
        <v>42735</v>
      </c>
      <c r="J2" s="3">
        <f ca="1"/>
        <v>42825</v>
      </c>
      <c r="K2" s="3">
        <f ca="1"/>
        <v>42916</v>
      </c>
      <c r="L2" s="3">
        <f ca="1"/>
        <v>43008</v>
      </c>
      <c r="M2" s="3">
        <f ca="1"/>
        <v>43100</v>
      </c>
      <c r="N2" s="3">
        <f ca="1"/>
        <v>43190</v>
      </c>
      <c r="O2" s="3">
        <f ca="1"/>
        <v>43281</v>
      </c>
      <c r="P2" s="3">
        <f ca="1"/>
        <v>43373</v>
      </c>
      <c r="Q2" s="3">
        <f ca="1"/>
        <v>43465</v>
      </c>
      <c r="R2" s="3">
        <f ca="1"/>
        <v>43555</v>
      </c>
      <c r="S2" s="3">
        <f ca="1"/>
        <v>43646</v>
      </c>
      <c r="T2" s="3">
        <f ca="1"/>
        <v>43738</v>
      </c>
      <c r="U2" s="3">
        <f ca="1"/>
        <v>43830</v>
      </c>
      <c r="V2" s="3">
        <f ca="1"/>
        <v>43921</v>
      </c>
      <c r="W2" s="3">
        <f ca="1"/>
        <v>44012</v>
      </c>
      <c r="X2" s="3">
        <f ca="1"/>
        <v>44104</v>
      </c>
      <c r="Y2" s="3">
        <f ca="1"/>
        <v>44196</v>
      </c>
      <c r="Z2" s="3">
        <f ca="1"/>
        <v>44286</v>
      </c>
      <c r="AA2" s="3">
        <f ca="1"/>
        <v>44377</v>
      </c>
      <c r="AB2" s="3">
        <f ca="1"/>
        <v>44469</v>
      </c>
      <c r="AC2" s="3">
        <f ca="1"/>
        <v>44561</v>
      </c>
      <c r="AD2" s="3">
        <f ca="1"/>
        <v>44651</v>
      </c>
      <c r="AE2" s="3">
        <f ca="1"/>
        <v>44742</v>
      </c>
      <c r="AF2" s="3">
        <f ca="1"/>
        <v>44834</v>
      </c>
      <c r="AG2" s="3">
        <f ca="1"/>
        <v>44926</v>
      </c>
    </row>
    <row r="3" spans="1:38" x14ac:dyDescent="0.25">
      <c r="A3" s="4">
        <v>1</v>
      </c>
      <c r="B3" s="1">
        <f ca="1"/>
        <v>712778.33942989493</v>
      </c>
      <c r="C3" s="1">
        <f ca="1"/>
        <v>730264.0473944078</v>
      </c>
      <c r="D3" s="1">
        <f ca="1"/>
        <v>743193.83780156984</v>
      </c>
      <c r="E3" s="1">
        <f ca="1"/>
        <v>738445.63319716661</v>
      </c>
      <c r="F3" s="1">
        <f ca="1"/>
        <v>743549.26440009358</v>
      </c>
      <c r="G3" s="1">
        <f ca="1"/>
        <v>762167.81556718773</v>
      </c>
      <c r="H3" s="1">
        <f ca="1"/>
        <v>750779.06888809172</v>
      </c>
      <c r="I3" s="1">
        <f ca="1"/>
        <v>766102.99709535867</v>
      </c>
      <c r="J3" s="1">
        <f ca="1"/>
        <v>785489.6064108843</v>
      </c>
      <c r="K3" s="1">
        <f ca="1"/>
        <v>780026.8282982388</v>
      </c>
      <c r="L3" s="1">
        <f ca="1"/>
        <v>790812.4858205358</v>
      </c>
      <c r="M3" s="1">
        <f ca="1"/>
        <v>795145.15539265377</v>
      </c>
      <c r="N3" s="1">
        <f ca="1"/>
        <v>784611.13741861167</v>
      </c>
      <c r="O3" s="1">
        <f ca="1"/>
        <v>810407.82607923285</v>
      </c>
      <c r="P3" s="1">
        <f ca="1"/>
        <v>817602.87054748868</v>
      </c>
      <c r="Q3" s="1">
        <f ca="1"/>
        <v>823501.87929795112</v>
      </c>
      <c r="R3" s="1">
        <f ca="1"/>
        <v>844324.44193811342</v>
      </c>
      <c r="S3" s="1">
        <f ca="1"/>
        <v>838068.13223484776</v>
      </c>
      <c r="T3" s="1">
        <f ca="1"/>
        <v>823812.06464221724</v>
      </c>
      <c r="U3" s="1">
        <f ca="1"/>
        <v>811878.75787944009</v>
      </c>
      <c r="V3" s="1">
        <f ca="1"/>
        <v>801914.3665095889</v>
      </c>
      <c r="W3" s="1">
        <f ca="1"/>
        <v>776603.30215105729</v>
      </c>
      <c r="X3" s="1">
        <f ca="1"/>
        <v>796073.60159754753</v>
      </c>
      <c r="Y3" s="1">
        <f ca="1"/>
        <v>808632.85543661425</v>
      </c>
      <c r="Z3" s="1" t="str">
        <f ca="1"/>
        <v/>
      </c>
      <c r="AA3" s="1" t="str">
        <f ca="1"/>
        <v/>
      </c>
      <c r="AB3" s="1" t="str">
        <f ca="1"/>
        <v/>
      </c>
      <c r="AC3" s="1" t="str">
        <f ca="1"/>
        <v/>
      </c>
      <c r="AD3" s="1" t="str">
        <f ca="1"/>
        <v/>
      </c>
      <c r="AE3" s="1" t="str">
        <f ca="1"/>
        <v/>
      </c>
      <c r="AF3" s="1" t="str">
        <f ca="1"/>
        <v/>
      </c>
      <c r="AG3" s="1" t="str">
        <f ca="1"/>
        <v/>
      </c>
      <c r="AI3" s="6"/>
    </row>
    <row r="4" spans="1:38" x14ac:dyDescent="0.25">
      <c r="A4" s="4">
        <v>2</v>
      </c>
      <c r="B4" s="1">
        <f ca="1"/>
        <v>721326.46660950943</v>
      </c>
      <c r="C4" s="1">
        <f ca="1"/>
        <v>724801.6292322767</v>
      </c>
      <c r="D4" s="1">
        <f ca="1"/>
        <v>739762.90106806147</v>
      </c>
      <c r="E4" s="1">
        <f ca="1"/>
        <v>749501.51770950854</v>
      </c>
      <c r="F4" s="1">
        <f ca="1"/>
        <v>756670.30025443702</v>
      </c>
      <c r="G4" s="1">
        <f ca="1"/>
        <v>757252.45698955469</v>
      </c>
      <c r="H4" s="1">
        <f ca="1"/>
        <v>742922.7813035599</v>
      </c>
      <c r="I4" s="1">
        <f ca="1"/>
        <v>780360.30368852359</v>
      </c>
      <c r="J4" s="1">
        <f ca="1"/>
        <v>801742.55990080722</v>
      </c>
      <c r="K4" s="1">
        <f ca="1"/>
        <v>777128.79452838481</v>
      </c>
      <c r="L4" s="1">
        <f ca="1"/>
        <v>786242.86370165669</v>
      </c>
      <c r="M4" s="1">
        <f ca="1"/>
        <v>805310.21283909015</v>
      </c>
      <c r="N4" s="1">
        <f ca="1"/>
        <v>798540.98136524169</v>
      </c>
      <c r="O4" s="1">
        <f ca="1"/>
        <v>808920.18815751676</v>
      </c>
      <c r="P4" s="1">
        <f ca="1"/>
        <v>809873.22577394429</v>
      </c>
      <c r="Q4" s="1">
        <f ca="1"/>
        <v>837466.36921077617</v>
      </c>
      <c r="R4" s="1">
        <f ca="1"/>
        <v>866585.87848730478</v>
      </c>
      <c r="S4" s="1">
        <f ca="1"/>
        <v>836865.36804834951</v>
      </c>
      <c r="T4" s="1">
        <f ca="1"/>
        <v>811897.59809454717</v>
      </c>
      <c r="U4" s="1">
        <f ca="1"/>
        <v>815593.34091266303</v>
      </c>
      <c r="V4" s="1">
        <f ca="1"/>
        <v>811533.02817102219</v>
      </c>
      <c r="W4" s="1">
        <f ca="1"/>
        <v>767458.08236748714</v>
      </c>
      <c r="X4" s="1">
        <f ca="1"/>
        <v>781260.81701393903</v>
      </c>
      <c r="Y4" s="1">
        <f ca="1"/>
        <v>804594.8261302202</v>
      </c>
      <c r="Z4" s="1" t="str">
        <f ca="1"/>
        <v/>
      </c>
      <c r="AA4" s="1" t="str">
        <f ca="1"/>
        <v/>
      </c>
      <c r="AB4" s="1" t="str">
        <f ca="1"/>
        <v/>
      </c>
      <c r="AC4" s="1" t="str">
        <f ca="1"/>
        <v/>
      </c>
      <c r="AD4" s="1" t="str">
        <f ca="1"/>
        <v/>
      </c>
      <c r="AE4" s="1" t="str">
        <f ca="1"/>
        <v/>
      </c>
      <c r="AF4" s="1" t="str">
        <f ca="1"/>
        <v/>
      </c>
      <c r="AG4" s="1" t="str">
        <f ca="1"/>
        <v/>
      </c>
      <c r="AI4" s="6"/>
      <c r="AJ4" s="6"/>
    </row>
    <row r="5" spans="1:38" x14ac:dyDescent="0.25">
      <c r="A5" s="5">
        <v>3</v>
      </c>
      <c r="B5" s="1">
        <f ca="1"/>
        <v>714249.48459636711</v>
      </c>
      <c r="C5" s="1">
        <f ca="1"/>
        <v>718166.58678495698</v>
      </c>
      <c r="D5" s="1">
        <f ca="1"/>
        <v>751363.05242148414</v>
      </c>
      <c r="E5" s="1">
        <f ca="1"/>
        <v>764403.63903153606</v>
      </c>
      <c r="F5" s="1">
        <f ca="1"/>
        <v>750530.73481087375</v>
      </c>
      <c r="G5" s="1">
        <f ca="1"/>
        <v>751111.16396646062</v>
      </c>
      <c r="H5" s="1">
        <f ca="1"/>
        <v>752731.87001182023</v>
      </c>
      <c r="I5" s="1">
        <f ca="1"/>
        <v>795688.85708446149</v>
      </c>
      <c r="J5" s="1">
        <f ca="1"/>
        <v>802079.64913888625</v>
      </c>
      <c r="K5" s="1">
        <f ca="1"/>
        <v>768961.30604237539</v>
      </c>
      <c r="L5" s="1">
        <f ca="1"/>
        <v>792518.66270396544</v>
      </c>
      <c r="M5" s="1">
        <f ca="1"/>
        <v>822006.11946909735</v>
      </c>
      <c r="N5" s="1">
        <f ca="1"/>
        <v>796364.40699802875</v>
      </c>
      <c r="O5" s="1">
        <f ca="1"/>
        <v>802464.66698213224</v>
      </c>
      <c r="P5" s="1">
        <f ca="1"/>
        <v>820517.17077366158</v>
      </c>
      <c r="Q5" s="1">
        <f ca="1"/>
        <v>857578.78425862221</v>
      </c>
      <c r="R5" s="1">
        <f ca="1"/>
        <v>868622.43637714325</v>
      </c>
      <c r="S5" s="1">
        <f ca="1"/>
        <v>827238.59405602096</v>
      </c>
      <c r="T5" s="1">
        <f ca="1"/>
        <v>814544.13068840315</v>
      </c>
      <c r="U5" s="1">
        <f ca="1"/>
        <v>830002.77757319366</v>
      </c>
      <c r="V5" s="1">
        <f ca="1"/>
        <v>811395.98095154634</v>
      </c>
      <c r="W5" s="1">
        <f ca="1"/>
        <v>747260.4766969356</v>
      </c>
      <c r="X5" s="1">
        <f ca="1"/>
        <v>775419.96802838624</v>
      </c>
      <c r="Y5" s="1">
        <f ca="1"/>
        <v>822761.40284419991</v>
      </c>
      <c r="Z5" s="1" t="str">
        <f ca="1"/>
        <v/>
      </c>
      <c r="AA5" s="1" t="str">
        <f ca="1"/>
        <v/>
      </c>
      <c r="AB5" s="1" t="str">
        <f ca="1"/>
        <v/>
      </c>
      <c r="AC5" s="1" t="str">
        <f ca="1"/>
        <v/>
      </c>
      <c r="AD5" s="1" t="str">
        <f ca="1"/>
        <v/>
      </c>
      <c r="AE5" s="1" t="str">
        <f ca="1"/>
        <v/>
      </c>
      <c r="AF5" s="1" t="str">
        <f ca="1"/>
        <v/>
      </c>
      <c r="AG5" s="1" t="str">
        <f ca="1"/>
        <v/>
      </c>
      <c r="AI5" s="6"/>
    </row>
    <row r="6" spans="1:38" x14ac:dyDescent="0.25">
      <c r="A6" s="5">
        <v>4</v>
      </c>
      <c r="B6" s="1">
        <f ca="1"/>
        <v>706451.74952907069</v>
      </c>
      <c r="C6" s="1">
        <f ca="1"/>
        <v>726238.65836549003</v>
      </c>
      <c r="D6" s="1">
        <f ca="1"/>
        <v>766744.61891664634</v>
      </c>
      <c r="E6" s="1">
        <f ca="1"/>
        <v>759341.89338611509</v>
      </c>
      <c r="F6" s="1">
        <f ca="1"/>
        <v>743237.28959441721</v>
      </c>
      <c r="G6" s="1">
        <f ca="1"/>
        <v>760948.58726127329</v>
      </c>
      <c r="H6" s="1">
        <f ca="1"/>
        <v>762560.94829226169</v>
      </c>
      <c r="I6" s="1">
        <f ca="1"/>
        <v>795490.70481489319</v>
      </c>
      <c r="J6" s="1">
        <f ca="1"/>
        <v>796985.17672576173</v>
      </c>
      <c r="K6" s="1">
        <f ca="1"/>
        <v>775332.20521525061</v>
      </c>
      <c r="L6" s="1">
        <f ca="1"/>
        <v>808287.13361608458</v>
      </c>
      <c r="M6" s="1">
        <f ca="1"/>
        <v>821899.38383488473</v>
      </c>
      <c r="N6" s="1">
        <f ca="1"/>
        <v>784600.22864036425</v>
      </c>
      <c r="O6" s="1">
        <f ca="1"/>
        <v>809815.4404945632</v>
      </c>
      <c r="P6" s="1">
        <f ca="1"/>
        <v>838416.40693475958</v>
      </c>
      <c r="Q6" s="1">
        <f ca="1"/>
        <v>859473.400817747</v>
      </c>
      <c r="R6" s="1">
        <f ca="1"/>
        <v>862498.73036245303</v>
      </c>
      <c r="S6" s="1">
        <f ca="1"/>
        <v>832428.33725422784</v>
      </c>
      <c r="T6" s="1">
        <f ca="1"/>
        <v>827283.16919401824</v>
      </c>
      <c r="U6" s="1">
        <f ca="1"/>
        <v>829708.96394012379</v>
      </c>
      <c r="V6" s="1">
        <f ca="1"/>
        <v>796095.16403266136</v>
      </c>
      <c r="W6" s="1">
        <f ca="1"/>
        <v>740463.58542261703</v>
      </c>
      <c r="X6" s="1">
        <f ca="1"/>
        <v>789673.40613802103</v>
      </c>
      <c r="Y6" s="1">
        <f ca="1"/>
        <v>830604.39796702715</v>
      </c>
      <c r="Z6" s="1" t="str">
        <f ca="1"/>
        <v/>
      </c>
      <c r="AA6" s="1" t="str">
        <f ca="1"/>
        <v/>
      </c>
      <c r="AB6" s="1" t="str">
        <f ca="1"/>
        <v/>
      </c>
      <c r="AC6" s="1" t="str">
        <f ca="1"/>
        <v/>
      </c>
      <c r="AD6" s="1" t="str">
        <f ca="1"/>
        <v/>
      </c>
      <c r="AE6" s="1" t="str">
        <f ca="1"/>
        <v/>
      </c>
      <c r="AF6" s="1" t="str">
        <f ca="1"/>
        <v/>
      </c>
      <c r="AG6" s="1" t="str">
        <f ca="1"/>
        <v/>
      </c>
      <c r="AI6" s="6"/>
    </row>
    <row r="7" spans="1:38" x14ac:dyDescent="0.25">
      <c r="A7" s="5">
        <v>5</v>
      </c>
      <c r="B7" s="1">
        <f ca="1"/>
        <v>0</v>
      </c>
      <c r="C7" s="1">
        <f ca="1"/>
        <v>0</v>
      </c>
      <c r="D7" s="1">
        <f ca="1"/>
        <v>0</v>
      </c>
      <c r="E7" s="1">
        <f ca="1"/>
        <v>0</v>
      </c>
      <c r="F7" s="1">
        <f ca="1"/>
        <v>0</v>
      </c>
      <c r="G7" s="1">
        <f ca="1"/>
        <v>0</v>
      </c>
      <c r="H7" s="1">
        <f ca="1"/>
        <v>0</v>
      </c>
      <c r="I7" s="1">
        <f ca="1"/>
        <v>0</v>
      </c>
      <c r="J7" s="1">
        <f ca="1"/>
        <v>0</v>
      </c>
      <c r="K7" s="1">
        <f ca="1"/>
        <v>0</v>
      </c>
      <c r="L7" s="1">
        <f ca="1"/>
        <v>0</v>
      </c>
      <c r="M7" s="1">
        <f ca="1"/>
        <v>0</v>
      </c>
      <c r="N7" s="1">
        <f ca="1"/>
        <v>0</v>
      </c>
      <c r="O7" s="1">
        <f ca="1"/>
        <v>0</v>
      </c>
      <c r="P7" s="1">
        <f ca="1"/>
        <v>0</v>
      </c>
      <c r="Q7" s="1">
        <f ca="1"/>
        <v>0</v>
      </c>
      <c r="R7" s="1">
        <f ca="1"/>
        <v>0</v>
      </c>
      <c r="S7" s="1">
        <f ca="1"/>
        <v>0</v>
      </c>
      <c r="T7" s="1">
        <f ca="1"/>
        <v>0</v>
      </c>
      <c r="U7" s="1">
        <f ca="1"/>
        <v>0</v>
      </c>
      <c r="V7" s="1">
        <f ca="1"/>
        <v>0</v>
      </c>
      <c r="W7" s="1">
        <f ca="1"/>
        <v>0</v>
      </c>
      <c r="X7" s="1">
        <f ca="1"/>
        <v>0</v>
      </c>
      <c r="Y7" s="1">
        <f ca="1"/>
        <v>0</v>
      </c>
      <c r="Z7" s="1">
        <f ca="1"/>
        <v>0</v>
      </c>
      <c r="AA7" s="1">
        <f ca="1"/>
        <v>0</v>
      </c>
      <c r="AB7" s="1">
        <f ca="1"/>
        <v>0</v>
      </c>
      <c r="AC7" s="1">
        <f ca="1"/>
        <v>0</v>
      </c>
      <c r="AD7" s="1">
        <f ca="1"/>
        <v>0</v>
      </c>
      <c r="AE7" s="1">
        <f ca="1"/>
        <v>0</v>
      </c>
      <c r="AF7" s="1">
        <f ca="1"/>
        <v>0</v>
      </c>
      <c r="AG7" s="1">
        <f ca="1"/>
        <v>0</v>
      </c>
      <c r="AI7" s="6"/>
    </row>
    <row r="8" spans="1:38" x14ac:dyDescent="0.25">
      <c r="A8" s="5">
        <v>6</v>
      </c>
      <c r="B8" s="1">
        <f ca="1"/>
        <v>0</v>
      </c>
      <c r="C8" s="1">
        <f ca="1"/>
        <v>0</v>
      </c>
      <c r="D8" s="1">
        <f ca="1"/>
        <v>0</v>
      </c>
      <c r="E8" s="1">
        <f ca="1"/>
        <v>0</v>
      </c>
      <c r="F8" s="1">
        <f ca="1"/>
        <v>0</v>
      </c>
      <c r="G8" s="1">
        <f ca="1"/>
        <v>0</v>
      </c>
      <c r="H8" s="1">
        <f ca="1"/>
        <v>0</v>
      </c>
      <c r="I8" s="1">
        <f ca="1"/>
        <v>0</v>
      </c>
      <c r="J8" s="1">
        <f ca="1"/>
        <v>0</v>
      </c>
      <c r="K8" s="1">
        <f ca="1"/>
        <v>0</v>
      </c>
      <c r="L8" s="1">
        <f ca="1"/>
        <v>0</v>
      </c>
      <c r="M8" s="1">
        <f ca="1"/>
        <v>0</v>
      </c>
      <c r="N8" s="1">
        <f ca="1"/>
        <v>0</v>
      </c>
      <c r="O8" s="1">
        <f ca="1"/>
        <v>0</v>
      </c>
      <c r="P8" s="1">
        <f ca="1"/>
        <v>0</v>
      </c>
      <c r="Q8" s="1">
        <f ca="1"/>
        <v>0</v>
      </c>
      <c r="R8" s="1">
        <f ca="1"/>
        <v>0</v>
      </c>
      <c r="S8" s="1">
        <f ca="1"/>
        <v>0</v>
      </c>
      <c r="T8" s="1">
        <f ca="1"/>
        <v>0</v>
      </c>
      <c r="U8" s="1">
        <f ca="1"/>
        <v>0</v>
      </c>
      <c r="V8" s="1">
        <f ca="1"/>
        <v>0</v>
      </c>
      <c r="W8" s="1">
        <f ca="1"/>
        <v>0</v>
      </c>
      <c r="X8" s="1">
        <f ca="1"/>
        <v>0</v>
      </c>
      <c r="Y8" s="1">
        <f ca="1"/>
        <v>0</v>
      </c>
      <c r="Z8" s="1">
        <f ca="1"/>
        <v>0</v>
      </c>
      <c r="AA8" s="1">
        <f ca="1"/>
        <v>0</v>
      </c>
      <c r="AB8" s="1">
        <f ca="1"/>
        <v>0</v>
      </c>
      <c r="AC8" s="1">
        <f ca="1"/>
        <v>0</v>
      </c>
      <c r="AD8" s="1">
        <f ca="1"/>
        <v>0</v>
      </c>
      <c r="AE8" s="1">
        <f ca="1"/>
        <v>0</v>
      </c>
      <c r="AF8" s="1">
        <f ca="1"/>
        <v>0</v>
      </c>
      <c r="AG8" s="1">
        <f ca="1"/>
        <v>0</v>
      </c>
      <c r="AI8" s="6"/>
    </row>
    <row r="9" spans="1:38" x14ac:dyDescent="0.25">
      <c r="A9" s="4">
        <v>7</v>
      </c>
      <c r="B9" s="1">
        <f ca="1"/>
        <v>0</v>
      </c>
      <c r="C9" s="1">
        <f ca="1"/>
        <v>0</v>
      </c>
      <c r="D9" s="1">
        <f ca="1"/>
        <v>0</v>
      </c>
      <c r="E9" s="1">
        <f ca="1"/>
        <v>0</v>
      </c>
      <c r="F9" s="1">
        <f ca="1"/>
        <v>0</v>
      </c>
      <c r="G9" s="1">
        <f ca="1"/>
        <v>0</v>
      </c>
      <c r="H9" s="1">
        <f ca="1"/>
        <v>0</v>
      </c>
      <c r="I9" s="1">
        <f ca="1"/>
        <v>0</v>
      </c>
      <c r="J9" s="1">
        <f ca="1"/>
        <v>0</v>
      </c>
      <c r="K9" s="1">
        <f ca="1"/>
        <v>0</v>
      </c>
      <c r="L9" s="1">
        <f ca="1"/>
        <v>0</v>
      </c>
      <c r="M9" s="1">
        <f ca="1"/>
        <v>0</v>
      </c>
      <c r="N9" s="1">
        <f ca="1"/>
        <v>0</v>
      </c>
      <c r="O9" s="1">
        <f ca="1"/>
        <v>0</v>
      </c>
      <c r="P9" s="1">
        <f ca="1"/>
        <v>0</v>
      </c>
      <c r="Q9" s="1">
        <f ca="1"/>
        <v>0</v>
      </c>
      <c r="R9" s="1">
        <f ca="1"/>
        <v>0</v>
      </c>
      <c r="S9" s="1">
        <f ca="1"/>
        <v>0</v>
      </c>
      <c r="T9" s="1">
        <f ca="1"/>
        <v>0</v>
      </c>
      <c r="U9" s="1">
        <f ca="1"/>
        <v>0</v>
      </c>
      <c r="V9" s="1">
        <f ca="1"/>
        <v>0</v>
      </c>
      <c r="W9" s="1">
        <f ca="1"/>
        <v>0</v>
      </c>
      <c r="X9" s="1">
        <f ca="1"/>
        <v>0</v>
      </c>
      <c r="Y9" s="1">
        <f ca="1"/>
        <v>0</v>
      </c>
      <c r="Z9" s="1">
        <f ca="1"/>
        <v>0</v>
      </c>
      <c r="AA9" s="1">
        <f ca="1"/>
        <v>0</v>
      </c>
      <c r="AB9" s="1">
        <f ca="1"/>
        <v>0</v>
      </c>
      <c r="AC9" s="1">
        <f ca="1"/>
        <v>0</v>
      </c>
      <c r="AD9" s="1">
        <f ca="1"/>
        <v>0</v>
      </c>
      <c r="AE9" s="1">
        <f ca="1"/>
        <v>0</v>
      </c>
      <c r="AF9" s="1">
        <f ca="1"/>
        <v>0</v>
      </c>
      <c r="AG9" s="1">
        <f ca="1"/>
        <v>0</v>
      </c>
      <c r="AI9" s="6"/>
    </row>
    <row r="10" spans="1:38" x14ac:dyDescent="0.25">
      <c r="A10" s="4">
        <v>8</v>
      </c>
      <c r="B10" s="1">
        <f ca="1"/>
        <v>0</v>
      </c>
      <c r="C10" s="1">
        <f ca="1"/>
        <v>0</v>
      </c>
      <c r="D10" s="1">
        <f ca="1"/>
        <v>0</v>
      </c>
      <c r="E10" s="1">
        <f ca="1"/>
        <v>0</v>
      </c>
      <c r="F10" s="1">
        <f ca="1"/>
        <v>0</v>
      </c>
      <c r="G10" s="1">
        <f ca="1"/>
        <v>0</v>
      </c>
      <c r="H10" s="1">
        <f ca="1"/>
        <v>0</v>
      </c>
      <c r="I10" s="1">
        <f ca="1"/>
        <v>0</v>
      </c>
      <c r="J10" s="1">
        <f ca="1"/>
        <v>0</v>
      </c>
      <c r="K10" s="1">
        <f ca="1"/>
        <v>0</v>
      </c>
      <c r="L10" s="1">
        <f ca="1"/>
        <v>0</v>
      </c>
      <c r="M10" s="1">
        <f ca="1"/>
        <v>0</v>
      </c>
      <c r="N10" s="1">
        <f ca="1"/>
        <v>0</v>
      </c>
      <c r="O10" s="1">
        <f ca="1"/>
        <v>0</v>
      </c>
      <c r="P10" s="1">
        <f ca="1"/>
        <v>0</v>
      </c>
      <c r="Q10" s="1">
        <f ca="1"/>
        <v>0</v>
      </c>
      <c r="R10" s="1">
        <f ca="1"/>
        <v>0</v>
      </c>
      <c r="S10" s="1">
        <f ca="1"/>
        <v>0</v>
      </c>
      <c r="T10" s="1">
        <f ca="1"/>
        <v>0</v>
      </c>
      <c r="U10" s="1">
        <f ca="1"/>
        <v>0</v>
      </c>
      <c r="V10" s="1">
        <f ca="1"/>
        <v>0</v>
      </c>
      <c r="W10" s="1">
        <f ca="1"/>
        <v>0</v>
      </c>
      <c r="X10" s="1">
        <f ca="1"/>
        <v>0</v>
      </c>
      <c r="Y10" s="1">
        <f ca="1"/>
        <v>0</v>
      </c>
      <c r="Z10" s="1">
        <f ca="1"/>
        <v>0</v>
      </c>
      <c r="AA10" s="1">
        <f ca="1"/>
        <v>0</v>
      </c>
      <c r="AB10" s="1">
        <f ca="1"/>
        <v>0</v>
      </c>
      <c r="AC10" s="1">
        <f ca="1"/>
        <v>0</v>
      </c>
      <c r="AD10" s="1">
        <f ca="1"/>
        <v>0</v>
      </c>
      <c r="AE10" s="1">
        <f ca="1"/>
        <v>0</v>
      </c>
      <c r="AF10" s="1">
        <f ca="1"/>
        <v>0</v>
      </c>
      <c r="AG10" s="1">
        <f ca="1"/>
        <v>0</v>
      </c>
      <c r="AI10" s="6"/>
    </row>
    <row r="11" spans="1:38" x14ac:dyDescent="0.25">
      <c r="B11"/>
      <c r="C11"/>
      <c r="D11"/>
      <c r="E11"/>
      <c r="F11"/>
      <c r="G11"/>
      <c r="H11"/>
      <c r="I11"/>
      <c r="J11" s="28" t="s">
        <v>5</v>
      </c>
      <c r="K11" s="29">
        <f t="shared" ref="K11:O11" ca="1" si="0">IFERROR(K1/G1-1,"")</f>
        <v>2.4946477743617024E-2</v>
      </c>
      <c r="L11" s="29">
        <f t="shared" ca="1" si="0"/>
        <v>4.7292742894910811E-2</v>
      </c>
      <c r="M11" s="29">
        <f t="shared" ca="1" si="0"/>
        <v>3.7671341384235779E-2</v>
      </c>
      <c r="N11" s="29">
        <f t="shared" ca="1" si="0"/>
        <v>8.3658796056045315E-3</v>
      </c>
      <c r="O11" s="29">
        <f t="shared" ca="1" si="0"/>
        <v>3.6778691538967623E-2</v>
      </c>
      <c r="P11" s="29">
        <f ca="1">IFERROR(P1/L1-1,"")</f>
        <v>3.1988586415538478E-2</v>
      </c>
      <c r="Q11" s="29">
        <f t="shared" ref="Q11:Y11" ca="1" si="1">IFERROR(Q1/M1-1,"")</f>
        <v>3.872175657265009E-2</v>
      </c>
      <c r="R11" s="29">
        <f t="shared" ca="1" si="1"/>
        <v>6.7226357308001861E-2</v>
      </c>
      <c r="S11" s="29">
        <f t="shared" ca="1" si="1"/>
        <v>3.2087443870656873E-2</v>
      </c>
      <c r="T11" s="29">
        <f t="shared" ca="1" si="1"/>
        <v>1.0397888859918769E-2</v>
      </c>
      <c r="U11" s="29">
        <f t="shared" ca="1" si="1"/>
        <v>-7.0498092008919322E-3</v>
      </c>
      <c r="V11" s="29">
        <f t="shared" ca="1" si="1"/>
        <v>-3.4483484026522015E-2</v>
      </c>
      <c r="W11" s="29">
        <f t="shared" ca="1" si="1"/>
        <v>-6.0196827601442848E-2</v>
      </c>
      <c r="X11" s="29">
        <f t="shared" ca="1" si="1"/>
        <v>-3.2084377433167388E-2</v>
      </c>
      <c r="Y11" s="29">
        <f t="shared" ca="1" si="1"/>
        <v>-2.7917915020707618E-3</v>
      </c>
      <c r="Z11" s="29"/>
      <c r="AA11" s="29"/>
      <c r="AB11" s="29"/>
      <c r="AC11" s="29"/>
      <c r="AD11" s="29"/>
      <c r="AE11" s="29"/>
      <c r="AF11" s="29"/>
      <c r="AG11" s="29"/>
      <c r="AI11" s="39" t="s">
        <v>8</v>
      </c>
      <c r="AJ11" s="39" t="s">
        <v>3</v>
      </c>
      <c r="AK11" s="39" t="s">
        <v>9</v>
      </c>
      <c r="AL11" s="38" t="s">
        <v>6</v>
      </c>
    </row>
    <row r="12" spans="1:38" x14ac:dyDescent="0.25">
      <c r="A12" s="2" t="s">
        <v>0</v>
      </c>
      <c r="B12" s="3">
        <f t="array" aca="1" ref="B12:Y20" ca="1">OFFSET([2]Mediana!$A$2,28,MATCH(_Disponible_EPA,[2]Mediana!$2:$2)-20-MONTH(_Disponible_EPA)/3,9,28+MONTH(_Disponible_EPA)/3)</f>
        <v>42094</v>
      </c>
      <c r="C12" s="3">
        <f ca="1"/>
        <v>42185</v>
      </c>
      <c r="D12" s="3">
        <f ca="1"/>
        <v>42277</v>
      </c>
      <c r="E12" s="3">
        <f ca="1"/>
        <v>42369</v>
      </c>
      <c r="F12" s="3">
        <f ca="1"/>
        <v>42460</v>
      </c>
      <c r="G12" s="3">
        <f ca="1"/>
        <v>42551</v>
      </c>
      <c r="H12" s="3">
        <f ca="1"/>
        <v>42643</v>
      </c>
      <c r="I12" s="3">
        <f ca="1"/>
        <v>42735</v>
      </c>
      <c r="J12" s="3">
        <f ca="1"/>
        <v>42825</v>
      </c>
      <c r="K12" s="3">
        <f ca="1"/>
        <v>42916</v>
      </c>
      <c r="L12" s="3">
        <f ca="1"/>
        <v>43008</v>
      </c>
      <c r="M12" s="3">
        <f ca="1"/>
        <v>43100</v>
      </c>
      <c r="N12" s="3">
        <f ca="1"/>
        <v>43190</v>
      </c>
      <c r="O12" s="3">
        <f ca="1"/>
        <v>43281</v>
      </c>
      <c r="P12" s="3">
        <f ca="1"/>
        <v>43373</v>
      </c>
      <c r="Q12" s="3">
        <f ca="1"/>
        <v>43465</v>
      </c>
      <c r="R12" s="3">
        <f ca="1"/>
        <v>43555</v>
      </c>
      <c r="S12" s="3">
        <f ca="1"/>
        <v>43646</v>
      </c>
      <c r="T12" s="3">
        <f ca="1"/>
        <v>43738</v>
      </c>
      <c r="U12" s="3">
        <f ca="1"/>
        <v>43830</v>
      </c>
      <c r="V12" s="3">
        <f ca="1"/>
        <v>43921</v>
      </c>
      <c r="W12" s="3">
        <f ca="1"/>
        <v>44012</v>
      </c>
      <c r="X12" s="3">
        <f ca="1"/>
        <v>44104</v>
      </c>
      <c r="Y12" s="3">
        <f ca="1"/>
        <v>44196</v>
      </c>
      <c r="Z12" s="3"/>
      <c r="AA12" s="3"/>
      <c r="AB12" s="3"/>
      <c r="AC12" s="3"/>
      <c r="AD12" s="3"/>
      <c r="AE12" s="3"/>
      <c r="AF12" s="3"/>
      <c r="AG12" s="3"/>
      <c r="AI12" s="8">
        <f ca="1">INDEX(_OcupadosEPACLM,ROWS($A$1:A1))</f>
        <v>707000</v>
      </c>
      <c r="AJ12" s="8">
        <f ca="1">INDEX(_OcupadosEPACLM,ROWS($A$1:C1))</f>
        <v>707000</v>
      </c>
      <c r="AK12" s="8"/>
      <c r="AL12" s="40">
        <f ca="1">SUM(OFFSET(AL13,0,0,_Horizonte_EPA,1))</f>
        <v>2</v>
      </c>
    </row>
    <row r="13" spans="1:38" x14ac:dyDescent="0.25">
      <c r="A13" s="4">
        <v>1</v>
      </c>
      <c r="B13" s="27">
        <f ca="1"/>
        <v>1.5448837877181489E-2</v>
      </c>
      <c r="C13" s="27">
        <f ca="1"/>
        <v>1.503613972745982E-2</v>
      </c>
      <c r="D13" s="27">
        <f ca="1"/>
        <v>2.4487215660211507E-2</v>
      </c>
      <c r="E13" s="27">
        <f ca="1"/>
        <v>5.7903030520167712E-3</v>
      </c>
      <c r="F13" s="27">
        <f ca="1"/>
        <v>1.0855903417268088E-2</v>
      </c>
      <c r="G13" s="27">
        <f ca="1"/>
        <v>9.8215667988679391E-3</v>
      </c>
      <c r="H13" s="27">
        <f ca="1"/>
        <v>1.0377832105193687E-2</v>
      </c>
      <c r="I13" s="27">
        <f ca="1"/>
        <v>2.8763338300912381E-2</v>
      </c>
      <c r="J13" s="27">
        <f ca="1"/>
        <v>9.7668379046825498E-3</v>
      </c>
      <c r="K13" s="27">
        <f ca="1"/>
        <v>2.854303947016695E-2</v>
      </c>
      <c r="L13" s="27">
        <f ca="1"/>
        <v>1.961890594259854E-2</v>
      </c>
      <c r="M13" s="27">
        <f ca="1"/>
        <v>1.4531903634782002E-2</v>
      </c>
      <c r="N13" s="27">
        <f ca="1"/>
        <v>2.7301681437339909E-2</v>
      </c>
      <c r="O13" s="27">
        <f ca="1"/>
        <v>1.7275639716130959E-2</v>
      </c>
      <c r="P13" s="27">
        <f ca="1"/>
        <v>1.3118018185277637E-2</v>
      </c>
      <c r="Q13" s="27">
        <f ca="1"/>
        <v>1.9123157982840838E-2</v>
      </c>
      <c r="R13" s="27">
        <f ca="1"/>
        <v>1.1090285359294745E-2</v>
      </c>
      <c r="S13" s="27">
        <f ca="1"/>
        <v>3.3486126543772025E-2</v>
      </c>
      <c r="T13" s="27">
        <f ca="1"/>
        <v>1.8645467317768866E-2</v>
      </c>
      <c r="U13" s="27">
        <f ca="1"/>
        <v>5.0941026686665168E-3</v>
      </c>
      <c r="V13" s="27">
        <f ca="1"/>
        <v>1.801874952993985E-2</v>
      </c>
      <c r="W13" s="27">
        <f ca="1"/>
        <v>4.5604018337265448E-2</v>
      </c>
      <c r="X13" s="27">
        <f ca="1"/>
        <v>3.458389137747437E-2</v>
      </c>
      <c r="Y13" s="27">
        <f ca="1"/>
        <v>3.7617152475091641E-2</v>
      </c>
      <c r="Z13" s="27"/>
      <c r="AA13" s="27"/>
      <c r="AB13" s="27"/>
      <c r="AC13" s="27"/>
      <c r="AD13" s="27"/>
      <c r="AE13" s="27"/>
      <c r="AF13" s="27"/>
      <c r="AG13" s="27"/>
      <c r="AI13" s="8">
        <f ca="1">INDEX(_OcupadosEPACLM,ROWS($A$1:A2))</f>
        <v>720800</v>
      </c>
      <c r="AJ13" s="8">
        <f ca="1">INDEX(_OcupadosEPACLM,ROWS($A$1:C2))</f>
        <v>720800</v>
      </c>
      <c r="AK13" s="8"/>
      <c r="AL13" s="37">
        <f ca="1">IF(INDEX(Previsiones_OcupadosEPACLM,1)&lt;INDEX(_OcupadosEPACLM,_NumeroTrimestres),1,0)</f>
        <v>1</v>
      </c>
    </row>
    <row r="14" spans="1:38" x14ac:dyDescent="0.25">
      <c r="A14" s="4">
        <v>2</v>
      </c>
      <c r="B14" s="27">
        <f ca="1"/>
        <v>3.3169811647662972E-2</v>
      </c>
      <c r="C14" s="27">
        <f ca="1"/>
        <v>3.9559664906549892E-2</v>
      </c>
      <c r="D14" s="27">
        <f ca="1"/>
        <v>2.9546786708664396E-2</v>
      </c>
      <c r="E14" s="27">
        <f ca="1"/>
        <v>1.5460376308261234E-2</v>
      </c>
      <c r="F14" s="27">
        <f ca="1"/>
        <v>8.5152366502812202E-3</v>
      </c>
      <c r="G14" s="27">
        <f ca="1"/>
        <v>6.2478642560080738E-3</v>
      </c>
      <c r="H14" s="27">
        <f ca="1"/>
        <v>2.2233882972851705E-2</v>
      </c>
      <c r="I14" s="27">
        <f ca="1"/>
        <v>4.2691562646187141E-2</v>
      </c>
      <c r="J14" s="27">
        <f ca="1"/>
        <v>2.4019170408840992E-2</v>
      </c>
      <c r="K14" s="27">
        <f ca="1"/>
        <v>1.8061597651065502E-2</v>
      </c>
      <c r="L14" s="27">
        <f ca="1"/>
        <v>3.3447261425449425E-2</v>
      </c>
      <c r="M14" s="27">
        <f ca="1"/>
        <v>1.7529126811362566E-2</v>
      </c>
      <c r="N14" s="27">
        <f ca="1"/>
        <v>1.8995592677610779E-2</v>
      </c>
      <c r="O14" s="27">
        <f ca="1"/>
        <v>2.9304964256490457E-2</v>
      </c>
      <c r="P14" s="27">
        <f ca="1"/>
        <v>3.1049036583232915E-2</v>
      </c>
      <c r="Q14" s="27">
        <f ca="1"/>
        <v>2.9274615691247896E-2</v>
      </c>
      <c r="R14" s="27">
        <f ca="1"/>
        <v>2.6202214645965529E-2</v>
      </c>
      <c r="S14" s="27">
        <f ca="1"/>
        <v>5.5604459672083696E-2</v>
      </c>
      <c r="T14" s="27">
        <f ca="1"/>
        <v>2.1141334404997384E-2</v>
      </c>
      <c r="U14" s="27">
        <f ca="1"/>
        <v>1.9602651397947379E-2</v>
      </c>
      <c r="V14" s="27">
        <f ca="1"/>
        <v>6.545669195610701E-2</v>
      </c>
      <c r="W14" s="27">
        <f ca="1"/>
        <v>2.269995457897897E-2</v>
      </c>
      <c r="X14" s="27">
        <f ca="1"/>
        <v>7.6059197187155092E-2</v>
      </c>
      <c r="Y14" s="27">
        <f ca="1"/>
        <v>7.691439096177817E-2</v>
      </c>
      <c r="Z14" s="27"/>
      <c r="AA14" s="27"/>
      <c r="AB14" s="27"/>
      <c r="AC14" s="27"/>
      <c r="AD14" s="27"/>
      <c r="AE14" s="27"/>
      <c r="AF14" s="27"/>
      <c r="AG14" s="27"/>
      <c r="AI14" s="8">
        <f ca="1">INDEX(_OcupadosEPACLM,ROWS($A$1:A3))</f>
        <v>745800</v>
      </c>
      <c r="AJ14" s="8">
        <f ca="1">INDEX(_OcupadosEPACLM,ROWS($A$1:C3))</f>
        <v>745800</v>
      </c>
      <c r="AK14" s="8"/>
      <c r="AL14" s="37">
        <f ca="1">IF(INDEX(Previsiones_OcupadosEPACLM,2)&lt;INDEX(_OcupadosEPACLM,_NumeroTrimestres),1,0)</f>
        <v>1</v>
      </c>
    </row>
    <row r="15" spans="1:38" x14ac:dyDescent="0.25">
      <c r="A15" s="5">
        <v>3</v>
      </c>
      <c r="B15" s="27">
        <f ca="1"/>
        <v>5.6819092511811539E-2</v>
      </c>
      <c r="C15" s="27">
        <f ca="1"/>
        <v>4.5700689407802295E-2</v>
      </c>
      <c r="D15" s="27">
        <f ca="1"/>
        <v>2.9121044831953498E-2</v>
      </c>
      <c r="E15" s="27">
        <f ca="1"/>
        <v>1.3257276148395596E-2</v>
      </c>
      <c r="F15" s="27">
        <f ca="1"/>
        <v>1.9356323707117117E-2</v>
      </c>
      <c r="G15" s="27">
        <f ca="1"/>
        <v>3.3687818119541781E-2</v>
      </c>
      <c r="H15" s="27">
        <f ca="1"/>
        <v>3.3205612855184245E-2</v>
      </c>
      <c r="I15" s="27">
        <f ca="1"/>
        <v>2.5665940026888254E-2</v>
      </c>
      <c r="J15" s="27">
        <f ca="1"/>
        <v>1.1948902393398273E-2</v>
      </c>
      <c r="K15" s="27">
        <f ca="1"/>
        <v>1.138630246469129E-2</v>
      </c>
      <c r="L15" s="27">
        <f ca="1"/>
        <v>1.7993368816975028E-2</v>
      </c>
      <c r="M15" s="27">
        <f ca="1"/>
        <v>1.0603920174328711E-2</v>
      </c>
      <c r="N15" s="27">
        <f ca="1"/>
        <v>1.2942359162962028E-2</v>
      </c>
      <c r="O15" s="27">
        <f ca="1"/>
        <v>4.7628558190280605E-2</v>
      </c>
      <c r="P15" s="27">
        <f ca="1"/>
        <v>3.9336166237153122E-2</v>
      </c>
      <c r="Q15" s="27">
        <f ca="1"/>
        <v>7.141460202852625E-3</v>
      </c>
      <c r="R15" s="27">
        <f ca="1"/>
        <v>4.5805825872799383E-2</v>
      </c>
      <c r="S15" s="27">
        <f ca="1"/>
        <v>6.3333888419178322E-2</v>
      </c>
      <c r="T15" s="27">
        <f ca="1"/>
        <v>4.2499292785440429E-2</v>
      </c>
      <c r="U15" s="27">
        <f ca="1"/>
        <v>6.7377618559523858E-2</v>
      </c>
      <c r="V15" s="27">
        <f ca="1"/>
        <v>4.9201561959492698E-2</v>
      </c>
      <c r="W15" s="27">
        <f ca="1"/>
        <v>2.3672859993381982E-2</v>
      </c>
      <c r="X15" s="27">
        <f ca="1"/>
        <v>2.3988152067651397E-2</v>
      </c>
      <c r="Y15" s="27">
        <f ca="1"/>
        <v>2.4634866406995554E-2</v>
      </c>
      <c r="Z15" s="27"/>
      <c r="AA15" s="27"/>
      <c r="AB15" s="27"/>
      <c r="AC15" s="27"/>
      <c r="AD15" s="27"/>
      <c r="AE15" s="27"/>
      <c r="AF15" s="27"/>
      <c r="AG15" s="27"/>
      <c r="AI15" s="8">
        <f ca="1">INDEX(_OcupadosEPACLM,ROWS($A$1:A4))</f>
        <v>741700</v>
      </c>
      <c r="AJ15" s="8">
        <f ca="1">INDEX(_OcupadosEPACLM,ROWS($A$1:C4))</f>
        <v>741700</v>
      </c>
      <c r="AK15" s="8"/>
      <c r="AL15" s="37">
        <f ca="1">IF(INDEX(Previsiones_OcupadosEPACLM,3)&lt;INDEX(_OcupadosEPACLM,_NumeroTrimestres),1,0)</f>
        <v>0</v>
      </c>
    </row>
    <row r="16" spans="1:38" x14ac:dyDescent="0.25">
      <c r="A16" s="5">
        <v>4</v>
      </c>
      <c r="B16" s="27">
        <f ca="1"/>
        <v>6.5366901868138635E-2</v>
      </c>
      <c r="C16" s="27">
        <f ca="1"/>
        <v>4.7087052122418774E-2</v>
      </c>
      <c r="D16" s="27">
        <f ca="1"/>
        <v>3.9801714814072922E-2</v>
      </c>
      <c r="E16" s="27">
        <f ca="1"/>
        <v>2.4255052617047398E-2</v>
      </c>
      <c r="F16" s="27">
        <f ca="1"/>
        <v>2.4745269214412821E-2</v>
      </c>
      <c r="G16" s="27">
        <f ca="1"/>
        <v>4.5615446110097373E-2</v>
      </c>
      <c r="H16" s="27">
        <f ca="1"/>
        <v>1.726509121571234E-2</v>
      </c>
      <c r="I16" s="27">
        <f ca="1"/>
        <v>4.74048824141695E-2</v>
      </c>
      <c r="J16" s="27">
        <f ca="1"/>
        <v>1.4377446884114414E-2</v>
      </c>
      <c r="K16" s="27">
        <f ca="1"/>
        <v>3.4744319062466951E-2</v>
      </c>
      <c r="L16" s="27">
        <f ca="1"/>
        <v>3.3663104659304735E-2</v>
      </c>
      <c r="M16" s="27">
        <f ca="1"/>
        <v>2.0073647290527553E-2</v>
      </c>
      <c r="N16" s="27">
        <f ca="1"/>
        <v>1.767726121626001E-2</v>
      </c>
      <c r="O16" s="27">
        <f ca="1"/>
        <v>6.2171661530172007E-2</v>
      </c>
      <c r="P16" s="27">
        <f ca="1"/>
        <v>2.0866955846488254E-2</v>
      </c>
      <c r="Q16" s="27">
        <f ca="1"/>
        <v>2.2715189115648276E-2</v>
      </c>
      <c r="R16" s="27">
        <f ca="1"/>
        <v>5.121025728734984E-2</v>
      </c>
      <c r="S16" s="27">
        <f ca="1"/>
        <v>8.8481806451657763E-2</v>
      </c>
      <c r="T16" s="27">
        <f ca="1"/>
        <v>9.3523988189091953E-2</v>
      </c>
      <c r="U16" s="27">
        <f ca="1"/>
        <v>4.8035530533713525E-2</v>
      </c>
      <c r="V16" s="27">
        <f ca="1"/>
        <v>2.3362119210974516E-2</v>
      </c>
      <c r="W16" s="27">
        <f ca="1"/>
        <v>2.3825987730009299E-2</v>
      </c>
      <c r="X16" s="27">
        <f ca="1"/>
        <v>2.5121865598708746E-2</v>
      </c>
      <c r="Y16" s="27">
        <f ca="1"/>
        <v>2.6658671183219091E-2</v>
      </c>
      <c r="Z16" s="27"/>
      <c r="AA16" s="27"/>
      <c r="AB16" s="27"/>
      <c r="AC16" s="27"/>
      <c r="AD16" s="27"/>
      <c r="AE16" s="27"/>
      <c r="AF16" s="27"/>
      <c r="AG16" s="27"/>
      <c r="AI16" s="8">
        <f ca="1">INDEX(_OcupadosEPACLM,ROWS($A$1:A5))</f>
        <v>733200</v>
      </c>
      <c r="AJ16" s="8">
        <f ca="1">INDEX(_OcupadosEPACLM,ROWS($A$1:C5))</f>
        <v>733200</v>
      </c>
      <c r="AK16" s="8"/>
      <c r="AL16" s="37">
        <f ca="1">IF(INDEX(Previsiones_OcupadosEPACLM,4)&lt;INDEX(_OcupadosEPACLM,_NumeroTrimestres),1,0)</f>
        <v>0</v>
      </c>
    </row>
    <row r="17" spans="1:37" x14ac:dyDescent="0.25">
      <c r="A17" s="5">
        <v>5</v>
      </c>
      <c r="B17" s="27">
        <f ca="1"/>
        <v>0</v>
      </c>
      <c r="C17" s="27">
        <f ca="1"/>
        <v>0</v>
      </c>
      <c r="D17" s="27">
        <f ca="1"/>
        <v>0</v>
      </c>
      <c r="E17" s="27">
        <f ca="1"/>
        <v>0</v>
      </c>
      <c r="F17" s="27">
        <f ca="1"/>
        <v>0</v>
      </c>
      <c r="G17" s="27">
        <f ca="1"/>
        <v>0</v>
      </c>
      <c r="H17" s="27">
        <f ca="1"/>
        <v>0</v>
      </c>
      <c r="I17" s="27">
        <f ca="1"/>
        <v>0</v>
      </c>
      <c r="J17" s="27">
        <f ca="1"/>
        <v>0</v>
      </c>
      <c r="K17" s="27">
        <f ca="1"/>
        <v>0</v>
      </c>
      <c r="L17" s="27">
        <f ca="1"/>
        <v>0</v>
      </c>
      <c r="M17" s="27">
        <f ca="1"/>
        <v>0</v>
      </c>
      <c r="N17" s="27">
        <f ca="1"/>
        <v>0</v>
      </c>
      <c r="O17" s="27">
        <f ca="1"/>
        <v>0</v>
      </c>
      <c r="P17" s="27">
        <f ca="1"/>
        <v>0</v>
      </c>
      <c r="Q17" s="27">
        <f ca="1"/>
        <v>0</v>
      </c>
      <c r="R17" s="27">
        <f ca="1"/>
        <v>0</v>
      </c>
      <c r="S17" s="27">
        <f ca="1"/>
        <v>0</v>
      </c>
      <c r="T17" s="27">
        <f ca="1"/>
        <v>0</v>
      </c>
      <c r="U17" s="27">
        <f ca="1"/>
        <v>0</v>
      </c>
      <c r="V17" s="27">
        <f ca="1"/>
        <v>0</v>
      </c>
      <c r="W17" s="27">
        <f ca="1"/>
        <v>0</v>
      </c>
      <c r="X17" s="27">
        <f ca="1"/>
        <v>0</v>
      </c>
      <c r="Y17" s="27">
        <f ca="1"/>
        <v>0</v>
      </c>
      <c r="Z17" s="27"/>
      <c r="AA17" s="27"/>
      <c r="AB17" s="27"/>
      <c r="AC17" s="27"/>
      <c r="AD17" s="27"/>
      <c r="AE17" s="27"/>
      <c r="AF17" s="27"/>
      <c r="AG17" s="27"/>
      <c r="AI17" s="8">
        <f ca="1">INDEX(_OcupadosEPACLM,ROWS($A$1:A6))</f>
        <v>748100</v>
      </c>
      <c r="AJ17" s="8">
        <f ca="1">INDEX(_OcupadosEPACLM,ROWS($A$1:C6))</f>
        <v>748100</v>
      </c>
      <c r="AK17" s="8"/>
    </row>
    <row r="18" spans="1:37" x14ac:dyDescent="0.25">
      <c r="A18" s="5">
        <v>6</v>
      </c>
      <c r="B18" s="27">
        <f ca="1"/>
        <v>0</v>
      </c>
      <c r="C18" s="27">
        <f ca="1"/>
        <v>0</v>
      </c>
      <c r="D18" s="27">
        <f ca="1"/>
        <v>0</v>
      </c>
      <c r="E18" s="27">
        <f ca="1"/>
        <v>0</v>
      </c>
      <c r="F18" s="27">
        <f ca="1"/>
        <v>0</v>
      </c>
      <c r="G18" s="27">
        <f ca="1"/>
        <v>0</v>
      </c>
      <c r="H18" s="27">
        <f ca="1"/>
        <v>0</v>
      </c>
      <c r="I18" s="27">
        <f ca="1"/>
        <v>0</v>
      </c>
      <c r="J18" s="27">
        <f ca="1"/>
        <v>0</v>
      </c>
      <c r="K18" s="27">
        <f ca="1"/>
        <v>0</v>
      </c>
      <c r="L18" s="27">
        <f ca="1"/>
        <v>0</v>
      </c>
      <c r="M18" s="27">
        <f ca="1"/>
        <v>0</v>
      </c>
      <c r="N18" s="27">
        <f ca="1"/>
        <v>0</v>
      </c>
      <c r="O18" s="27">
        <f ca="1"/>
        <v>0</v>
      </c>
      <c r="P18" s="27">
        <f ca="1"/>
        <v>0</v>
      </c>
      <c r="Q18" s="27">
        <f ca="1"/>
        <v>0</v>
      </c>
      <c r="R18" s="27">
        <f ca="1"/>
        <v>0</v>
      </c>
      <c r="S18" s="27">
        <f ca="1"/>
        <v>0</v>
      </c>
      <c r="T18" s="27">
        <f ca="1"/>
        <v>0</v>
      </c>
      <c r="U18" s="27">
        <f ca="1"/>
        <v>0</v>
      </c>
      <c r="V18" s="27">
        <f ca="1"/>
        <v>0</v>
      </c>
      <c r="W18" s="27">
        <f ca="1"/>
        <v>0</v>
      </c>
      <c r="X18" s="27">
        <f ca="1"/>
        <v>0</v>
      </c>
      <c r="Y18" s="27">
        <f ca="1"/>
        <v>0</v>
      </c>
      <c r="Z18" s="27"/>
      <c r="AA18" s="27"/>
      <c r="AB18" s="27"/>
      <c r="AC18" s="27"/>
      <c r="AD18" s="27"/>
      <c r="AE18" s="27"/>
      <c r="AF18" s="27"/>
      <c r="AG18" s="27"/>
      <c r="AI18" s="8">
        <f ca="1">INDEX(_OcupadosEPACLM,ROWS($A$1:A7))</f>
        <v>756500</v>
      </c>
      <c r="AJ18" s="8">
        <f ca="1">INDEX(_OcupadosEPACLM,ROWS($A$1:C7))</f>
        <v>756500</v>
      </c>
      <c r="AK18" s="8"/>
    </row>
    <row r="19" spans="1:37" x14ac:dyDescent="0.25">
      <c r="A19" s="4">
        <v>7</v>
      </c>
      <c r="B19" s="27">
        <f ca="1"/>
        <v>0</v>
      </c>
      <c r="C19" s="27">
        <f ca="1"/>
        <v>0</v>
      </c>
      <c r="D19" s="27">
        <f ca="1"/>
        <v>0</v>
      </c>
      <c r="E19" s="27">
        <f ca="1"/>
        <v>0</v>
      </c>
      <c r="F19" s="27">
        <f ca="1"/>
        <v>0</v>
      </c>
      <c r="G19" s="27">
        <f ca="1"/>
        <v>0</v>
      </c>
      <c r="H19" s="27">
        <f ca="1"/>
        <v>0</v>
      </c>
      <c r="I19" s="27">
        <f ca="1"/>
        <v>0</v>
      </c>
      <c r="J19" s="27">
        <f ca="1"/>
        <v>0</v>
      </c>
      <c r="K19" s="27">
        <f ca="1"/>
        <v>0</v>
      </c>
      <c r="L19" s="27">
        <f ca="1"/>
        <v>0</v>
      </c>
      <c r="M19" s="27">
        <f ca="1"/>
        <v>0</v>
      </c>
      <c r="N19" s="27">
        <f ca="1"/>
        <v>0</v>
      </c>
      <c r="O19" s="27">
        <f ca="1"/>
        <v>0</v>
      </c>
      <c r="P19" s="27">
        <f ca="1"/>
        <v>0</v>
      </c>
      <c r="Q19" s="27">
        <f ca="1"/>
        <v>0</v>
      </c>
      <c r="R19" s="27">
        <f ca="1"/>
        <v>0</v>
      </c>
      <c r="S19" s="27">
        <f ca="1"/>
        <v>0</v>
      </c>
      <c r="T19" s="27">
        <f ca="1"/>
        <v>0</v>
      </c>
      <c r="U19" s="27">
        <f ca="1"/>
        <v>0</v>
      </c>
      <c r="V19" s="27">
        <f ca="1"/>
        <v>0</v>
      </c>
      <c r="W19" s="27">
        <f ca="1"/>
        <v>0</v>
      </c>
      <c r="X19" s="27">
        <f ca="1"/>
        <v>0</v>
      </c>
      <c r="Y19" s="27">
        <f ca="1"/>
        <v>0</v>
      </c>
      <c r="Z19" s="27"/>
      <c r="AA19" s="27"/>
      <c r="AB19" s="27"/>
      <c r="AC19" s="27"/>
      <c r="AD19" s="27"/>
      <c r="AE19" s="27"/>
      <c r="AF19" s="27"/>
      <c r="AG19" s="27"/>
      <c r="AI19" s="8">
        <f ca="1">INDEX(_OcupadosEPACLM,ROWS($A$1:A8))</f>
        <v>770100</v>
      </c>
      <c r="AJ19" s="8">
        <f ca="1">INDEX(_OcupadosEPACLM,ROWS($A$1:C8))</f>
        <v>770100</v>
      </c>
      <c r="AK19" s="8"/>
    </row>
    <row r="20" spans="1:37" x14ac:dyDescent="0.25">
      <c r="A20" s="4">
        <v>8</v>
      </c>
      <c r="B20" s="27">
        <f ca="1"/>
        <v>0</v>
      </c>
      <c r="C20" s="27">
        <f ca="1"/>
        <v>0</v>
      </c>
      <c r="D20" s="27">
        <f ca="1"/>
        <v>0</v>
      </c>
      <c r="E20" s="27">
        <f ca="1"/>
        <v>0</v>
      </c>
      <c r="F20" s="27">
        <f ca="1"/>
        <v>0</v>
      </c>
      <c r="G20" s="27">
        <f ca="1"/>
        <v>0</v>
      </c>
      <c r="H20" s="27">
        <f ca="1"/>
        <v>0</v>
      </c>
      <c r="I20" s="27">
        <f ca="1"/>
        <v>0</v>
      </c>
      <c r="J20" s="27">
        <f ca="1"/>
        <v>0</v>
      </c>
      <c r="K20" s="27">
        <f ca="1"/>
        <v>0</v>
      </c>
      <c r="L20" s="27">
        <f ca="1"/>
        <v>0</v>
      </c>
      <c r="M20" s="27">
        <f ca="1"/>
        <v>0</v>
      </c>
      <c r="N20" s="27">
        <f ca="1"/>
        <v>0</v>
      </c>
      <c r="O20" s="27">
        <f ca="1"/>
        <v>0</v>
      </c>
      <c r="P20" s="27">
        <f ca="1"/>
        <v>0</v>
      </c>
      <c r="Q20" s="27">
        <f ca="1"/>
        <v>0</v>
      </c>
      <c r="R20" s="27">
        <f ca="1"/>
        <v>0</v>
      </c>
      <c r="S20" s="27">
        <f ca="1"/>
        <v>0</v>
      </c>
      <c r="T20" s="27">
        <f ca="1"/>
        <v>0</v>
      </c>
      <c r="U20" s="27">
        <f ca="1"/>
        <v>0</v>
      </c>
      <c r="V20" s="27">
        <f ca="1"/>
        <v>0</v>
      </c>
      <c r="W20" s="27">
        <f ca="1"/>
        <v>0</v>
      </c>
      <c r="X20" s="27">
        <f ca="1"/>
        <v>0</v>
      </c>
      <c r="Y20" s="27">
        <f ca="1"/>
        <v>0</v>
      </c>
      <c r="Z20" s="27"/>
      <c r="AA20" s="27"/>
      <c r="AB20" s="27"/>
      <c r="AC20" s="27"/>
      <c r="AD20" s="27"/>
      <c r="AE20" s="27"/>
      <c r="AF20" s="27"/>
      <c r="AG20" s="27"/>
      <c r="AI20" s="8">
        <f ca="1">INDEX(_OcupadosEPACLM,ROWS($A$1:A9))</f>
        <v>770800</v>
      </c>
      <c r="AJ20" s="8">
        <f ca="1">INDEX(_OcupadosEPACLM,ROWS($A$1:C9))</f>
        <v>770800</v>
      </c>
      <c r="AK20" s="8"/>
    </row>
    <row r="21" spans="1:37" x14ac:dyDescent="0.25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AB21"/>
      <c r="AC21"/>
      <c r="AD21"/>
      <c r="AE21"/>
      <c r="AF21"/>
      <c r="AG21"/>
      <c r="AI21" s="8">
        <f ca="1">INDEX(_OcupadosEPACLM,ROWS($A$1:A10))</f>
        <v>766762.46</v>
      </c>
      <c r="AJ21" s="8">
        <f ca="1">INDEX(_OcupadosEPACLM,ROWS($A$1:C10))</f>
        <v>766762.46</v>
      </c>
      <c r="AK21" s="8"/>
    </row>
    <row r="22" spans="1:37" x14ac:dyDescent="0.25">
      <c r="A22" s="2" t="s">
        <v>0</v>
      </c>
      <c r="B22" s="3">
        <f t="shared" ref="B22:Y22" ca="1" si="2">B12</f>
        <v>42094</v>
      </c>
      <c r="C22" s="3">
        <f t="shared" ca="1" si="2"/>
        <v>42185</v>
      </c>
      <c r="D22" s="3">
        <f t="shared" ca="1" si="2"/>
        <v>42277</v>
      </c>
      <c r="E22" s="3">
        <f t="shared" ca="1" si="2"/>
        <v>42369</v>
      </c>
      <c r="F22" s="3">
        <f t="shared" ca="1" si="2"/>
        <v>42460</v>
      </c>
      <c r="G22" s="3">
        <f t="shared" ca="1" si="2"/>
        <v>42551</v>
      </c>
      <c r="H22" s="3">
        <f t="shared" ca="1" si="2"/>
        <v>42643</v>
      </c>
      <c r="I22" s="3">
        <f t="shared" ca="1" si="2"/>
        <v>42735</v>
      </c>
      <c r="J22" s="3">
        <f t="shared" ca="1" si="2"/>
        <v>42825</v>
      </c>
      <c r="K22" s="3">
        <f t="shared" ca="1" si="2"/>
        <v>42916</v>
      </c>
      <c r="L22" s="3">
        <f t="shared" ca="1" si="2"/>
        <v>43008</v>
      </c>
      <c r="M22" s="3">
        <f t="shared" ca="1" si="2"/>
        <v>43100</v>
      </c>
      <c r="N22" s="3">
        <f t="shared" ca="1" si="2"/>
        <v>43190</v>
      </c>
      <c r="O22" s="3">
        <f t="shared" ca="1" si="2"/>
        <v>43281</v>
      </c>
      <c r="P22" s="3">
        <f t="shared" ca="1" si="2"/>
        <v>43373</v>
      </c>
      <c r="Q22" s="3">
        <f t="shared" ca="1" si="2"/>
        <v>43465</v>
      </c>
      <c r="R22" s="3">
        <f t="shared" ca="1" si="2"/>
        <v>43555</v>
      </c>
      <c r="S22" s="3">
        <f t="shared" ca="1" si="2"/>
        <v>43646</v>
      </c>
      <c r="T22" s="3">
        <f t="shared" ca="1" si="2"/>
        <v>43738</v>
      </c>
      <c r="U22" s="3">
        <f t="shared" ca="1" si="2"/>
        <v>43830</v>
      </c>
      <c r="V22" s="3">
        <f t="shared" ca="1" si="2"/>
        <v>43921</v>
      </c>
      <c r="W22" s="3">
        <f t="shared" ca="1" si="2"/>
        <v>44012</v>
      </c>
      <c r="X22" s="3">
        <f t="shared" ca="1" si="2"/>
        <v>44104</v>
      </c>
      <c r="Y22" s="3">
        <f t="shared" ca="1" si="2"/>
        <v>44196</v>
      </c>
      <c r="Z22" s="52"/>
      <c r="AA22" s="52"/>
      <c r="AB22" s="52"/>
      <c r="AC22" s="52"/>
      <c r="AD22" s="52"/>
      <c r="AE22" s="52"/>
      <c r="AF22" s="52"/>
      <c r="AG22" s="52"/>
      <c r="AI22" s="8">
        <f ca="1">INDEX(_OcupadosEPACLM,ROWS($A$1:A11))</f>
        <v>792276.96</v>
      </c>
      <c r="AJ22" s="8">
        <f ca="1">INDEX(_OcupadosEPACLM,ROWS($A$1:C11))</f>
        <v>792276.96</v>
      </c>
      <c r="AK22" s="8"/>
    </row>
    <row r="23" spans="1:37" x14ac:dyDescent="0.25">
      <c r="A23" s="4">
        <v>1</v>
      </c>
      <c r="B23" s="27">
        <f ca="1">MAX(B$13:B13)</f>
        <v>1.5448837877181489E-2</v>
      </c>
      <c r="C23" s="27">
        <f ca="1">MAX(C$13:C13)</f>
        <v>1.503613972745982E-2</v>
      </c>
      <c r="D23" s="27">
        <f ca="1">MAX(D$13:D13)</f>
        <v>2.4487215660211507E-2</v>
      </c>
      <c r="E23" s="27">
        <f ca="1">MAX(E$13:E13)</f>
        <v>5.7903030520167712E-3</v>
      </c>
      <c r="F23" s="27">
        <f ca="1">MAX(F$13:F13)</f>
        <v>1.0855903417268088E-2</v>
      </c>
      <c r="G23" s="27">
        <f ca="1">MAX(G$13:G13)</f>
        <v>9.8215667988679391E-3</v>
      </c>
      <c r="H23" s="27">
        <f ca="1">MAX(H$13:H13)</f>
        <v>1.0377832105193687E-2</v>
      </c>
      <c r="I23" s="27">
        <f ca="1">MAX(I$13:I13)</f>
        <v>2.8763338300912381E-2</v>
      </c>
      <c r="J23" s="27">
        <f ca="1">MAX(J$13:J13)</f>
        <v>9.7668379046825498E-3</v>
      </c>
      <c r="K23" s="27">
        <f ca="1">MAX(K$13:K13)</f>
        <v>2.854303947016695E-2</v>
      </c>
      <c r="L23" s="27">
        <f ca="1">MAX(L$13:L13)</f>
        <v>1.961890594259854E-2</v>
      </c>
      <c r="M23" s="27">
        <f ca="1">MAX(M$13:M13)</f>
        <v>1.4531903634782002E-2</v>
      </c>
      <c r="N23" s="27">
        <f ca="1">MAX(N$13:N13)</f>
        <v>2.7301681437339909E-2</v>
      </c>
      <c r="O23" s="27">
        <f ca="1">MAX(O$13:O13)</f>
        <v>1.7275639716130959E-2</v>
      </c>
      <c r="P23" s="27">
        <f ca="1">MAX(P$13:P13)</f>
        <v>1.3118018185277637E-2</v>
      </c>
      <c r="Q23" s="27">
        <f ca="1">MAX(Q$13:Q13)</f>
        <v>1.9123157982840838E-2</v>
      </c>
      <c r="R23" s="27">
        <f ca="1">MAX(R$13:R13)</f>
        <v>1.1090285359294745E-2</v>
      </c>
      <c r="S23" s="27">
        <f ca="1">MAX(S$13:S13)</f>
        <v>3.3486126543772025E-2</v>
      </c>
      <c r="T23" s="27">
        <f ca="1">MAX(T$13:T13)</f>
        <v>1.8645467317768866E-2</v>
      </c>
      <c r="U23" s="27">
        <f ca="1">MAX(U$13:U13)</f>
        <v>5.0941026686665168E-3</v>
      </c>
      <c r="V23" s="27">
        <f ca="1">MAX(V$13:V13)</f>
        <v>1.801874952993985E-2</v>
      </c>
      <c r="W23" s="27">
        <f ca="1">MAX(W$13:W13)</f>
        <v>4.5604018337265448E-2</v>
      </c>
      <c r="X23" s="27">
        <f ca="1">MAX(X$13:X13)</f>
        <v>3.458389137747437E-2</v>
      </c>
      <c r="Y23" s="27">
        <f ca="1">MAX(Y$13:Y13)</f>
        <v>3.7617152475091641E-2</v>
      </c>
      <c r="Z23" s="53"/>
      <c r="AA23" s="53"/>
      <c r="AB23" s="53"/>
      <c r="AC23" s="53"/>
      <c r="AD23" s="53"/>
      <c r="AE23" s="53"/>
      <c r="AF23" s="53"/>
      <c r="AG23" s="53"/>
      <c r="AI23" s="8">
        <f ca="1">INDEX(_OcupadosEPACLM,ROWS($A$1:A12))</f>
        <v>799110.7</v>
      </c>
      <c r="AJ23" s="8">
        <f ca="1">INDEX(_OcupadosEPACLM,ROWS($A$1:C12))</f>
        <v>799110.7</v>
      </c>
      <c r="AK23" s="8"/>
    </row>
    <row r="24" spans="1:37" x14ac:dyDescent="0.25">
      <c r="A24" s="4">
        <v>2</v>
      </c>
      <c r="B24" s="27">
        <f ca="1">MAX(B$13:B14)</f>
        <v>3.3169811647662972E-2</v>
      </c>
      <c r="C24" s="27">
        <f ca="1">MAX(C$13:C14)</f>
        <v>3.9559664906549892E-2</v>
      </c>
      <c r="D24" s="27">
        <f ca="1">MAX(D$13:D14)</f>
        <v>2.9546786708664396E-2</v>
      </c>
      <c r="E24" s="27">
        <f ca="1">MAX(E$13:E14)</f>
        <v>1.5460376308261234E-2</v>
      </c>
      <c r="F24" s="27">
        <f ca="1">MAX(F$13:F14)</f>
        <v>1.0855903417268088E-2</v>
      </c>
      <c r="G24" s="27">
        <f ca="1">MAX(G$13:G14)</f>
        <v>9.8215667988679391E-3</v>
      </c>
      <c r="H24" s="27">
        <f ca="1">MAX(H$13:H14)</f>
        <v>2.2233882972851705E-2</v>
      </c>
      <c r="I24" s="27">
        <f ca="1">MAX(I$13:I14)</f>
        <v>4.2691562646187141E-2</v>
      </c>
      <c r="J24" s="27">
        <f ca="1">MAX(J$13:J14)</f>
        <v>2.4019170408840992E-2</v>
      </c>
      <c r="K24" s="27">
        <f ca="1">MAX(K$13:K14)</f>
        <v>2.854303947016695E-2</v>
      </c>
      <c r="L24" s="27">
        <f ca="1">MAX(L$13:L14)</f>
        <v>3.3447261425449425E-2</v>
      </c>
      <c r="M24" s="27">
        <f ca="1">MAX(M$13:M14)</f>
        <v>1.7529126811362566E-2</v>
      </c>
      <c r="N24" s="27">
        <f ca="1">MAX(N$13:N14)</f>
        <v>2.7301681437339909E-2</v>
      </c>
      <c r="O24" s="27">
        <f ca="1">MAX(O$13:O14)</f>
        <v>2.9304964256490457E-2</v>
      </c>
      <c r="P24" s="27">
        <f ca="1">MAX(P$13:P14)</f>
        <v>3.1049036583232915E-2</v>
      </c>
      <c r="Q24" s="27">
        <f ca="1">MAX(Q$13:Q14)</f>
        <v>2.9274615691247896E-2</v>
      </c>
      <c r="R24" s="27">
        <f ca="1">MAX(R$13:R14)</f>
        <v>2.6202214645965529E-2</v>
      </c>
      <c r="S24" s="27">
        <f ca="1">MAX(S$13:S14)</f>
        <v>5.5604459672083696E-2</v>
      </c>
      <c r="T24" s="27">
        <f ca="1">MAX(T$13:T14)</f>
        <v>2.1141334404997384E-2</v>
      </c>
      <c r="U24" s="27">
        <f ca="1">MAX(U$13:U14)</f>
        <v>1.9602651397947379E-2</v>
      </c>
      <c r="V24" s="27">
        <f ca="1">MAX(V$13:V14)</f>
        <v>6.545669195610701E-2</v>
      </c>
      <c r="W24" s="27">
        <f ca="1">MAX(W$13:W14)</f>
        <v>4.5604018337265448E-2</v>
      </c>
      <c r="X24" s="27">
        <f ca="1">MAX(X$13:X14)</f>
        <v>7.6059197187155092E-2</v>
      </c>
      <c r="Y24" s="27">
        <f ca="1">MAX(Y$13:Y14)</f>
        <v>7.691439096177817E-2</v>
      </c>
      <c r="Z24" s="53"/>
      <c r="AA24" s="53"/>
      <c r="AB24" s="53"/>
      <c r="AC24" s="53"/>
      <c r="AD24" s="53"/>
      <c r="AE24" s="53"/>
      <c r="AF24" s="53"/>
      <c r="AG24" s="53"/>
      <c r="AI24" s="8">
        <f ca="1">INDEX(_OcupadosEPACLM,ROWS($A$1:A13))</f>
        <v>777248.42</v>
      </c>
      <c r="AJ24" s="8">
        <f ca="1">INDEX(_OcupadosEPACLM,ROWS($A$1:C13))</f>
        <v>777248.42</v>
      </c>
      <c r="AK24" s="8"/>
    </row>
    <row r="25" spans="1:37" x14ac:dyDescent="0.25">
      <c r="A25" s="5">
        <v>3</v>
      </c>
      <c r="B25" s="27">
        <f ca="1">MAX(B$13:B15)</f>
        <v>5.6819092511811539E-2</v>
      </c>
      <c r="C25" s="27">
        <f ca="1">MAX(C$13:C15)</f>
        <v>4.5700689407802295E-2</v>
      </c>
      <c r="D25" s="27">
        <f ca="1">MAX(D$13:D15)</f>
        <v>2.9546786708664396E-2</v>
      </c>
      <c r="E25" s="27">
        <f ca="1">MAX(E$13:E15)</f>
        <v>1.5460376308261234E-2</v>
      </c>
      <c r="F25" s="27">
        <f ca="1">MAX(F$13:F15)</f>
        <v>1.9356323707117117E-2</v>
      </c>
      <c r="G25" s="27">
        <f ca="1">MAX(G$13:G15)</f>
        <v>3.3687818119541781E-2</v>
      </c>
      <c r="H25" s="27">
        <f ca="1">MAX(H$13:H15)</f>
        <v>3.3205612855184245E-2</v>
      </c>
      <c r="I25" s="27">
        <f ca="1">MAX(I$13:I15)</f>
        <v>4.2691562646187141E-2</v>
      </c>
      <c r="J25" s="27">
        <f ca="1">MAX(J$13:J15)</f>
        <v>2.4019170408840992E-2</v>
      </c>
      <c r="K25" s="27">
        <f ca="1">MAX(K$13:K15)</f>
        <v>2.854303947016695E-2</v>
      </c>
      <c r="L25" s="27">
        <f ca="1">MAX(L$13:L15)</f>
        <v>3.3447261425449425E-2</v>
      </c>
      <c r="M25" s="27">
        <f ca="1">MAX(M$13:M15)</f>
        <v>1.7529126811362566E-2</v>
      </c>
      <c r="N25" s="27">
        <f ca="1">MAX(N$13:N15)</f>
        <v>2.7301681437339909E-2</v>
      </c>
      <c r="O25" s="27">
        <f ca="1">MAX(O$13:O15)</f>
        <v>4.7628558190280605E-2</v>
      </c>
      <c r="P25" s="27">
        <f ca="1">MAX(P$13:P15)</f>
        <v>3.9336166237153122E-2</v>
      </c>
      <c r="Q25" s="27">
        <f ca="1">MAX(Q$13:Q15)</f>
        <v>2.9274615691247896E-2</v>
      </c>
      <c r="R25" s="27">
        <f ca="1">MAX(R$13:R15)</f>
        <v>4.5805825872799383E-2</v>
      </c>
      <c r="S25" s="27">
        <f ca="1">MAX(S$13:S15)</f>
        <v>6.3333888419178322E-2</v>
      </c>
      <c r="T25" s="27">
        <f ca="1">MAX(T$13:T15)</f>
        <v>4.2499292785440429E-2</v>
      </c>
      <c r="U25" s="27">
        <f ca="1">MAX(U$13:U15)</f>
        <v>6.7377618559523858E-2</v>
      </c>
      <c r="V25" s="27">
        <f ca="1">MAX(V$13:V15)</f>
        <v>6.545669195610701E-2</v>
      </c>
      <c r="W25" s="27">
        <f ca="1">MAX(W$13:W15)</f>
        <v>4.5604018337265448E-2</v>
      </c>
      <c r="X25" s="27">
        <f ca="1">MAX(X$13:X15)</f>
        <v>7.6059197187155092E-2</v>
      </c>
      <c r="Y25" s="27">
        <f ca="1">MAX(Y$13:Y15)</f>
        <v>7.691439096177817E-2</v>
      </c>
      <c r="Z25" s="53"/>
      <c r="AA25" s="53"/>
      <c r="AB25" s="53"/>
      <c r="AC25" s="53"/>
      <c r="AD25" s="53"/>
      <c r="AE25" s="53"/>
      <c r="AF25" s="53"/>
      <c r="AG25" s="53"/>
      <c r="AI25" s="8">
        <f ca="1">INDEX(_OcupadosEPACLM,ROWS($A$1:A14))</f>
        <v>794962.98</v>
      </c>
      <c r="AJ25" s="8">
        <f ca="1">INDEX(_OcupadosEPACLM,ROWS($A$1:C14))</f>
        <v>794962.98</v>
      </c>
      <c r="AK25" s="8"/>
    </row>
    <row r="26" spans="1:37" x14ac:dyDescent="0.25">
      <c r="A26" s="5">
        <v>4</v>
      </c>
      <c r="B26" s="27">
        <f ca="1">MAX(B$13:B16)</f>
        <v>6.5366901868138635E-2</v>
      </c>
      <c r="C26" s="27">
        <f ca="1">MAX(C$13:C16)</f>
        <v>4.7087052122418774E-2</v>
      </c>
      <c r="D26" s="27">
        <f ca="1">MAX(D$13:D16)</f>
        <v>3.9801714814072922E-2</v>
      </c>
      <c r="E26" s="27">
        <f ca="1">MAX(E$13:E16)</f>
        <v>2.4255052617047398E-2</v>
      </c>
      <c r="F26" s="27">
        <f ca="1">MAX(F$13:F16)</f>
        <v>2.4745269214412821E-2</v>
      </c>
      <c r="G26" s="27">
        <f ca="1">MAX(G$13:G16)</f>
        <v>4.5615446110097373E-2</v>
      </c>
      <c r="H26" s="27">
        <f ca="1">MAX(H$13:H16)</f>
        <v>3.3205612855184245E-2</v>
      </c>
      <c r="I26" s="27">
        <f ca="1">MAX(I$13:I16)</f>
        <v>4.74048824141695E-2</v>
      </c>
      <c r="J26" s="27">
        <f ca="1">MAX(J$13:J16)</f>
        <v>2.4019170408840992E-2</v>
      </c>
      <c r="K26" s="27">
        <f ca="1">MAX(K$13:K16)</f>
        <v>3.4744319062466951E-2</v>
      </c>
      <c r="L26" s="27">
        <f ca="1">MAX(L$13:L16)</f>
        <v>3.3663104659304735E-2</v>
      </c>
      <c r="M26" s="27">
        <f ca="1">MAX(M$13:M16)</f>
        <v>2.0073647290527553E-2</v>
      </c>
      <c r="N26" s="27">
        <f ca="1">MAX(N$13:N16)</f>
        <v>2.7301681437339909E-2</v>
      </c>
      <c r="O26" s="27">
        <f ca="1">MAX(O$13:O16)</f>
        <v>6.2171661530172007E-2</v>
      </c>
      <c r="P26" s="27">
        <f ca="1">MAX(P$13:P16)</f>
        <v>3.9336166237153122E-2</v>
      </c>
      <c r="Q26" s="27">
        <f ca="1">MAX(Q$13:Q16)</f>
        <v>2.9274615691247896E-2</v>
      </c>
      <c r="R26" s="27">
        <f ca="1">MAX(R$13:R16)</f>
        <v>5.121025728734984E-2</v>
      </c>
      <c r="S26" s="27">
        <f ca="1">MAX(S$13:S16)</f>
        <v>8.8481806451657763E-2</v>
      </c>
      <c r="T26" s="27">
        <f ca="1">MAX(T$13:T16)</f>
        <v>9.3523988189091953E-2</v>
      </c>
      <c r="U26" s="27">
        <f ca="1">MAX(U$13:U16)</f>
        <v>6.7377618559523858E-2</v>
      </c>
      <c r="V26" s="27">
        <f ca="1">MAX(V$13:V16)</f>
        <v>6.545669195610701E-2</v>
      </c>
      <c r="W26" s="27">
        <f ca="1">MAX(W$13:W16)</f>
        <v>4.5604018337265448E-2</v>
      </c>
      <c r="X26" s="27">
        <f ca="1">MAX(X$13:X16)</f>
        <v>7.6059197187155092E-2</v>
      </c>
      <c r="Y26" s="27">
        <f ca="1">MAX(Y$13:Y16)</f>
        <v>7.691439096177817E-2</v>
      </c>
      <c r="Z26" s="53"/>
      <c r="AA26" s="53"/>
      <c r="AB26" s="53"/>
      <c r="AC26" s="53"/>
      <c r="AD26" s="53"/>
      <c r="AE26" s="53"/>
      <c r="AF26" s="53"/>
      <c r="AG26" s="53"/>
      <c r="AI26" s="8">
        <f ca="1">INDEX(_OcupadosEPACLM,ROWS($A$1:A15))</f>
        <v>817620.78</v>
      </c>
      <c r="AJ26" s="8">
        <f ca="1">INDEX(_OcupadosEPACLM,ROWS($A$1:C15))</f>
        <v>817620.78</v>
      </c>
      <c r="AK26" s="8"/>
    </row>
    <row r="27" spans="1:37" x14ac:dyDescent="0.25">
      <c r="A27" s="5">
        <v>5</v>
      </c>
      <c r="B27" s="27">
        <f ca="1">MAX(B$13:B17)</f>
        <v>6.5366901868138635E-2</v>
      </c>
      <c r="C27" s="27">
        <f ca="1">MAX(C$13:C17)</f>
        <v>4.7087052122418774E-2</v>
      </c>
      <c r="D27" s="27">
        <f ca="1">MAX(D$13:D17)</f>
        <v>3.9801714814072922E-2</v>
      </c>
      <c r="E27" s="27">
        <f ca="1">MAX(E$13:E17)</f>
        <v>2.4255052617047398E-2</v>
      </c>
      <c r="F27" s="27">
        <f ca="1">MAX(F$13:F17)</f>
        <v>2.4745269214412821E-2</v>
      </c>
      <c r="G27" s="27">
        <f ca="1">MAX(G$13:G17)</f>
        <v>4.5615446110097373E-2</v>
      </c>
      <c r="H27" s="27">
        <f ca="1">MAX(H$13:H17)</f>
        <v>3.3205612855184245E-2</v>
      </c>
      <c r="I27" s="27">
        <f ca="1">MAX(I$13:I17)</f>
        <v>4.74048824141695E-2</v>
      </c>
      <c r="J27" s="27">
        <f ca="1">MAX(J$13:J17)</f>
        <v>2.4019170408840992E-2</v>
      </c>
      <c r="K27" s="27">
        <f ca="1">MAX(K$13:K17)</f>
        <v>3.4744319062466951E-2</v>
      </c>
      <c r="L27" s="27">
        <f ca="1">MAX(L$13:L17)</f>
        <v>3.3663104659304735E-2</v>
      </c>
      <c r="M27" s="27">
        <f ca="1">MAX(M$13:M17)</f>
        <v>2.0073647290527553E-2</v>
      </c>
      <c r="N27" s="27">
        <f ca="1">MAX(N$13:N17)</f>
        <v>2.7301681437339909E-2</v>
      </c>
      <c r="O27" s="27">
        <f ca="1">MAX(O$13:O17)</f>
        <v>6.2171661530172007E-2</v>
      </c>
      <c r="P27" s="27">
        <f ca="1">MAX(P$13:P17)</f>
        <v>3.9336166237153122E-2</v>
      </c>
      <c r="Q27" s="27">
        <f ca="1">MAX(Q$13:Q17)</f>
        <v>2.9274615691247896E-2</v>
      </c>
      <c r="R27" s="27">
        <f ca="1">MAX(R$13:R17)</f>
        <v>5.121025728734984E-2</v>
      </c>
      <c r="S27" s="27">
        <f ca="1">MAX(S$13:S17)</f>
        <v>8.8481806451657763E-2</v>
      </c>
      <c r="T27" s="27">
        <f ca="1">MAX(T$13:T17)</f>
        <v>9.3523988189091953E-2</v>
      </c>
      <c r="U27" s="27">
        <f ca="1">MAX(U$13:U17)</f>
        <v>6.7377618559523858E-2</v>
      </c>
      <c r="V27" s="27">
        <f ca="1">MAX(V$13:V17)</f>
        <v>6.545669195610701E-2</v>
      </c>
      <c r="W27" s="27">
        <f ca="1">MAX(W$13:W17)</f>
        <v>4.5604018337265448E-2</v>
      </c>
      <c r="X27" s="27">
        <f ca="1">MAX(X$13:X17)</f>
        <v>7.6059197187155092E-2</v>
      </c>
      <c r="Y27" s="27">
        <f ca="1">MAX(Y$13:Y17)</f>
        <v>7.691439096177817E-2</v>
      </c>
      <c r="Z27" s="53"/>
      <c r="AA27" s="53"/>
      <c r="AB27" s="53"/>
      <c r="AC27" s="53"/>
      <c r="AD27" s="53"/>
      <c r="AE27" s="53"/>
      <c r="AF27" s="53"/>
      <c r="AG27" s="53"/>
      <c r="AI27" s="8">
        <f ca="1">INDEX(_OcupadosEPACLM,ROWS($A$1:A16))</f>
        <v>830053.67</v>
      </c>
      <c r="AJ27" s="8">
        <f ca="1">INDEX(_OcupadosEPACLM,ROWS($A$1:C16))</f>
        <v>830053.67</v>
      </c>
      <c r="AK27" s="8"/>
    </row>
    <row r="28" spans="1:37" x14ac:dyDescent="0.25">
      <c r="A28" s="5">
        <v>6</v>
      </c>
      <c r="B28" s="27">
        <f ca="1">MAX(B$13:B18)</f>
        <v>6.5366901868138635E-2</v>
      </c>
      <c r="C28" s="27">
        <f ca="1">MAX(C$13:C18)</f>
        <v>4.7087052122418774E-2</v>
      </c>
      <c r="D28" s="27">
        <f ca="1">MAX(D$13:D18)</f>
        <v>3.9801714814072922E-2</v>
      </c>
      <c r="E28" s="27">
        <f ca="1">MAX(E$13:E18)</f>
        <v>2.4255052617047398E-2</v>
      </c>
      <c r="F28" s="27">
        <f ca="1">MAX(F$13:F18)</f>
        <v>2.4745269214412821E-2</v>
      </c>
      <c r="G28" s="27">
        <f ca="1">MAX(G$13:G18)</f>
        <v>4.5615446110097373E-2</v>
      </c>
      <c r="H28" s="27">
        <f ca="1">MAX(H$13:H18)</f>
        <v>3.3205612855184245E-2</v>
      </c>
      <c r="I28" s="27">
        <f ca="1">MAX(I$13:I18)</f>
        <v>4.74048824141695E-2</v>
      </c>
      <c r="J28" s="27">
        <f ca="1">MAX(J$13:J18)</f>
        <v>2.4019170408840992E-2</v>
      </c>
      <c r="K28" s="27">
        <f ca="1">MAX(K$13:K18)</f>
        <v>3.4744319062466951E-2</v>
      </c>
      <c r="L28" s="27">
        <f ca="1">MAX(L$13:L18)</f>
        <v>3.3663104659304735E-2</v>
      </c>
      <c r="M28" s="27">
        <f ca="1">MAX(M$13:M18)</f>
        <v>2.0073647290527553E-2</v>
      </c>
      <c r="N28" s="27">
        <f ca="1">MAX(N$13:N18)</f>
        <v>2.7301681437339909E-2</v>
      </c>
      <c r="O28" s="27">
        <f ca="1">MAX(O$13:O18)</f>
        <v>6.2171661530172007E-2</v>
      </c>
      <c r="P28" s="27">
        <f ca="1">MAX(P$13:P18)</f>
        <v>3.9336166237153122E-2</v>
      </c>
      <c r="Q28" s="27">
        <f ca="1">MAX(Q$13:Q18)</f>
        <v>2.9274615691247896E-2</v>
      </c>
      <c r="R28" s="27">
        <f ca="1">MAX(R$13:R18)</f>
        <v>5.121025728734984E-2</v>
      </c>
      <c r="S28" s="27">
        <f ca="1">MAX(S$13:S18)</f>
        <v>8.8481806451657763E-2</v>
      </c>
      <c r="T28" s="27">
        <f ca="1">MAX(T$13:T18)</f>
        <v>9.3523988189091953E-2</v>
      </c>
      <c r="U28" s="27">
        <f ca="1">MAX(U$13:U18)</f>
        <v>6.7377618559523858E-2</v>
      </c>
      <c r="V28" s="27">
        <f ca="1">MAX(V$13:V18)</f>
        <v>6.545669195610701E-2</v>
      </c>
      <c r="W28" s="27">
        <f ca="1">MAX(W$13:W18)</f>
        <v>4.5604018337265448E-2</v>
      </c>
      <c r="X28" s="27">
        <f ca="1">MAX(X$13:X18)</f>
        <v>7.6059197187155092E-2</v>
      </c>
      <c r="Y28" s="27">
        <f ca="1">MAX(Y$13:Y18)</f>
        <v>7.691439096177817E-2</v>
      </c>
      <c r="Z28" s="53"/>
      <c r="AA28" s="53"/>
      <c r="AB28" s="53"/>
      <c r="AC28" s="53"/>
      <c r="AD28" s="53"/>
      <c r="AE28" s="53"/>
      <c r="AF28" s="53"/>
      <c r="AG28" s="53"/>
      <c r="AI28" s="8">
        <f ca="1">INDEX(_OcupadosEPACLM,ROWS($A$1:A17))</f>
        <v>829500</v>
      </c>
      <c r="AJ28" s="8">
        <f ca="1">INDEX(_OcupadosEPACLM,ROWS($A$1:C17))</f>
        <v>829500</v>
      </c>
      <c r="AK28" s="8"/>
    </row>
    <row r="29" spans="1:37" x14ac:dyDescent="0.25">
      <c r="A29" s="4">
        <v>7</v>
      </c>
      <c r="B29" s="27">
        <f ca="1">MAX(B$13:B19)</f>
        <v>6.5366901868138635E-2</v>
      </c>
      <c r="C29" s="27">
        <f ca="1">MAX(C$13:C19)</f>
        <v>4.7087052122418774E-2</v>
      </c>
      <c r="D29" s="27">
        <f ca="1">MAX(D$13:D19)</f>
        <v>3.9801714814072922E-2</v>
      </c>
      <c r="E29" s="27">
        <f ca="1">MAX(E$13:E19)</f>
        <v>2.4255052617047398E-2</v>
      </c>
      <c r="F29" s="27">
        <f ca="1">MAX(F$13:F19)</f>
        <v>2.4745269214412821E-2</v>
      </c>
      <c r="G29" s="27">
        <f ca="1">MAX(G$13:G19)</f>
        <v>4.5615446110097373E-2</v>
      </c>
      <c r="H29" s="27">
        <f ca="1">MAX(H$13:H19)</f>
        <v>3.3205612855184245E-2</v>
      </c>
      <c r="I29" s="27">
        <f ca="1">MAX(I$13:I19)</f>
        <v>4.74048824141695E-2</v>
      </c>
      <c r="J29" s="27">
        <f ca="1">MAX(J$13:J19)</f>
        <v>2.4019170408840992E-2</v>
      </c>
      <c r="K29" s="27">
        <f ca="1">MAX(K$13:K19)</f>
        <v>3.4744319062466951E-2</v>
      </c>
      <c r="L29" s="27">
        <f ca="1">MAX(L$13:L19)</f>
        <v>3.3663104659304735E-2</v>
      </c>
      <c r="M29" s="27">
        <f ca="1">MAX(M$13:M19)</f>
        <v>2.0073647290527553E-2</v>
      </c>
      <c r="N29" s="27">
        <f ca="1">MAX(N$13:N19)</f>
        <v>2.7301681437339909E-2</v>
      </c>
      <c r="O29" s="27">
        <f ca="1">MAX(O$13:O19)</f>
        <v>6.2171661530172007E-2</v>
      </c>
      <c r="P29" s="27">
        <f ca="1">MAX(P$13:P19)</f>
        <v>3.9336166237153122E-2</v>
      </c>
      <c r="Q29" s="27">
        <f ca="1">MAX(Q$13:Q19)</f>
        <v>2.9274615691247896E-2</v>
      </c>
      <c r="R29" s="27">
        <f ca="1">MAX(R$13:R19)</f>
        <v>5.121025728734984E-2</v>
      </c>
      <c r="S29" s="27">
        <f ca="1">MAX(S$13:S19)</f>
        <v>8.8481806451657763E-2</v>
      </c>
      <c r="T29" s="27">
        <f ca="1">MAX(T$13:T19)</f>
        <v>9.3523988189091953E-2</v>
      </c>
      <c r="U29" s="27">
        <f ca="1">MAX(U$13:U19)</f>
        <v>6.7377618559523858E-2</v>
      </c>
      <c r="V29" s="27">
        <f ca="1">MAX(V$13:V19)</f>
        <v>6.545669195610701E-2</v>
      </c>
      <c r="W29" s="27">
        <f ca="1">MAX(W$13:W19)</f>
        <v>4.5604018337265448E-2</v>
      </c>
      <c r="X29" s="27">
        <f ca="1">MAX(X$13:X19)</f>
        <v>7.6059197187155092E-2</v>
      </c>
      <c r="Y29" s="27">
        <f ca="1">MAX(Y$13:Y19)</f>
        <v>7.691439096177817E-2</v>
      </c>
      <c r="Z29" s="53"/>
      <c r="AA29" s="53"/>
      <c r="AB29" s="53"/>
      <c r="AC29" s="53"/>
      <c r="AD29" s="53"/>
      <c r="AE29" s="53"/>
      <c r="AF29" s="53"/>
      <c r="AG29" s="53"/>
      <c r="AI29" s="8">
        <f ca="1">INDEX(_OcupadosEPACLM,ROWS($A$1:A18))</f>
        <v>820471.31</v>
      </c>
      <c r="AJ29" s="8">
        <f ca="1">INDEX(_OcupadosEPACLM,ROWS($A$1:C18))</f>
        <v>820471.31</v>
      </c>
      <c r="AK29" s="8"/>
    </row>
    <row r="30" spans="1:37" x14ac:dyDescent="0.25">
      <c r="A30" s="4">
        <v>8</v>
      </c>
      <c r="B30" s="27">
        <f ca="1">MAX(B$13:B20)</f>
        <v>6.5366901868138635E-2</v>
      </c>
      <c r="C30" s="27">
        <f ca="1">MAX(C$13:C20)</f>
        <v>4.7087052122418774E-2</v>
      </c>
      <c r="D30" s="27">
        <f ca="1">MAX(D$13:D20)</f>
        <v>3.9801714814072922E-2</v>
      </c>
      <c r="E30" s="27">
        <f ca="1">MAX(E$13:E20)</f>
        <v>2.4255052617047398E-2</v>
      </c>
      <c r="F30" s="27">
        <f ca="1">MAX(F$13:F20)</f>
        <v>2.4745269214412821E-2</v>
      </c>
      <c r="G30" s="27">
        <f ca="1">MAX(G$13:G20)</f>
        <v>4.5615446110097373E-2</v>
      </c>
      <c r="H30" s="27">
        <f ca="1">MAX(H$13:H20)</f>
        <v>3.3205612855184245E-2</v>
      </c>
      <c r="I30" s="27">
        <f ca="1">MAX(I$13:I20)</f>
        <v>4.74048824141695E-2</v>
      </c>
      <c r="J30" s="27">
        <f ca="1">MAX(J$13:J20)</f>
        <v>2.4019170408840992E-2</v>
      </c>
      <c r="K30" s="27">
        <f ca="1">MAX(K$13:K20)</f>
        <v>3.4744319062466951E-2</v>
      </c>
      <c r="L30" s="27">
        <f ca="1">MAX(L$13:L20)</f>
        <v>3.3663104659304735E-2</v>
      </c>
      <c r="M30" s="27">
        <f ca="1">MAX(M$13:M20)</f>
        <v>2.0073647290527553E-2</v>
      </c>
      <c r="N30" s="27">
        <f ca="1">MAX(N$13:N20)</f>
        <v>2.7301681437339909E-2</v>
      </c>
      <c r="O30" s="27">
        <f ca="1">MAX(O$13:O20)</f>
        <v>6.2171661530172007E-2</v>
      </c>
      <c r="P30" s="27">
        <f ca="1">MAX(P$13:P20)</f>
        <v>3.9336166237153122E-2</v>
      </c>
      <c r="Q30" s="27">
        <f ca="1">MAX(Q$13:Q20)</f>
        <v>2.9274615691247896E-2</v>
      </c>
      <c r="R30" s="27">
        <f ca="1">MAX(R$13:R20)</f>
        <v>5.121025728734984E-2</v>
      </c>
      <c r="S30" s="27">
        <f ca="1">MAX(S$13:S20)</f>
        <v>8.8481806451657763E-2</v>
      </c>
      <c r="T30" s="27">
        <f ca="1">MAX(T$13:T20)</f>
        <v>9.3523988189091953E-2</v>
      </c>
      <c r="U30" s="27">
        <f ca="1">MAX(U$13:U20)</f>
        <v>6.7377618559523858E-2</v>
      </c>
      <c r="V30" s="27">
        <f ca="1">MAX(V$13:V20)</f>
        <v>6.545669195610701E-2</v>
      </c>
      <c r="W30" s="27">
        <f ca="1">MAX(W$13:W20)</f>
        <v>4.5604018337265448E-2</v>
      </c>
      <c r="X30" s="27">
        <f ca="1">MAX(X$13:X20)</f>
        <v>7.6059197187155092E-2</v>
      </c>
      <c r="Y30" s="27">
        <f ca="1">MAX(Y$13:Y20)</f>
        <v>7.691439096177817E-2</v>
      </c>
      <c r="Z30" s="53"/>
      <c r="AA30" s="53"/>
      <c r="AB30" s="53"/>
      <c r="AC30" s="53"/>
      <c r="AD30" s="53"/>
      <c r="AE30" s="53"/>
      <c r="AF30" s="53"/>
      <c r="AG30" s="53"/>
      <c r="AI30" s="8">
        <f ca="1">INDEX(_OcupadosEPACLM,ROWS($A$1:A19))</f>
        <v>826122.31</v>
      </c>
      <c r="AJ30" s="8">
        <f ca="1">INDEX(_OcupadosEPACLM,ROWS($A$1:C19))</f>
        <v>826122.31</v>
      </c>
      <c r="AK30" s="8"/>
    </row>
    <row r="31" spans="1:37" x14ac:dyDescent="0.25">
      <c r="A31" s="5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I31" s="8">
        <f ca="1">INDEX(_OcupadosEPACLM,ROWS($A$1:A20))</f>
        <v>824201.95</v>
      </c>
      <c r="AJ31" s="8">
        <f ca="1">INDEX(_OcupadosEPACLM,ROWS($A$1:C20))</f>
        <v>824201.95</v>
      </c>
      <c r="AK31" s="8"/>
    </row>
    <row r="32" spans="1:37" x14ac:dyDescent="0.25">
      <c r="A32" s="5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I32" s="8">
        <f ca="1">IFERROR(INDEX(_OcupadosEPACLM,ROWS($A$1:A21)),IFERROR(INDEX(Previsiones_OcupadosEPACLM,ROWS($A$1:A21)-_NumeroTrimestres),""))</f>
        <v>800895.95</v>
      </c>
      <c r="AJ32" s="8">
        <f ca="1">IFERROR(INDEX(Previsiones_OcupadosEPACLM,ROWS($A$1:A21)-_NumeroTrimestres)*(1-INDEX(Errores_OcupadosEPACLM,ROWS($A$1:A21)-_NumeroTrimestres)),AI32)</f>
        <v>800895.95</v>
      </c>
      <c r="AK32" s="8" t="str">
        <f ca="1">IFERROR(INDEX(Previsiones_OcupadosEPACLM,ROWS($A$1:C21)-_NumeroTrimestres)*INDEX(Errores_OcupadosEPACLM,ROWS($A$1:C21)-_NumeroTrimestres),"")</f>
        <v/>
      </c>
    </row>
    <row r="33" spans="1:37" x14ac:dyDescent="0.25">
      <c r="A33" s="5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I33" s="8">
        <f ca="1">IFERROR(INDEX(_OcupadosEPACLM,ROWS($A$1:A22)),IFERROR(INDEX(Previsiones_OcupadosEPACLM,ROWS($A$1:A22)-_NumeroTrimestres),""))</f>
        <v>771081.54</v>
      </c>
      <c r="AJ33" s="8">
        <f ca="1">IFERROR(INDEX(Previsiones_OcupadosEPACLM,ROWS($A$1:A22)-_NumeroTrimestres)*(1-INDEX(Errores_OcupadosEPACLM,ROWS($A$1:A22)-_NumeroTrimestres)),AI33)</f>
        <v>771081.54</v>
      </c>
      <c r="AK33" s="8" t="str">
        <f ca="1">IFERROR(INDEX(Previsiones_OcupadosEPACLM,ROWS($A$1:C22)-_NumeroTrimestres)*INDEX(Errores_OcupadosEPACLM,ROWS($A$1:C22)-_NumeroTrimestres),"")</f>
        <v/>
      </c>
    </row>
    <row r="34" spans="1:37" x14ac:dyDescent="0.25">
      <c r="A34" s="5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I34" s="8">
        <f ca="1">IFERROR(INDEX(_OcupadosEPACLM,ROWS($A$1:A23)),IFERROR(INDEX(Previsiones_OcupadosEPACLM,ROWS($A$1:A23)-_NumeroTrimestres),""))</f>
        <v>799616.69</v>
      </c>
      <c r="AJ34" s="8">
        <f ca="1">IFERROR(INDEX(Previsiones_OcupadosEPACLM,ROWS($A$1:A23)-_NumeroTrimestres)*(1-INDEX(Errores_OcupadosEPACLM,ROWS($A$1:A23)-_NumeroTrimestres)),AI34)</f>
        <v>799616.69</v>
      </c>
      <c r="AK34" s="8" t="str">
        <f ca="1">IFERROR(INDEX(Previsiones_OcupadosEPACLM,ROWS($A$1:C23)-_NumeroTrimestres)*INDEX(Errores_OcupadosEPACLM,ROWS($A$1:C23)-_NumeroTrimestres),"")</f>
        <v/>
      </c>
    </row>
    <row r="35" spans="1:37" x14ac:dyDescent="0.25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AB35"/>
      <c r="AC35"/>
      <c r="AD35"/>
      <c r="AE35"/>
      <c r="AF35"/>
      <c r="AG35"/>
      <c r="AI35" s="8">
        <f ca="1">IFERROR(INDEX(_OcupadosEPACLM,ROWS($A$1:A24)),IFERROR(INDEX(Previsiones_OcupadosEPACLM,ROWS($A$1:A24)-_NumeroTrimestres),""))</f>
        <v>821900.94999999984</v>
      </c>
      <c r="AJ35" s="8">
        <f ca="1">IFERROR(INDEX(Previsiones_OcupadosEPACLM,ROWS($A$1:A24)-_NumeroTrimestres)*(1-INDEX(Errores_OcupadosEPACLM,ROWS($A$1:A24)-_NumeroTrimestres)),AI35)</f>
        <v>821900.94999999984</v>
      </c>
      <c r="AK35" s="8" t="str">
        <f ca="1">IFERROR(INDEX(Previsiones_OcupadosEPACLM,ROWS($A$1:C24)-_NumeroTrimestres)*INDEX(Errores_OcupadosEPACLM,ROWS($A$1:C24)-_NumeroTrimestres),"")</f>
        <v/>
      </c>
    </row>
    <row r="36" spans="1:37" x14ac:dyDescent="0.25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AB36"/>
      <c r="AC36"/>
      <c r="AD36"/>
      <c r="AE36"/>
      <c r="AF36"/>
      <c r="AG36"/>
      <c r="AI36" s="8">
        <f ca="1">IFERROR(INDEX(_OcupadosEPACLM,ROWS($A$1:A25)),IFERROR(INDEX(Previsiones_OcupadosEPACLM,ROWS($A$1:A25)-_NumeroTrimestres),""))</f>
        <v>808632.85543661425</v>
      </c>
      <c r="AJ36" s="8">
        <f ca="1">IFERROR(INDEX(Previsiones_OcupadosEPACLM,ROWS($A$1:A25)-_NumeroTrimestres)*(1-INDEX(Errores_OcupadosEPACLM,ROWS($A$1:A25)-_NumeroTrimestres)),AI36)</f>
        <v>778214.39001728641</v>
      </c>
      <c r="AK36" s="8">
        <f ca="1">IFERROR(INDEX(Previsiones_OcupadosEPACLM,ROWS($A$1:C25)-_NumeroTrimestres)*INDEX(Errores_OcupadosEPACLM,ROWS($A$1:C25)-_NumeroTrimestres),"")</f>
        <v>30418.465419327855</v>
      </c>
    </row>
    <row r="37" spans="1:37" x14ac:dyDescent="0.25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AB37"/>
      <c r="AC37"/>
      <c r="AD37"/>
      <c r="AE37"/>
      <c r="AF37"/>
      <c r="AG37"/>
      <c r="AI37" s="8">
        <f ca="1">IFERROR(INDEX(_OcupadosEPACLM,ROWS($A$1:A26)),IFERROR(INDEX(Previsiones_OcupadosEPACLM,ROWS($A$1:A26)-_NumeroTrimestres),""))</f>
        <v>804594.8261302202</v>
      </c>
      <c r="AJ37" s="8">
        <f ca="1">IFERROR(INDEX(Previsiones_OcupadosEPACLM,ROWS($A$1:A26)-_NumeroTrimestres)*(1-INDEX(Errores_OcupadosEPACLM,ROWS($A$1:A26)-_NumeroTrimestres)),AI37)</f>
        <v>742709.90510741645</v>
      </c>
      <c r="AK37" s="8">
        <f ca="1">IFERROR(INDEX(Previsiones_OcupadosEPACLM,ROWS($A$1:C26)-_NumeroTrimestres)*INDEX(Errores_OcupadosEPACLM,ROWS($A$1:C26)-_NumeroTrimestres),"")</f>
        <v>61884.92102280369</v>
      </c>
    </row>
    <row r="38" spans="1:37" x14ac:dyDescent="0.25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AB38"/>
      <c r="AC38"/>
      <c r="AD38"/>
      <c r="AE38"/>
      <c r="AF38"/>
      <c r="AG38"/>
      <c r="AI38" s="8">
        <f ca="1">IFERROR(INDEX(_OcupadosEPACLM,ROWS($A$1:A27)),IFERROR(INDEX(Previsiones_OcupadosEPACLM,ROWS($A$1:A27)-_NumeroTrimestres),""))</f>
        <v>822761.40284419991</v>
      </c>
      <c r="AJ38" s="8">
        <f ca="1">IFERROR(INDEX(Previsiones_OcupadosEPACLM,ROWS($A$1:A27)-_NumeroTrimestres)*(1-INDEX(Errores_OcupadosEPACLM,ROWS($A$1:A27)-_NumeroTrimestres)),AI38)</f>
        <v>759479.21063758002</v>
      </c>
      <c r="AK38" s="8">
        <f ca="1">IFERROR(INDEX(Previsiones_OcupadosEPACLM,ROWS($A$1:C27)-_NumeroTrimestres)*INDEX(Errores_OcupadosEPACLM,ROWS($A$1:C27)-_NumeroTrimestres),"")</f>
        <v>63282.19220661986</v>
      </c>
    </row>
    <row r="39" spans="1:37" x14ac:dyDescent="0.25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AB39"/>
      <c r="AC39"/>
      <c r="AD39"/>
      <c r="AE39"/>
      <c r="AF39"/>
      <c r="AG39"/>
      <c r="AI39" s="8">
        <f ca="1">IFERROR(INDEX(_OcupadosEPACLM,ROWS($A$1:A28)),IFERROR(INDEX(Previsiones_OcupadosEPACLM,ROWS($A$1:A28)-_NumeroTrimestres),""))</f>
        <v>830604.39796702715</v>
      </c>
      <c r="AJ39" s="8">
        <f ca="1">IFERROR(INDEX(Previsiones_OcupadosEPACLM,ROWS($A$1:A28)-_NumeroTrimestres)*(1-INDEX(Errores_OcupadosEPACLM,ROWS($A$1:A28)-_NumeroTrimestres)),AI39)</f>
        <v>766718.96656721877</v>
      </c>
      <c r="AK39" s="8">
        <f ca="1">IFERROR(INDEX(Previsiones_OcupadosEPACLM,ROWS($A$1:C28)-_NumeroTrimestres)*INDEX(Errores_OcupadosEPACLM,ROWS($A$1:C28)-_NumeroTrimestres),"")</f>
        <v>63885.431399808309</v>
      </c>
    </row>
    <row r="40" spans="1:37" x14ac:dyDescent="0.25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AB40"/>
      <c r="AC40"/>
      <c r="AD40"/>
      <c r="AE40"/>
      <c r="AF40"/>
      <c r="AG40"/>
      <c r="AI40" s="8" t="str">
        <f ca="1">IFERROR(INDEX(_OcupadosEPACLM,ROWS($A$1:A29)),IFERROR(INDEX(Previsiones_OcupadosEPACLM,ROWS($A$1:A29)-_NumeroTrimestres),""))</f>
        <v/>
      </c>
      <c r="AJ40" s="8" t="str">
        <f ca="1">IFERROR(INDEX(Previsiones_OcupadosEPACLM,ROWS($A$1:A29)-_NumeroTrimestres)*(1-INDEX(Errores_OcupadosEPACLM,ROWS($A$1:A29)-_NumeroTrimestres)),AI40)</f>
        <v/>
      </c>
      <c r="AK40" s="8" t="str">
        <f ca="1">IFERROR(INDEX(Previsiones_OcupadosEPACLM,ROWS($A$1:C29)-_NumeroTrimestres)*INDEX(Errores_OcupadosEPACLM,ROWS($A$1:C29)-_NumeroTrimestres),"")</f>
        <v/>
      </c>
    </row>
    <row r="41" spans="1:37" x14ac:dyDescent="0.25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AB41"/>
      <c r="AC41"/>
      <c r="AD41"/>
      <c r="AE41"/>
      <c r="AF41"/>
      <c r="AG41"/>
      <c r="AI41" s="8" t="str">
        <f ca="1">IFERROR(INDEX(_OcupadosEPACLM,ROWS($A$1:A30)),IFERROR(INDEX(Previsiones_OcupadosEPACLM,ROWS($A$1:A30)-_NumeroTrimestres),""))</f>
        <v/>
      </c>
      <c r="AJ41" s="8" t="str">
        <f ca="1">IFERROR(INDEX(Previsiones_OcupadosEPACLM,ROWS($A$1:A30)-_NumeroTrimestres)*(1-INDEX(Errores_OcupadosEPACLM,ROWS($A$1:A30)-_NumeroTrimestres)),AI41)</f>
        <v/>
      </c>
      <c r="AK41" s="8" t="str">
        <f ca="1">IFERROR(INDEX(Previsiones_OcupadosEPACLM,ROWS($A$1:C30)-_NumeroTrimestres)*INDEX(Errores_OcupadosEPACLM,ROWS($A$1:C30)-_NumeroTrimestres),"")</f>
        <v/>
      </c>
    </row>
    <row r="42" spans="1:37" x14ac:dyDescent="0.25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AB42"/>
      <c r="AC42"/>
      <c r="AD42"/>
      <c r="AE42"/>
      <c r="AF42"/>
      <c r="AG42"/>
      <c r="AI42" s="8" t="str">
        <f ca="1">IFERROR(INDEX(_OcupadosEPACLM,ROWS($A$1:A31)),IFERROR(INDEX(Previsiones_OcupadosEPACLM,ROWS($A$1:A31)-_NumeroTrimestres),""))</f>
        <v/>
      </c>
      <c r="AJ42" s="8" t="str">
        <f ca="1">IFERROR(INDEX(Previsiones_OcupadosEPACLM,ROWS($A$1:A31)-_NumeroTrimestres)*(1-INDEX(Errores_OcupadosEPACLM,ROWS($A$1:A31)-_NumeroTrimestres)),AI42)</f>
        <v/>
      </c>
      <c r="AK42" s="8" t="str">
        <f ca="1">IFERROR(INDEX(Previsiones_OcupadosEPACLM,ROWS($A$1:C31)-_NumeroTrimestres)*INDEX(Errores_OcupadosEPACLM,ROWS($A$1:C31)-_NumeroTrimestres),"")</f>
        <v/>
      </c>
    </row>
    <row r="43" spans="1:37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AB43"/>
      <c r="AC43"/>
      <c r="AD43"/>
      <c r="AE43"/>
      <c r="AF43"/>
      <c r="AG43"/>
      <c r="AI43" s="8" t="str">
        <f ca="1">IFERROR(INDEX(_OcupadosEPACLM,ROWS($A$1:A32)),IFERROR(INDEX(Previsiones_OcupadosEPACLM,ROWS($A$1:A32)-_NumeroTrimestres),""))</f>
        <v/>
      </c>
      <c r="AJ43" s="8" t="str">
        <f ca="1">IFERROR(INDEX(Previsiones_OcupadosEPACLM,ROWS($A$1:A32)-_NumeroTrimestres)*(1-INDEX(Errores_OcupadosEPACLM,ROWS($A$1:A32)-_NumeroTrimestres)),AI43)</f>
        <v/>
      </c>
      <c r="AK43" s="8" t="str">
        <f ca="1">IFERROR(INDEX(Previsiones_OcupadosEPACLM,ROWS($A$1:C32)-_NumeroTrimestres)*INDEX(Errores_OcupadosEPACLM,ROWS($A$1:C32)-_NumeroTrimestres),"")</f>
        <v/>
      </c>
    </row>
    <row r="44" spans="1:37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AB44"/>
      <c r="AC44"/>
      <c r="AD44"/>
      <c r="AE44"/>
      <c r="AF44"/>
      <c r="AG44"/>
    </row>
    <row r="45" spans="1:37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AB45"/>
      <c r="AC45"/>
      <c r="AD45"/>
      <c r="AE45"/>
      <c r="AF45"/>
      <c r="AG45"/>
    </row>
    <row r="46" spans="1:37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AB46"/>
      <c r="AC46"/>
      <c r="AD46"/>
      <c r="AE46"/>
      <c r="AF46"/>
      <c r="AG46"/>
    </row>
    <row r="47" spans="1:37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AB47"/>
      <c r="AC47"/>
      <c r="AD47"/>
      <c r="AE47"/>
      <c r="AF47"/>
      <c r="AG47"/>
    </row>
    <row r="48" spans="1:37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AB48"/>
      <c r="AC48"/>
      <c r="AD48"/>
      <c r="AE48"/>
      <c r="AF48"/>
      <c r="AG48"/>
    </row>
    <row r="49" spans="7:33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AB49"/>
      <c r="AC49"/>
      <c r="AD49"/>
      <c r="AE49"/>
      <c r="AF49"/>
      <c r="AG49"/>
    </row>
    <row r="50" spans="7:33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AB50"/>
      <c r="AC50"/>
      <c r="AD50"/>
      <c r="AE50"/>
      <c r="AF50"/>
      <c r="AG50"/>
    </row>
    <row r="51" spans="7:33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AB51"/>
      <c r="AC51"/>
      <c r="AD51"/>
      <c r="AE51"/>
      <c r="AF51"/>
      <c r="AG51"/>
    </row>
    <row r="52" spans="7:33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AB52"/>
      <c r="AC52"/>
      <c r="AD52"/>
      <c r="AE52"/>
      <c r="AF52"/>
      <c r="AG52"/>
    </row>
    <row r="53" spans="7:33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AB53"/>
      <c r="AC53"/>
      <c r="AD53"/>
      <c r="AE53"/>
      <c r="AF53"/>
      <c r="AG53"/>
    </row>
    <row r="54" spans="7:33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AB54"/>
      <c r="AC54"/>
      <c r="AD54"/>
      <c r="AE54"/>
      <c r="AF54"/>
      <c r="AG54"/>
    </row>
    <row r="55" spans="7:33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AB55"/>
      <c r="AC55"/>
      <c r="AD55"/>
      <c r="AE55"/>
      <c r="AF55"/>
      <c r="AG55"/>
    </row>
    <row r="56" spans="7:33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AB56"/>
      <c r="AC56"/>
      <c r="AD56"/>
      <c r="AE56"/>
      <c r="AF56"/>
      <c r="AG56"/>
    </row>
    <row r="57" spans="7:33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AB57"/>
      <c r="AC57"/>
      <c r="AD57"/>
      <c r="AE57"/>
      <c r="AF57"/>
      <c r="AG57"/>
    </row>
    <row r="58" spans="7:33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AB58"/>
      <c r="AC58"/>
      <c r="AD58"/>
      <c r="AE58"/>
      <c r="AF58"/>
      <c r="AG58"/>
    </row>
    <row r="59" spans="7:33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AB59"/>
      <c r="AC59"/>
      <c r="AD59"/>
      <c r="AE59"/>
      <c r="AF59"/>
      <c r="AG59"/>
    </row>
    <row r="60" spans="7:33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AB60"/>
      <c r="AC60"/>
      <c r="AD60"/>
      <c r="AE60"/>
      <c r="AF60"/>
      <c r="AG60"/>
    </row>
    <row r="61" spans="7:33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AB61"/>
      <c r="AC61"/>
      <c r="AD61"/>
      <c r="AE61"/>
      <c r="AF61"/>
      <c r="AG61"/>
    </row>
    <row r="62" spans="7:33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AB62"/>
      <c r="AC62"/>
      <c r="AD62"/>
      <c r="AE62"/>
      <c r="AF62"/>
      <c r="AG62"/>
    </row>
    <row r="63" spans="7:33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B63"/>
      <c r="AC63"/>
      <c r="AD63"/>
      <c r="AE63"/>
      <c r="AF63"/>
      <c r="AG63"/>
    </row>
    <row r="64" spans="7:33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AB64"/>
      <c r="AC64"/>
      <c r="AD64"/>
      <c r="AE64"/>
      <c r="AF64"/>
      <c r="AG64"/>
    </row>
    <row r="65" spans="6:33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AB65"/>
      <c r="AC65"/>
      <c r="AD65"/>
      <c r="AE65"/>
      <c r="AF65"/>
      <c r="AG65"/>
    </row>
    <row r="66" spans="6:33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AB66"/>
      <c r="AC66"/>
      <c r="AD66"/>
      <c r="AE66"/>
      <c r="AF66"/>
      <c r="AG66"/>
    </row>
    <row r="67" spans="6:33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AB67"/>
      <c r="AC67"/>
      <c r="AD67"/>
      <c r="AE67"/>
      <c r="AF67"/>
      <c r="AG67"/>
    </row>
    <row r="68" spans="6:33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AB68"/>
      <c r="AC68"/>
      <c r="AD68"/>
      <c r="AE68"/>
      <c r="AF68"/>
      <c r="AG68"/>
    </row>
    <row r="69" spans="6:33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AB69"/>
      <c r="AC69"/>
      <c r="AD69"/>
      <c r="AE69"/>
      <c r="AF69"/>
      <c r="AG69"/>
    </row>
    <row r="70" spans="6:33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AB70"/>
      <c r="AC70"/>
      <c r="AD70"/>
      <c r="AE70"/>
      <c r="AF70"/>
      <c r="AG70"/>
    </row>
    <row r="71" spans="6:33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AB71"/>
      <c r="AC71"/>
      <c r="AD71"/>
      <c r="AE71"/>
      <c r="AF71"/>
      <c r="AG71"/>
    </row>
    <row r="72" spans="6:33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AB72"/>
      <c r="AC72"/>
      <c r="AD72"/>
      <c r="AE72"/>
      <c r="AF72"/>
      <c r="AG72"/>
    </row>
    <row r="73" spans="6:33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B73"/>
      <c r="AC73"/>
      <c r="AD73"/>
      <c r="AE73"/>
      <c r="AF73"/>
      <c r="AG73"/>
    </row>
    <row r="74" spans="6:33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B74"/>
      <c r="AC74"/>
      <c r="AD74"/>
      <c r="AE74"/>
      <c r="AF74"/>
      <c r="AG74"/>
    </row>
    <row r="75" spans="6:33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B75"/>
      <c r="AC75"/>
      <c r="AD75"/>
      <c r="AE75"/>
      <c r="AF75"/>
      <c r="AG75"/>
    </row>
    <row r="76" spans="6:33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B76"/>
      <c r="AC76"/>
      <c r="AD76"/>
      <c r="AE76"/>
      <c r="AF76"/>
      <c r="AG76"/>
    </row>
    <row r="77" spans="6:33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B77"/>
      <c r="AC77"/>
      <c r="AD77"/>
      <c r="AE77"/>
      <c r="AF77"/>
      <c r="AG77"/>
    </row>
    <row r="78" spans="6:33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B78"/>
      <c r="AC78"/>
      <c r="AD78"/>
      <c r="AE78"/>
      <c r="AF78"/>
      <c r="AG78"/>
    </row>
    <row r="79" spans="6:33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B79"/>
      <c r="AC79"/>
      <c r="AD79"/>
      <c r="AE79"/>
      <c r="AF79"/>
      <c r="AG79"/>
    </row>
    <row r="80" spans="6:33" x14ac:dyDescent="0.25"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AB80"/>
      <c r="AC80"/>
      <c r="AD80"/>
      <c r="AE80"/>
      <c r="AF80"/>
      <c r="AG80"/>
    </row>
    <row r="81" spans="6:33" x14ac:dyDescent="0.25"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AB81"/>
      <c r="AC81"/>
      <c r="AD81"/>
      <c r="AE81"/>
      <c r="AF81"/>
      <c r="AG81"/>
    </row>
    <row r="82" spans="6:33" x14ac:dyDescent="0.25"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AB82"/>
      <c r="AC82"/>
      <c r="AD82"/>
      <c r="AE82"/>
      <c r="AF82"/>
      <c r="AG82"/>
    </row>
    <row r="83" spans="6:33" x14ac:dyDescent="0.25"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AB83"/>
      <c r="AC83"/>
      <c r="AD83"/>
      <c r="AE83"/>
      <c r="AF83"/>
      <c r="AG83"/>
    </row>
    <row r="84" spans="6:33" x14ac:dyDescent="0.25"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AB84"/>
      <c r="AC84"/>
      <c r="AD84"/>
      <c r="AE84"/>
      <c r="AF84"/>
      <c r="AG84"/>
    </row>
    <row r="85" spans="6:33" x14ac:dyDescent="0.25"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AB85"/>
      <c r="AC85"/>
      <c r="AD85"/>
      <c r="AE85"/>
      <c r="AF85"/>
      <c r="AG85"/>
    </row>
    <row r="86" spans="6:33" x14ac:dyDescent="0.25"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AB86"/>
      <c r="AC86"/>
      <c r="AD86"/>
      <c r="AE86"/>
      <c r="AF86"/>
      <c r="AG86"/>
    </row>
    <row r="87" spans="6:33" x14ac:dyDescent="0.25"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AB87"/>
      <c r="AC87"/>
      <c r="AD87"/>
      <c r="AE87"/>
      <c r="AF87"/>
      <c r="AG87"/>
    </row>
    <row r="88" spans="6:33" x14ac:dyDescent="0.25"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AB88"/>
      <c r="AC88"/>
      <c r="AD88"/>
      <c r="AE88"/>
      <c r="AF88"/>
      <c r="AG88"/>
    </row>
    <row r="89" spans="6:33" x14ac:dyDescent="0.25"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AB89"/>
      <c r="AC89"/>
      <c r="AD89"/>
      <c r="AE89"/>
      <c r="AF89"/>
      <c r="AG89"/>
    </row>
    <row r="90" spans="6:33" x14ac:dyDescent="0.25"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AB90"/>
      <c r="AC90"/>
      <c r="AD90"/>
      <c r="AE90"/>
      <c r="AF90"/>
      <c r="AG90"/>
    </row>
    <row r="91" spans="6:33" x14ac:dyDescent="0.25"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AB91"/>
      <c r="AC91"/>
      <c r="AD91"/>
      <c r="AE91"/>
      <c r="AF91"/>
      <c r="AG91"/>
    </row>
    <row r="92" spans="6:33" x14ac:dyDescent="0.25"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AB92"/>
      <c r="AC92"/>
      <c r="AD92"/>
      <c r="AE92"/>
      <c r="AF92"/>
      <c r="AG92"/>
    </row>
    <row r="93" spans="6:33" x14ac:dyDescent="0.25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AB93"/>
      <c r="AC93"/>
      <c r="AD93"/>
      <c r="AE93"/>
      <c r="AF93"/>
      <c r="AG93"/>
    </row>
    <row r="94" spans="6:33" x14ac:dyDescent="0.25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AB94"/>
      <c r="AC94"/>
      <c r="AD94"/>
      <c r="AE94"/>
      <c r="AF94"/>
      <c r="AG94"/>
    </row>
    <row r="95" spans="6:33" x14ac:dyDescent="0.25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AB95"/>
      <c r="AC95"/>
      <c r="AD95"/>
      <c r="AE95"/>
      <c r="AF95"/>
      <c r="AG95"/>
    </row>
    <row r="96" spans="6:33" x14ac:dyDescent="0.25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AB96"/>
      <c r="AC96"/>
      <c r="AD96"/>
      <c r="AE96"/>
      <c r="AF96"/>
      <c r="AG96"/>
    </row>
    <row r="97" spans="2:35" x14ac:dyDescent="0.25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AB97"/>
      <c r="AC97"/>
      <c r="AD97"/>
      <c r="AE97"/>
      <c r="AF97"/>
      <c r="AG97"/>
    </row>
    <row r="98" spans="2:35" x14ac:dyDescent="0.25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AB98"/>
      <c r="AC98"/>
      <c r="AD98"/>
      <c r="AE98"/>
      <c r="AF98"/>
      <c r="AG98"/>
    </row>
    <row r="99" spans="2:35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AB99"/>
      <c r="AC99"/>
      <c r="AD99"/>
      <c r="AE99"/>
      <c r="AF99"/>
      <c r="AG99"/>
    </row>
    <row r="100" spans="2:35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AB100"/>
      <c r="AC100"/>
      <c r="AD100"/>
      <c r="AE100"/>
      <c r="AF100"/>
      <c r="AG100"/>
    </row>
    <row r="101" spans="2:35" x14ac:dyDescent="0.25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AB101"/>
      <c r="AC101"/>
      <c r="AD101"/>
      <c r="AE101"/>
      <c r="AF101"/>
      <c r="AG101"/>
    </row>
    <row r="102" spans="2:35" x14ac:dyDescent="0.25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AB102"/>
      <c r="AC102"/>
      <c r="AD102"/>
      <c r="AE102"/>
      <c r="AF102"/>
      <c r="AG102"/>
    </row>
    <row r="103" spans="2:35" x14ac:dyDescent="0.25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AB103"/>
      <c r="AC103"/>
      <c r="AD103"/>
      <c r="AE103"/>
      <c r="AF103"/>
      <c r="AG103"/>
    </row>
    <row r="104" spans="2:35" x14ac:dyDescent="0.25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AB104"/>
      <c r="AC104"/>
      <c r="AD104"/>
      <c r="AE104"/>
      <c r="AF104"/>
      <c r="AG104"/>
    </row>
    <row r="105" spans="2:35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AB105"/>
      <c r="AC105"/>
      <c r="AD105"/>
      <c r="AE105"/>
      <c r="AF105"/>
      <c r="AG105"/>
    </row>
    <row r="106" spans="2:35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AB106"/>
      <c r="AC106"/>
      <c r="AD106"/>
      <c r="AE106"/>
      <c r="AF106"/>
      <c r="AG106"/>
    </row>
    <row r="107" spans="2:35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AB107"/>
      <c r="AC107"/>
      <c r="AD107"/>
      <c r="AE107"/>
      <c r="AF107"/>
      <c r="AG107"/>
    </row>
    <row r="108" spans="2:35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AB108"/>
      <c r="AC108"/>
      <c r="AD108"/>
      <c r="AE108"/>
      <c r="AF108"/>
      <c r="AG108"/>
    </row>
    <row r="109" spans="2:35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AB109"/>
      <c r="AC109"/>
      <c r="AD109"/>
      <c r="AE109"/>
      <c r="AF109"/>
      <c r="AG109"/>
    </row>
    <row r="110" spans="2:35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AB110"/>
      <c r="AC110"/>
      <c r="AD110"/>
      <c r="AE110"/>
      <c r="AF110"/>
      <c r="AG110"/>
    </row>
    <row r="111" spans="2:35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AB111"/>
      <c r="AC111"/>
      <c r="AD111"/>
      <c r="AE111"/>
      <c r="AF111"/>
      <c r="AG111"/>
    </row>
    <row r="112" spans="2:35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AB112"/>
      <c r="AC112"/>
      <c r="AD112"/>
      <c r="AE112"/>
      <c r="AF112"/>
      <c r="AG112"/>
      <c r="AI112" s="6"/>
    </row>
    <row r="113" spans="2:35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AB113"/>
      <c r="AC113"/>
      <c r="AD113"/>
      <c r="AE113"/>
      <c r="AF113"/>
      <c r="AG113"/>
      <c r="AI113" s="6"/>
    </row>
    <row r="114" spans="2:35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AB114"/>
      <c r="AC114"/>
      <c r="AD114"/>
      <c r="AE114"/>
      <c r="AF114"/>
      <c r="AG114"/>
      <c r="AI114" s="6"/>
    </row>
    <row r="115" spans="2:35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B115"/>
      <c r="AC115"/>
      <c r="AD115"/>
      <c r="AE115"/>
      <c r="AF115"/>
      <c r="AG115"/>
      <c r="AI115" s="6"/>
    </row>
    <row r="116" spans="2:35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B116"/>
      <c r="AC116"/>
      <c r="AD116"/>
      <c r="AE116"/>
      <c r="AF116"/>
      <c r="AG116"/>
      <c r="AI116" s="6"/>
    </row>
    <row r="117" spans="2:35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B117"/>
      <c r="AC117"/>
      <c r="AD117"/>
      <c r="AE117"/>
      <c r="AF117"/>
      <c r="AG117"/>
      <c r="AI117" s="6"/>
    </row>
    <row r="118" spans="2:35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B118"/>
      <c r="AC118"/>
      <c r="AD118"/>
      <c r="AE118"/>
      <c r="AF118"/>
      <c r="AG118"/>
      <c r="AI118" s="6"/>
    </row>
    <row r="119" spans="2:35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B119"/>
      <c r="AC119"/>
      <c r="AD119"/>
      <c r="AE119"/>
      <c r="AF119"/>
      <c r="AG119"/>
      <c r="AI119" s="6"/>
    </row>
    <row r="120" spans="2:35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B120"/>
      <c r="AC120"/>
      <c r="AD120"/>
      <c r="AE120"/>
      <c r="AF120"/>
      <c r="AG120"/>
      <c r="AI120" s="6"/>
    </row>
    <row r="121" spans="2:35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B121"/>
      <c r="AC121"/>
      <c r="AD121"/>
      <c r="AE121"/>
      <c r="AF121"/>
      <c r="AG121"/>
      <c r="AI121" s="6"/>
    </row>
    <row r="122" spans="2:35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B122"/>
      <c r="AC122"/>
      <c r="AD122"/>
      <c r="AE122"/>
      <c r="AF122"/>
      <c r="AG122"/>
      <c r="AI122" s="6"/>
    </row>
    <row r="123" spans="2:35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B123"/>
      <c r="AC123"/>
      <c r="AD123"/>
      <c r="AE123"/>
      <c r="AF123"/>
      <c r="AG123"/>
      <c r="AI123" s="6"/>
    </row>
    <row r="124" spans="2:35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B124"/>
      <c r="AC124"/>
      <c r="AD124"/>
      <c r="AE124"/>
      <c r="AF124"/>
      <c r="AG124"/>
      <c r="AI124" s="6"/>
    </row>
    <row r="125" spans="2:35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B125"/>
      <c r="AC125"/>
      <c r="AD125"/>
      <c r="AE125"/>
      <c r="AF125"/>
      <c r="AG125"/>
      <c r="AI125" s="6"/>
    </row>
    <row r="126" spans="2:35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B126"/>
      <c r="AC126"/>
      <c r="AD126"/>
      <c r="AE126"/>
      <c r="AF126"/>
      <c r="AG126"/>
      <c r="AI126" s="6"/>
    </row>
    <row r="127" spans="2:35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B127"/>
      <c r="AC127"/>
      <c r="AD127"/>
      <c r="AE127"/>
      <c r="AF127"/>
      <c r="AG127"/>
      <c r="AI127" s="6"/>
    </row>
    <row r="128" spans="2:35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B128"/>
      <c r="AC128"/>
      <c r="AD128"/>
      <c r="AE128"/>
      <c r="AF128"/>
      <c r="AG128"/>
      <c r="AI128" s="6"/>
    </row>
    <row r="129" spans="2:35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B129"/>
      <c r="AC129"/>
      <c r="AD129"/>
      <c r="AE129"/>
      <c r="AF129"/>
      <c r="AG129"/>
      <c r="AI129" s="6"/>
    </row>
    <row r="130" spans="2:35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B130"/>
      <c r="AC130"/>
      <c r="AD130"/>
      <c r="AE130"/>
      <c r="AF130"/>
      <c r="AG130"/>
      <c r="AI130" s="6"/>
    </row>
    <row r="131" spans="2:35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B131"/>
      <c r="AC131"/>
      <c r="AD131"/>
      <c r="AE131"/>
      <c r="AF131"/>
      <c r="AG131"/>
      <c r="AI131" s="6"/>
    </row>
    <row r="132" spans="2:35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B132"/>
      <c r="AC132"/>
      <c r="AD132"/>
      <c r="AE132"/>
      <c r="AF132"/>
      <c r="AG132"/>
      <c r="AI132" s="6"/>
    </row>
    <row r="133" spans="2:35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B133"/>
      <c r="AC133"/>
      <c r="AD133"/>
      <c r="AE133"/>
      <c r="AF133"/>
      <c r="AG133"/>
      <c r="AI133" s="6"/>
    </row>
    <row r="134" spans="2:35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B134"/>
      <c r="AC134"/>
      <c r="AD134"/>
      <c r="AE134"/>
      <c r="AF134"/>
      <c r="AG134"/>
      <c r="AI134" s="6"/>
    </row>
    <row r="135" spans="2:35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AB135"/>
      <c r="AC135"/>
      <c r="AD135"/>
      <c r="AE135"/>
      <c r="AF135"/>
      <c r="AG135"/>
      <c r="AI135" s="6"/>
    </row>
    <row r="136" spans="2:35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AB136"/>
      <c r="AC136"/>
      <c r="AD136"/>
      <c r="AE136"/>
      <c r="AF136"/>
      <c r="AG136"/>
      <c r="AI136" s="6"/>
    </row>
    <row r="137" spans="2:35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AB137"/>
      <c r="AC137"/>
      <c r="AD137"/>
      <c r="AE137"/>
      <c r="AF137"/>
      <c r="AG137"/>
      <c r="AI137" s="6"/>
    </row>
    <row r="138" spans="2:35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AB138"/>
      <c r="AC138"/>
      <c r="AD138"/>
      <c r="AE138"/>
      <c r="AF138"/>
      <c r="AG138"/>
      <c r="AI138" s="6"/>
    </row>
    <row r="139" spans="2:35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AB139"/>
      <c r="AC139"/>
      <c r="AD139"/>
      <c r="AE139"/>
      <c r="AF139"/>
      <c r="AG139"/>
      <c r="AI139" s="6"/>
    </row>
    <row r="140" spans="2:35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AB140"/>
      <c r="AC140"/>
      <c r="AD140"/>
      <c r="AE140"/>
      <c r="AF140"/>
      <c r="AG140"/>
      <c r="AI140" s="6"/>
    </row>
    <row r="141" spans="2:35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AB141"/>
      <c r="AC141"/>
      <c r="AD141"/>
      <c r="AE141"/>
      <c r="AF141"/>
      <c r="AG141"/>
      <c r="AI141" s="6"/>
    </row>
    <row r="142" spans="2:35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AB142"/>
      <c r="AC142"/>
      <c r="AD142"/>
      <c r="AE142"/>
      <c r="AF142"/>
      <c r="AG142"/>
      <c r="AI142" s="6"/>
    </row>
    <row r="143" spans="2:35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AB143"/>
      <c r="AC143"/>
      <c r="AD143"/>
      <c r="AE143"/>
      <c r="AF143"/>
      <c r="AG143"/>
      <c r="AI143" s="6"/>
    </row>
    <row r="144" spans="2:35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AB144"/>
      <c r="AC144"/>
      <c r="AD144"/>
      <c r="AE144"/>
      <c r="AF144"/>
      <c r="AG144"/>
      <c r="AI144" s="6"/>
    </row>
    <row r="145" spans="2:35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AB145"/>
      <c r="AC145"/>
      <c r="AD145"/>
      <c r="AE145"/>
      <c r="AF145"/>
      <c r="AG145"/>
      <c r="AI145" s="6"/>
    </row>
    <row r="146" spans="2:35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AB146"/>
      <c r="AC146"/>
      <c r="AD146"/>
      <c r="AE146"/>
      <c r="AF146"/>
      <c r="AG146"/>
      <c r="AI146" s="6"/>
    </row>
    <row r="147" spans="2:35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AB147"/>
      <c r="AC147"/>
      <c r="AD147"/>
      <c r="AE147"/>
      <c r="AF147"/>
      <c r="AG147"/>
      <c r="AI147" s="6"/>
    </row>
    <row r="148" spans="2:35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AB148"/>
      <c r="AC148"/>
      <c r="AD148"/>
      <c r="AE148"/>
      <c r="AF148"/>
      <c r="AG148"/>
      <c r="AI148" s="6"/>
    </row>
    <row r="149" spans="2:35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AB149"/>
      <c r="AC149"/>
      <c r="AD149"/>
      <c r="AE149"/>
      <c r="AF149"/>
      <c r="AG149"/>
      <c r="AI149" s="6"/>
    </row>
    <row r="150" spans="2:35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AB150"/>
      <c r="AC150"/>
      <c r="AD150"/>
      <c r="AE150"/>
      <c r="AF150"/>
      <c r="AG150"/>
      <c r="AI150" s="6"/>
    </row>
    <row r="151" spans="2:35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AB151"/>
      <c r="AC151"/>
      <c r="AD151"/>
      <c r="AE151"/>
      <c r="AF151"/>
      <c r="AG151"/>
      <c r="AI151" s="6"/>
    </row>
    <row r="152" spans="2:35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AB152"/>
      <c r="AC152"/>
      <c r="AD152"/>
      <c r="AE152"/>
      <c r="AF152"/>
      <c r="AG152"/>
      <c r="AI152" s="6"/>
    </row>
    <row r="153" spans="2:35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AB153"/>
      <c r="AC153"/>
      <c r="AD153"/>
      <c r="AE153"/>
      <c r="AF153"/>
      <c r="AG153"/>
      <c r="AI153" s="6"/>
    </row>
    <row r="154" spans="2:35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AB154"/>
      <c r="AC154"/>
      <c r="AD154"/>
      <c r="AE154"/>
      <c r="AF154"/>
      <c r="AG154"/>
      <c r="AI154" s="6"/>
    </row>
    <row r="155" spans="2:35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AB155"/>
      <c r="AC155"/>
      <c r="AD155"/>
      <c r="AE155"/>
      <c r="AF155"/>
      <c r="AG155"/>
      <c r="AI155" s="6"/>
    </row>
    <row r="156" spans="2:35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AB156"/>
      <c r="AC156"/>
      <c r="AD156"/>
      <c r="AE156"/>
      <c r="AF156"/>
      <c r="AG156"/>
      <c r="AI156" s="6"/>
    </row>
    <row r="157" spans="2:35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AB157"/>
      <c r="AC157"/>
      <c r="AD157"/>
      <c r="AE157"/>
      <c r="AF157"/>
      <c r="AG157"/>
      <c r="AI157" s="6"/>
    </row>
    <row r="158" spans="2:35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AB158"/>
      <c r="AC158"/>
      <c r="AD158"/>
      <c r="AE158"/>
      <c r="AF158"/>
      <c r="AG158"/>
      <c r="AI158" s="6"/>
    </row>
    <row r="159" spans="2:35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AB159"/>
      <c r="AC159"/>
      <c r="AD159"/>
      <c r="AE159"/>
      <c r="AF159"/>
      <c r="AG159"/>
      <c r="AI159" s="6"/>
    </row>
    <row r="160" spans="2:35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AB160"/>
      <c r="AC160"/>
      <c r="AD160"/>
      <c r="AE160"/>
      <c r="AF160"/>
      <c r="AG160"/>
      <c r="AI160" s="6"/>
    </row>
    <row r="161" spans="2:35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AB161"/>
      <c r="AC161"/>
      <c r="AD161"/>
      <c r="AE161"/>
      <c r="AF161"/>
      <c r="AG161"/>
      <c r="AI161" s="6"/>
    </row>
    <row r="162" spans="2:35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AB162"/>
      <c r="AC162"/>
      <c r="AD162"/>
      <c r="AE162"/>
      <c r="AF162"/>
      <c r="AG162"/>
      <c r="AI162" s="6"/>
    </row>
    <row r="163" spans="2:35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AB163"/>
      <c r="AC163"/>
      <c r="AD163"/>
      <c r="AE163"/>
      <c r="AF163"/>
      <c r="AG163"/>
      <c r="AI163" s="6"/>
    </row>
    <row r="164" spans="2:35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AB164"/>
      <c r="AC164"/>
      <c r="AD164"/>
      <c r="AE164"/>
      <c r="AF164"/>
      <c r="AG164"/>
      <c r="AI164" s="6"/>
    </row>
    <row r="165" spans="2:35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AB165"/>
      <c r="AC165"/>
      <c r="AD165"/>
      <c r="AE165"/>
      <c r="AF165"/>
      <c r="AG165"/>
      <c r="AI165" s="6"/>
    </row>
    <row r="166" spans="2:35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AB166"/>
      <c r="AC166"/>
      <c r="AD166"/>
      <c r="AE166"/>
      <c r="AF166"/>
      <c r="AG166"/>
      <c r="AI166" s="6"/>
    </row>
    <row r="167" spans="2:35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AB167"/>
      <c r="AC167"/>
      <c r="AD167"/>
      <c r="AE167"/>
      <c r="AF167"/>
      <c r="AG167"/>
      <c r="AI167" s="6"/>
    </row>
    <row r="168" spans="2:35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AB168"/>
      <c r="AC168"/>
      <c r="AD168"/>
      <c r="AE168"/>
      <c r="AF168"/>
      <c r="AG168"/>
      <c r="AI168" s="6"/>
    </row>
    <row r="169" spans="2:35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AB169"/>
      <c r="AC169"/>
      <c r="AD169"/>
      <c r="AE169"/>
      <c r="AF169"/>
      <c r="AG169"/>
      <c r="AI169" s="6"/>
    </row>
    <row r="170" spans="2:35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AB170"/>
      <c r="AC170"/>
      <c r="AD170"/>
      <c r="AE170"/>
      <c r="AF170"/>
      <c r="AG170"/>
      <c r="AI170" s="6"/>
    </row>
    <row r="171" spans="2:35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AB171"/>
      <c r="AC171"/>
      <c r="AD171"/>
      <c r="AE171"/>
      <c r="AF171"/>
      <c r="AG171"/>
      <c r="AI171" s="6"/>
    </row>
    <row r="172" spans="2:35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AB172"/>
      <c r="AC172"/>
      <c r="AD172"/>
      <c r="AE172"/>
      <c r="AF172"/>
      <c r="AG172"/>
      <c r="AI172" s="6"/>
    </row>
    <row r="173" spans="2:35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AB173"/>
      <c r="AC173"/>
      <c r="AD173"/>
      <c r="AE173"/>
      <c r="AF173"/>
      <c r="AG173"/>
      <c r="AI173" s="6"/>
    </row>
    <row r="174" spans="2:35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AB174"/>
      <c r="AC174"/>
      <c r="AD174"/>
      <c r="AE174"/>
      <c r="AF174"/>
      <c r="AG174"/>
      <c r="AI174" s="6"/>
    </row>
    <row r="175" spans="2:35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AB175"/>
      <c r="AC175"/>
      <c r="AD175"/>
      <c r="AE175"/>
      <c r="AF175"/>
      <c r="AG175"/>
      <c r="AI175" s="6"/>
    </row>
    <row r="176" spans="2:35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AB176"/>
      <c r="AC176"/>
      <c r="AD176"/>
      <c r="AE176"/>
      <c r="AF176"/>
      <c r="AG176"/>
      <c r="AI176" s="6"/>
    </row>
    <row r="177" spans="2:35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AB177"/>
      <c r="AC177"/>
      <c r="AD177"/>
      <c r="AE177"/>
      <c r="AF177"/>
      <c r="AG177"/>
      <c r="AI177" s="6"/>
    </row>
    <row r="178" spans="2:35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AB178"/>
      <c r="AC178"/>
      <c r="AD178"/>
      <c r="AE178"/>
      <c r="AF178"/>
      <c r="AG178"/>
      <c r="AI178" s="6"/>
    </row>
    <row r="179" spans="2:35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AB179"/>
      <c r="AC179"/>
      <c r="AD179"/>
      <c r="AE179"/>
      <c r="AF179"/>
      <c r="AG179"/>
      <c r="AI179" s="6"/>
    </row>
    <row r="180" spans="2:35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AB180"/>
      <c r="AC180"/>
      <c r="AD180"/>
      <c r="AE180"/>
      <c r="AF180"/>
      <c r="AG180"/>
      <c r="AI180" s="6"/>
    </row>
    <row r="181" spans="2:35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AB181"/>
      <c r="AC181"/>
      <c r="AD181"/>
      <c r="AE181"/>
      <c r="AF181"/>
      <c r="AG181"/>
      <c r="AI181" s="6"/>
    </row>
    <row r="182" spans="2:35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AB182"/>
      <c r="AC182"/>
      <c r="AD182"/>
      <c r="AE182"/>
      <c r="AF182"/>
      <c r="AG182"/>
      <c r="AI182" s="6"/>
    </row>
    <row r="183" spans="2:35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AB183"/>
      <c r="AC183"/>
      <c r="AD183"/>
      <c r="AE183"/>
      <c r="AF183"/>
      <c r="AG183"/>
      <c r="AI183" s="6"/>
    </row>
    <row r="184" spans="2:35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AB184"/>
      <c r="AC184"/>
      <c r="AD184"/>
      <c r="AE184"/>
      <c r="AF184"/>
      <c r="AG184"/>
      <c r="AI184" s="6"/>
    </row>
    <row r="185" spans="2:35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AB185"/>
      <c r="AC185"/>
      <c r="AD185"/>
      <c r="AE185"/>
      <c r="AF185"/>
      <c r="AG185"/>
      <c r="AI185" s="6"/>
    </row>
    <row r="186" spans="2:35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AB186"/>
      <c r="AC186"/>
      <c r="AD186"/>
      <c r="AE186"/>
      <c r="AF186"/>
      <c r="AG186"/>
      <c r="AI186" s="6"/>
    </row>
    <row r="187" spans="2:35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AB187"/>
      <c r="AC187"/>
      <c r="AD187"/>
      <c r="AE187"/>
      <c r="AF187"/>
      <c r="AG187"/>
      <c r="AI187" s="6"/>
    </row>
    <row r="188" spans="2:35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AB188"/>
      <c r="AC188"/>
      <c r="AD188"/>
      <c r="AE188"/>
      <c r="AF188"/>
      <c r="AG188"/>
      <c r="AI188" s="6"/>
    </row>
    <row r="189" spans="2:35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AB189"/>
      <c r="AC189"/>
      <c r="AD189"/>
      <c r="AE189"/>
      <c r="AF189"/>
      <c r="AG189"/>
      <c r="AI189" s="6"/>
    </row>
    <row r="190" spans="2:35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AB190"/>
      <c r="AC190"/>
      <c r="AD190"/>
      <c r="AE190"/>
      <c r="AF190"/>
      <c r="AG190"/>
      <c r="AI190" s="6"/>
    </row>
    <row r="191" spans="2:35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AB191"/>
      <c r="AC191"/>
      <c r="AD191"/>
      <c r="AE191"/>
      <c r="AF191"/>
      <c r="AG191"/>
      <c r="AI191" s="6"/>
    </row>
    <row r="192" spans="2:35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AB192"/>
      <c r="AC192"/>
      <c r="AD192"/>
      <c r="AE192"/>
      <c r="AF192"/>
      <c r="AG192"/>
      <c r="AI192" s="6"/>
    </row>
    <row r="193" spans="2:35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AB193"/>
      <c r="AC193"/>
      <c r="AD193"/>
      <c r="AE193"/>
      <c r="AF193"/>
      <c r="AG193"/>
      <c r="AI193" s="6"/>
    </row>
    <row r="194" spans="2:35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AB194"/>
      <c r="AC194"/>
      <c r="AD194"/>
      <c r="AE194"/>
      <c r="AF194"/>
      <c r="AG194"/>
      <c r="AI194" s="6"/>
    </row>
    <row r="195" spans="2:35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AB195"/>
      <c r="AC195"/>
      <c r="AD195"/>
      <c r="AE195"/>
      <c r="AF195"/>
      <c r="AG195"/>
      <c r="AI195" s="6"/>
    </row>
    <row r="196" spans="2:35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AB196"/>
      <c r="AC196"/>
      <c r="AD196"/>
      <c r="AE196"/>
      <c r="AF196"/>
      <c r="AG196"/>
      <c r="AI196" s="6"/>
    </row>
    <row r="197" spans="2:35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AB197"/>
      <c r="AC197"/>
      <c r="AD197"/>
      <c r="AE197"/>
      <c r="AF197"/>
      <c r="AG197"/>
      <c r="AI197" s="6"/>
    </row>
    <row r="198" spans="2:35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AB198"/>
      <c r="AC198"/>
      <c r="AD198"/>
      <c r="AE198"/>
      <c r="AF198"/>
      <c r="AG198"/>
      <c r="AI198" s="6"/>
    </row>
    <row r="199" spans="2:35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AB199"/>
      <c r="AC199"/>
      <c r="AD199"/>
      <c r="AE199"/>
      <c r="AF199"/>
      <c r="AG199"/>
      <c r="AI199" s="6"/>
    </row>
    <row r="200" spans="2:35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AB200"/>
      <c r="AC200"/>
      <c r="AD200"/>
      <c r="AE200"/>
      <c r="AF200"/>
      <c r="AG200"/>
      <c r="AI200" s="6"/>
    </row>
    <row r="201" spans="2:35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AB201"/>
      <c r="AC201"/>
      <c r="AD201"/>
      <c r="AE201"/>
      <c r="AF201"/>
      <c r="AG201"/>
      <c r="AI201" s="6"/>
    </row>
    <row r="202" spans="2:35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AB202"/>
      <c r="AC202"/>
      <c r="AD202"/>
      <c r="AE202"/>
      <c r="AF202"/>
      <c r="AG202"/>
      <c r="AI202" s="6"/>
    </row>
    <row r="203" spans="2:35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AB203"/>
      <c r="AC203"/>
      <c r="AD203"/>
      <c r="AE203"/>
      <c r="AF203"/>
      <c r="AG203"/>
      <c r="AI203" s="6"/>
    </row>
    <row r="204" spans="2:35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AB204"/>
      <c r="AC204"/>
      <c r="AD204"/>
      <c r="AE204"/>
      <c r="AF204"/>
      <c r="AG204"/>
      <c r="AI204" s="6"/>
    </row>
    <row r="205" spans="2:35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AB205"/>
      <c r="AC205"/>
      <c r="AD205"/>
      <c r="AE205"/>
      <c r="AF205"/>
      <c r="AG205"/>
      <c r="AI205" s="6"/>
    </row>
    <row r="206" spans="2:35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AB206"/>
      <c r="AC206"/>
      <c r="AD206"/>
      <c r="AE206"/>
      <c r="AF206"/>
      <c r="AG206"/>
      <c r="AI206" s="6"/>
    </row>
    <row r="207" spans="2:35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AB207"/>
      <c r="AC207"/>
      <c r="AD207"/>
      <c r="AE207"/>
      <c r="AF207"/>
      <c r="AG207"/>
      <c r="AI207" s="6"/>
    </row>
    <row r="208" spans="2:35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AB208"/>
      <c r="AC208"/>
      <c r="AD208"/>
      <c r="AE208"/>
      <c r="AF208"/>
      <c r="AG208"/>
      <c r="AI208" s="6"/>
    </row>
    <row r="209" spans="2:35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AB209"/>
      <c r="AC209"/>
      <c r="AD209"/>
      <c r="AE209"/>
      <c r="AF209"/>
      <c r="AG209"/>
      <c r="AI209" s="6"/>
    </row>
    <row r="210" spans="2:35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AB210"/>
      <c r="AC210"/>
      <c r="AD210"/>
      <c r="AE210"/>
      <c r="AF210"/>
      <c r="AG210"/>
      <c r="AI210" s="6"/>
    </row>
    <row r="211" spans="2:35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AB211"/>
      <c r="AC211"/>
      <c r="AD211"/>
      <c r="AE211"/>
      <c r="AF211"/>
      <c r="AG211"/>
      <c r="AI211" s="6"/>
    </row>
    <row r="212" spans="2:35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AB212"/>
      <c r="AC212"/>
      <c r="AD212"/>
      <c r="AE212"/>
      <c r="AF212"/>
      <c r="AG212"/>
      <c r="AI212" s="6"/>
    </row>
    <row r="213" spans="2:35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AB213"/>
      <c r="AC213"/>
      <c r="AD213"/>
      <c r="AE213"/>
      <c r="AF213"/>
      <c r="AG213"/>
      <c r="AI213" s="6"/>
    </row>
    <row r="214" spans="2:35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AB214"/>
      <c r="AC214"/>
      <c r="AD214"/>
      <c r="AE214"/>
      <c r="AF214"/>
      <c r="AG214"/>
      <c r="AI214" s="6"/>
    </row>
    <row r="215" spans="2:35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AB215"/>
      <c r="AC215"/>
      <c r="AD215"/>
      <c r="AE215"/>
      <c r="AF215"/>
      <c r="AG215"/>
      <c r="AI215" s="6"/>
    </row>
    <row r="216" spans="2:35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AB216"/>
      <c r="AC216"/>
      <c r="AD216"/>
      <c r="AE216"/>
      <c r="AF216"/>
      <c r="AG216"/>
      <c r="AI216" s="6"/>
    </row>
    <row r="217" spans="2:35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AB217"/>
      <c r="AC217"/>
      <c r="AD217"/>
      <c r="AE217"/>
      <c r="AF217"/>
      <c r="AG217"/>
      <c r="AI217" s="6"/>
    </row>
    <row r="218" spans="2:35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AB218"/>
      <c r="AC218"/>
      <c r="AD218"/>
      <c r="AE218"/>
      <c r="AF218"/>
      <c r="AG218"/>
      <c r="AI218" s="6"/>
    </row>
    <row r="219" spans="2:35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AB219"/>
      <c r="AC219"/>
      <c r="AD219"/>
      <c r="AE219"/>
      <c r="AF219"/>
      <c r="AG219"/>
      <c r="AI219" s="6"/>
    </row>
    <row r="220" spans="2:35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AB220"/>
      <c r="AC220"/>
      <c r="AD220"/>
      <c r="AE220"/>
      <c r="AF220"/>
      <c r="AG220"/>
      <c r="AI220" s="6"/>
    </row>
    <row r="221" spans="2:35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AB221"/>
      <c r="AC221"/>
      <c r="AD221"/>
      <c r="AE221"/>
      <c r="AF221"/>
      <c r="AG221"/>
      <c r="AI221" s="6"/>
    </row>
    <row r="222" spans="2:35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AB222"/>
      <c r="AC222"/>
      <c r="AD222"/>
      <c r="AE222"/>
      <c r="AF222"/>
      <c r="AG222"/>
      <c r="AI222" s="6"/>
    </row>
    <row r="223" spans="2:35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AB223"/>
      <c r="AC223"/>
      <c r="AD223"/>
      <c r="AE223"/>
      <c r="AF223"/>
      <c r="AG223"/>
      <c r="AI223" s="6"/>
    </row>
    <row r="224" spans="2:35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AB224"/>
      <c r="AC224"/>
      <c r="AD224"/>
      <c r="AE224"/>
      <c r="AF224"/>
      <c r="AG224"/>
      <c r="AI224" s="6"/>
    </row>
    <row r="225" spans="2:35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AB225"/>
      <c r="AC225"/>
      <c r="AD225"/>
      <c r="AE225"/>
      <c r="AF225"/>
      <c r="AG225"/>
      <c r="AI225" s="6"/>
    </row>
    <row r="226" spans="2:35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AB226"/>
      <c r="AC226"/>
      <c r="AD226"/>
      <c r="AE226"/>
      <c r="AF226"/>
      <c r="AG226"/>
      <c r="AI226" s="6"/>
    </row>
    <row r="227" spans="2:35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AB227"/>
      <c r="AC227"/>
      <c r="AD227"/>
      <c r="AE227"/>
      <c r="AF227"/>
      <c r="AG227"/>
      <c r="AI227" s="6"/>
    </row>
    <row r="228" spans="2:35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AB228"/>
      <c r="AC228"/>
      <c r="AD228"/>
      <c r="AE228"/>
      <c r="AF228"/>
      <c r="AG228"/>
      <c r="AI228" s="6"/>
    </row>
    <row r="229" spans="2:35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AB229"/>
      <c r="AC229"/>
      <c r="AD229"/>
      <c r="AE229"/>
      <c r="AF229"/>
      <c r="AG229"/>
      <c r="AI229" s="6"/>
    </row>
    <row r="230" spans="2:35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AB230"/>
      <c r="AC230"/>
      <c r="AD230"/>
      <c r="AE230"/>
      <c r="AF230"/>
      <c r="AG230"/>
      <c r="AI230" s="6"/>
    </row>
    <row r="231" spans="2:35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AB231"/>
      <c r="AC231"/>
      <c r="AD231"/>
      <c r="AE231"/>
      <c r="AF231"/>
      <c r="AG231"/>
      <c r="AI231" s="6"/>
    </row>
    <row r="232" spans="2:35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AB232"/>
      <c r="AC232"/>
      <c r="AD232"/>
      <c r="AE232"/>
      <c r="AF232"/>
      <c r="AG232"/>
      <c r="AI232" s="6"/>
    </row>
    <row r="233" spans="2:35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AB233"/>
      <c r="AC233"/>
      <c r="AD233"/>
      <c r="AE233"/>
      <c r="AF233"/>
      <c r="AG233"/>
      <c r="AI233" s="6"/>
    </row>
    <row r="234" spans="2:35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AB234"/>
      <c r="AC234"/>
      <c r="AD234"/>
      <c r="AE234"/>
      <c r="AF234"/>
      <c r="AG234"/>
      <c r="AI234" s="6"/>
    </row>
    <row r="235" spans="2:35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AB235"/>
      <c r="AC235"/>
      <c r="AD235"/>
      <c r="AE235"/>
      <c r="AF235"/>
      <c r="AG235"/>
      <c r="AI235" s="6"/>
    </row>
    <row r="236" spans="2:35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AB236"/>
      <c r="AC236"/>
      <c r="AD236"/>
      <c r="AE236"/>
      <c r="AF236"/>
      <c r="AG236"/>
      <c r="AI236" s="6"/>
    </row>
    <row r="237" spans="2:35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AB237"/>
      <c r="AC237"/>
      <c r="AD237"/>
      <c r="AE237"/>
      <c r="AF237"/>
      <c r="AG237"/>
      <c r="AI237" s="6"/>
    </row>
    <row r="238" spans="2:35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AB238"/>
      <c r="AC238"/>
      <c r="AD238"/>
      <c r="AE238"/>
      <c r="AF238"/>
      <c r="AG238"/>
      <c r="AI238" s="6"/>
    </row>
    <row r="239" spans="2:35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AB239"/>
      <c r="AC239"/>
      <c r="AD239"/>
      <c r="AE239"/>
      <c r="AF239"/>
      <c r="AG239"/>
      <c r="AI239" s="6"/>
    </row>
    <row r="240" spans="2:35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AB240"/>
      <c r="AC240"/>
      <c r="AD240"/>
      <c r="AE240"/>
      <c r="AF240"/>
      <c r="AG240"/>
      <c r="AI240" s="6"/>
    </row>
    <row r="241" spans="2:35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AB241"/>
      <c r="AC241"/>
      <c r="AD241"/>
      <c r="AE241"/>
      <c r="AF241"/>
      <c r="AG241"/>
      <c r="AI241" s="6"/>
    </row>
    <row r="242" spans="2:35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AB242"/>
      <c r="AC242"/>
      <c r="AD242"/>
      <c r="AE242"/>
      <c r="AF242"/>
      <c r="AG242"/>
      <c r="AI242" s="6"/>
    </row>
    <row r="243" spans="2:35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AB243"/>
      <c r="AC243"/>
      <c r="AD243"/>
      <c r="AE243"/>
      <c r="AF243"/>
      <c r="AG243"/>
      <c r="AI243" s="6"/>
    </row>
    <row r="244" spans="2:35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AB244"/>
      <c r="AC244"/>
      <c r="AD244"/>
      <c r="AE244"/>
      <c r="AF244"/>
      <c r="AG244"/>
      <c r="AI244" s="6"/>
    </row>
    <row r="245" spans="2:35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AB245"/>
      <c r="AC245"/>
      <c r="AD245"/>
      <c r="AE245"/>
      <c r="AF245"/>
      <c r="AG245"/>
      <c r="AI245" s="6"/>
    </row>
    <row r="246" spans="2:35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AB246"/>
      <c r="AC246"/>
      <c r="AD246"/>
      <c r="AE246"/>
      <c r="AF246"/>
      <c r="AG246"/>
      <c r="AI246" s="6"/>
    </row>
    <row r="247" spans="2:35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AB247"/>
      <c r="AC247"/>
      <c r="AD247"/>
      <c r="AE247"/>
      <c r="AF247"/>
      <c r="AG247"/>
      <c r="AI247" s="6"/>
    </row>
    <row r="248" spans="2:35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AB248"/>
      <c r="AC248"/>
      <c r="AD248"/>
      <c r="AE248"/>
      <c r="AF248"/>
      <c r="AG248"/>
      <c r="AI248" s="6"/>
    </row>
    <row r="249" spans="2:35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AB249"/>
      <c r="AC249"/>
      <c r="AD249"/>
      <c r="AE249"/>
      <c r="AF249"/>
      <c r="AG249"/>
      <c r="AI249" s="6"/>
    </row>
    <row r="250" spans="2:35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AB250"/>
      <c r="AC250"/>
      <c r="AD250"/>
      <c r="AE250"/>
      <c r="AF250"/>
      <c r="AG250"/>
      <c r="AI250" s="6"/>
    </row>
    <row r="251" spans="2:35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AB251"/>
      <c r="AC251"/>
      <c r="AD251"/>
      <c r="AE251"/>
      <c r="AF251"/>
      <c r="AG251"/>
      <c r="AI251" s="6"/>
    </row>
    <row r="252" spans="2:35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AB252"/>
      <c r="AC252"/>
      <c r="AD252"/>
      <c r="AE252"/>
      <c r="AF252"/>
      <c r="AG252"/>
      <c r="AI252" s="6"/>
    </row>
    <row r="253" spans="2:35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AB253"/>
      <c r="AC253"/>
      <c r="AD253"/>
      <c r="AE253"/>
      <c r="AF253"/>
      <c r="AG253"/>
      <c r="AI253" s="6"/>
    </row>
    <row r="254" spans="2:35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AB254"/>
      <c r="AC254"/>
      <c r="AD254"/>
      <c r="AE254"/>
      <c r="AF254"/>
      <c r="AG254"/>
      <c r="AI254" s="6"/>
    </row>
    <row r="255" spans="2:35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AB255"/>
      <c r="AC255"/>
      <c r="AD255"/>
      <c r="AE255"/>
      <c r="AF255"/>
      <c r="AG255"/>
      <c r="AI255" s="6"/>
    </row>
    <row r="256" spans="2:35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AB256"/>
      <c r="AC256"/>
      <c r="AD256"/>
      <c r="AE256"/>
      <c r="AF256"/>
      <c r="AG256"/>
      <c r="AI256" s="6"/>
    </row>
    <row r="257" spans="2:35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AB257"/>
      <c r="AC257"/>
      <c r="AD257"/>
      <c r="AE257"/>
      <c r="AF257"/>
      <c r="AG257"/>
      <c r="AI257" s="6"/>
    </row>
    <row r="258" spans="2:35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AB258"/>
      <c r="AC258"/>
      <c r="AD258"/>
      <c r="AE258"/>
      <c r="AF258"/>
      <c r="AG258"/>
      <c r="AI258" s="6"/>
    </row>
    <row r="259" spans="2:35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AB259"/>
      <c r="AC259"/>
      <c r="AD259"/>
      <c r="AE259"/>
      <c r="AF259"/>
      <c r="AG259"/>
      <c r="AI259" s="6"/>
    </row>
    <row r="260" spans="2:35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AB260"/>
      <c r="AC260"/>
      <c r="AD260"/>
      <c r="AE260"/>
      <c r="AF260"/>
      <c r="AG260"/>
      <c r="AI260" s="6"/>
    </row>
    <row r="261" spans="2:35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AB261"/>
      <c r="AC261"/>
      <c r="AD261"/>
      <c r="AE261"/>
      <c r="AF261"/>
      <c r="AG261"/>
      <c r="AI261" s="6"/>
    </row>
    <row r="262" spans="2:35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AB262"/>
      <c r="AC262"/>
      <c r="AD262"/>
      <c r="AE262"/>
      <c r="AF262"/>
      <c r="AG262"/>
      <c r="AI262" s="6"/>
    </row>
    <row r="263" spans="2:35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AB263"/>
      <c r="AC263"/>
      <c r="AD263"/>
      <c r="AE263"/>
      <c r="AF263"/>
      <c r="AG263"/>
      <c r="AI263" s="6"/>
    </row>
    <row r="264" spans="2:35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AB264"/>
      <c r="AC264"/>
      <c r="AD264"/>
      <c r="AE264"/>
      <c r="AF264"/>
      <c r="AG264"/>
      <c r="AI264" s="6"/>
    </row>
    <row r="265" spans="2:35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AB265"/>
      <c r="AC265"/>
      <c r="AD265"/>
      <c r="AE265"/>
      <c r="AF265"/>
      <c r="AG265"/>
      <c r="AI265" s="6"/>
    </row>
    <row r="266" spans="2:35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AB266"/>
      <c r="AC266"/>
      <c r="AD266"/>
      <c r="AE266"/>
      <c r="AF266"/>
      <c r="AG266"/>
      <c r="AI266" s="6"/>
    </row>
    <row r="267" spans="2:35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AB267"/>
      <c r="AC267"/>
      <c r="AD267"/>
      <c r="AE267"/>
      <c r="AF267"/>
      <c r="AG267"/>
      <c r="AI267" s="6"/>
    </row>
    <row r="268" spans="2:35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AB268"/>
      <c r="AC268"/>
      <c r="AD268"/>
      <c r="AE268"/>
      <c r="AF268"/>
      <c r="AG268"/>
      <c r="AI268" s="6"/>
    </row>
    <row r="269" spans="2:35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AB269"/>
      <c r="AC269"/>
      <c r="AD269"/>
      <c r="AE269"/>
      <c r="AF269"/>
      <c r="AG269"/>
      <c r="AI269" s="6"/>
    </row>
    <row r="270" spans="2:35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AB270"/>
      <c r="AC270"/>
      <c r="AD270"/>
      <c r="AE270"/>
      <c r="AF270"/>
      <c r="AG270"/>
      <c r="AI270" s="6"/>
    </row>
    <row r="271" spans="2:35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AB271"/>
      <c r="AC271"/>
      <c r="AD271"/>
      <c r="AE271"/>
      <c r="AF271"/>
      <c r="AG271"/>
      <c r="AI271" s="6"/>
    </row>
    <row r="272" spans="2:35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AB272"/>
      <c r="AC272"/>
      <c r="AD272"/>
      <c r="AE272"/>
      <c r="AF272"/>
      <c r="AG272"/>
      <c r="AI272" s="6"/>
    </row>
    <row r="273" spans="2:35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AB273"/>
      <c r="AC273"/>
      <c r="AD273"/>
      <c r="AE273"/>
      <c r="AF273"/>
      <c r="AG273"/>
      <c r="AI273" s="6"/>
    </row>
    <row r="274" spans="2:35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AB274"/>
      <c r="AC274"/>
      <c r="AD274"/>
      <c r="AE274"/>
      <c r="AF274"/>
      <c r="AG274"/>
      <c r="AI274" s="6"/>
    </row>
    <row r="275" spans="2:35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AB275"/>
      <c r="AC275"/>
      <c r="AD275"/>
      <c r="AE275"/>
      <c r="AF275"/>
      <c r="AG275"/>
      <c r="AI275" s="6"/>
    </row>
    <row r="276" spans="2:35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AB276"/>
      <c r="AC276"/>
      <c r="AD276"/>
      <c r="AE276"/>
      <c r="AF276"/>
      <c r="AG276"/>
      <c r="AI276" s="6"/>
    </row>
    <row r="277" spans="2:35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AB277"/>
      <c r="AC277"/>
      <c r="AD277"/>
      <c r="AE277"/>
      <c r="AF277"/>
      <c r="AG277"/>
      <c r="AI277" s="6"/>
    </row>
    <row r="278" spans="2:35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AB278"/>
      <c r="AC278"/>
      <c r="AD278"/>
      <c r="AE278"/>
      <c r="AF278"/>
      <c r="AG278"/>
      <c r="AI278" s="6"/>
    </row>
    <row r="279" spans="2:35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AB279"/>
      <c r="AC279"/>
      <c r="AD279"/>
      <c r="AE279"/>
      <c r="AF279"/>
      <c r="AG279"/>
      <c r="AI279" s="6"/>
    </row>
    <row r="280" spans="2:35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AB280"/>
      <c r="AC280"/>
      <c r="AD280"/>
      <c r="AE280"/>
      <c r="AF280"/>
      <c r="AG280"/>
      <c r="AI280" s="6"/>
    </row>
    <row r="281" spans="2:35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AB281"/>
      <c r="AC281"/>
      <c r="AD281"/>
      <c r="AE281"/>
      <c r="AF281"/>
      <c r="AG281"/>
      <c r="AI281" s="6"/>
    </row>
    <row r="282" spans="2:35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AB282"/>
      <c r="AC282"/>
      <c r="AD282"/>
      <c r="AE282"/>
      <c r="AF282"/>
      <c r="AG282"/>
      <c r="AI282" s="6"/>
    </row>
    <row r="283" spans="2:35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AB283"/>
      <c r="AC283"/>
      <c r="AD283"/>
      <c r="AE283"/>
      <c r="AF283"/>
      <c r="AG283"/>
      <c r="AI283" s="6"/>
    </row>
    <row r="284" spans="2:35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AB284"/>
      <c r="AC284"/>
      <c r="AD284"/>
      <c r="AE284"/>
      <c r="AF284"/>
      <c r="AG284"/>
      <c r="AI284" s="6"/>
    </row>
    <row r="285" spans="2:35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AB285"/>
      <c r="AC285"/>
      <c r="AD285"/>
      <c r="AE285"/>
      <c r="AF285"/>
      <c r="AG285"/>
      <c r="AI285" s="6"/>
    </row>
    <row r="286" spans="2:35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AB286"/>
      <c r="AC286"/>
      <c r="AD286"/>
      <c r="AE286"/>
      <c r="AF286"/>
      <c r="AG286"/>
      <c r="AI286" s="6"/>
    </row>
    <row r="287" spans="2:35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AB287"/>
      <c r="AC287"/>
      <c r="AD287"/>
      <c r="AE287"/>
      <c r="AF287"/>
      <c r="AG287"/>
      <c r="AI287" s="6"/>
    </row>
    <row r="288" spans="2:35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AB288"/>
      <c r="AC288"/>
      <c r="AD288"/>
      <c r="AE288"/>
      <c r="AF288"/>
      <c r="AG288"/>
      <c r="AI288" s="6"/>
    </row>
    <row r="289" spans="2:35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AB289"/>
      <c r="AC289"/>
      <c r="AD289"/>
      <c r="AE289"/>
      <c r="AF289"/>
      <c r="AG289"/>
      <c r="AI289" s="6"/>
    </row>
    <row r="290" spans="2:35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AB290"/>
      <c r="AC290"/>
      <c r="AD290"/>
      <c r="AE290"/>
      <c r="AF290"/>
      <c r="AG290"/>
      <c r="AI290" s="6"/>
    </row>
    <row r="291" spans="2:35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AB291"/>
      <c r="AC291"/>
      <c r="AD291"/>
      <c r="AE291"/>
      <c r="AF291"/>
      <c r="AG291"/>
      <c r="AI291" s="6"/>
    </row>
    <row r="292" spans="2:35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AB292"/>
      <c r="AC292"/>
      <c r="AD292"/>
      <c r="AE292"/>
      <c r="AF292"/>
      <c r="AG292"/>
      <c r="AI292" s="6"/>
    </row>
    <row r="293" spans="2:35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AB293"/>
      <c r="AC293"/>
      <c r="AD293"/>
      <c r="AE293"/>
      <c r="AF293"/>
      <c r="AG293"/>
      <c r="AI293" s="6"/>
    </row>
    <row r="294" spans="2:35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AB294"/>
      <c r="AC294"/>
      <c r="AD294"/>
      <c r="AE294"/>
      <c r="AF294"/>
      <c r="AG294"/>
      <c r="AI294" s="6"/>
    </row>
    <row r="295" spans="2:35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AB295"/>
      <c r="AC295"/>
      <c r="AD295"/>
      <c r="AE295"/>
      <c r="AF295"/>
      <c r="AG295"/>
      <c r="AI295" s="6"/>
    </row>
    <row r="296" spans="2:35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AB296"/>
      <c r="AC296"/>
      <c r="AD296"/>
      <c r="AE296"/>
      <c r="AF296"/>
      <c r="AG296"/>
      <c r="AI296" s="6"/>
    </row>
    <row r="297" spans="2:35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AB297"/>
      <c r="AC297"/>
      <c r="AD297"/>
      <c r="AE297"/>
      <c r="AF297"/>
      <c r="AG297"/>
      <c r="AI297" s="6"/>
    </row>
    <row r="298" spans="2:35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AB298"/>
      <c r="AC298"/>
      <c r="AD298"/>
      <c r="AE298"/>
      <c r="AF298"/>
      <c r="AG298"/>
      <c r="AI298" s="6"/>
    </row>
    <row r="299" spans="2:35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AB299"/>
      <c r="AC299"/>
      <c r="AD299"/>
      <c r="AE299"/>
      <c r="AF299"/>
      <c r="AG299"/>
      <c r="AI299" s="6"/>
    </row>
    <row r="300" spans="2:35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AB300"/>
      <c r="AC300"/>
      <c r="AD300"/>
      <c r="AE300"/>
      <c r="AF300"/>
      <c r="AG300"/>
      <c r="AI300" s="6"/>
    </row>
    <row r="301" spans="2:35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AB301"/>
      <c r="AC301"/>
      <c r="AD301"/>
      <c r="AE301"/>
      <c r="AF301"/>
      <c r="AG301"/>
      <c r="AI301" s="6"/>
    </row>
    <row r="302" spans="2:35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AB302"/>
      <c r="AC302"/>
      <c r="AD302"/>
      <c r="AE302"/>
      <c r="AF302"/>
      <c r="AG302"/>
      <c r="AI302" s="6"/>
    </row>
    <row r="303" spans="2:35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AB303"/>
      <c r="AC303"/>
      <c r="AD303"/>
      <c r="AE303"/>
      <c r="AF303"/>
      <c r="AG303"/>
      <c r="AI303" s="6"/>
    </row>
    <row r="304" spans="2:35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AB304"/>
      <c r="AC304"/>
      <c r="AD304"/>
      <c r="AE304"/>
      <c r="AF304"/>
      <c r="AG304"/>
      <c r="AI304" s="6"/>
    </row>
    <row r="305" spans="2:35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AB305"/>
      <c r="AC305"/>
      <c r="AD305"/>
      <c r="AE305"/>
      <c r="AF305"/>
      <c r="AG305"/>
      <c r="AI305" s="6"/>
    </row>
    <row r="306" spans="2:35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AB306"/>
      <c r="AC306"/>
      <c r="AD306"/>
      <c r="AE306"/>
      <c r="AF306"/>
      <c r="AG306"/>
      <c r="AI306" s="6"/>
    </row>
    <row r="307" spans="2:35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AB307"/>
      <c r="AC307"/>
      <c r="AD307"/>
      <c r="AE307"/>
      <c r="AF307"/>
      <c r="AG307"/>
      <c r="AI307" s="6"/>
    </row>
    <row r="308" spans="2:35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AB308"/>
      <c r="AC308"/>
      <c r="AD308"/>
      <c r="AE308"/>
      <c r="AF308"/>
      <c r="AG308"/>
      <c r="AI308" s="6"/>
    </row>
    <row r="309" spans="2:35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AB309"/>
      <c r="AC309"/>
      <c r="AD309"/>
      <c r="AE309"/>
      <c r="AF309"/>
      <c r="AG309"/>
      <c r="AI309" s="6"/>
    </row>
    <row r="310" spans="2:35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AB310"/>
      <c r="AC310"/>
      <c r="AD310"/>
      <c r="AE310"/>
      <c r="AF310"/>
      <c r="AG310"/>
      <c r="AI310" s="6"/>
    </row>
    <row r="311" spans="2:35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AB311"/>
      <c r="AC311"/>
      <c r="AD311"/>
      <c r="AE311"/>
      <c r="AF311"/>
      <c r="AG311"/>
      <c r="AI311" s="6"/>
    </row>
    <row r="312" spans="2:35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AB312"/>
      <c r="AC312"/>
      <c r="AD312"/>
      <c r="AE312"/>
      <c r="AF312"/>
      <c r="AG312"/>
      <c r="AI312" s="6"/>
    </row>
    <row r="313" spans="2:35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AB313"/>
      <c r="AC313"/>
      <c r="AD313"/>
      <c r="AE313"/>
      <c r="AF313"/>
      <c r="AG313"/>
      <c r="AI313" s="6"/>
    </row>
    <row r="314" spans="2:35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AB314"/>
      <c r="AC314"/>
      <c r="AD314"/>
      <c r="AE314"/>
      <c r="AF314"/>
      <c r="AG314"/>
      <c r="AI314" s="6"/>
    </row>
    <row r="315" spans="2:35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AB315"/>
      <c r="AC315"/>
      <c r="AD315"/>
      <c r="AE315"/>
      <c r="AF315"/>
      <c r="AG315"/>
      <c r="AI315" s="6"/>
    </row>
    <row r="316" spans="2:35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AB316"/>
      <c r="AC316"/>
      <c r="AD316"/>
      <c r="AE316"/>
      <c r="AF316"/>
      <c r="AG316"/>
      <c r="AI316" s="6"/>
    </row>
    <row r="317" spans="2:35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AB317"/>
      <c r="AC317"/>
      <c r="AD317"/>
      <c r="AE317"/>
      <c r="AF317"/>
      <c r="AG317"/>
      <c r="AI317" s="6"/>
    </row>
    <row r="318" spans="2:35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AB318"/>
      <c r="AC318"/>
      <c r="AD318"/>
      <c r="AE318"/>
      <c r="AF318"/>
      <c r="AG318"/>
      <c r="AI318" s="6"/>
    </row>
    <row r="319" spans="2:35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AB319"/>
      <c r="AC319"/>
      <c r="AD319"/>
      <c r="AE319"/>
      <c r="AF319"/>
      <c r="AG319"/>
      <c r="AI319" s="6"/>
    </row>
    <row r="320" spans="2:35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AB320"/>
      <c r="AC320"/>
      <c r="AD320"/>
      <c r="AE320"/>
      <c r="AF320"/>
      <c r="AG320"/>
      <c r="AI320" s="6"/>
    </row>
    <row r="321" spans="2:35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AB321"/>
      <c r="AC321"/>
      <c r="AD321"/>
      <c r="AE321"/>
      <c r="AF321"/>
      <c r="AG321"/>
      <c r="AI321" s="6"/>
    </row>
    <row r="322" spans="2:35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AB322"/>
      <c r="AC322"/>
      <c r="AD322"/>
      <c r="AE322"/>
      <c r="AF322"/>
      <c r="AG322"/>
      <c r="AI322" s="6"/>
    </row>
    <row r="323" spans="2:35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AB323"/>
      <c r="AC323"/>
      <c r="AD323"/>
      <c r="AE323"/>
      <c r="AF323"/>
      <c r="AG323"/>
      <c r="AI323" s="6"/>
    </row>
    <row r="324" spans="2:35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AB324"/>
      <c r="AC324"/>
      <c r="AD324"/>
      <c r="AE324"/>
      <c r="AF324"/>
      <c r="AG324"/>
      <c r="AI324" s="6"/>
    </row>
    <row r="325" spans="2:35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AB325"/>
      <c r="AC325"/>
      <c r="AD325"/>
      <c r="AE325"/>
      <c r="AF325"/>
      <c r="AG325"/>
      <c r="AI325" s="6"/>
    </row>
    <row r="326" spans="2:35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AB326"/>
      <c r="AC326"/>
      <c r="AD326"/>
      <c r="AE326"/>
      <c r="AF326"/>
      <c r="AG326"/>
      <c r="AI326" s="6"/>
    </row>
    <row r="327" spans="2:35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AB327"/>
      <c r="AC327"/>
      <c r="AD327"/>
      <c r="AE327"/>
      <c r="AF327"/>
      <c r="AG327"/>
      <c r="AI327" s="6"/>
    </row>
    <row r="328" spans="2:35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AB328"/>
      <c r="AC328"/>
      <c r="AD328"/>
      <c r="AE328"/>
      <c r="AF328"/>
      <c r="AG328"/>
      <c r="AI328" s="6"/>
    </row>
    <row r="329" spans="2:35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AB329"/>
      <c r="AC329"/>
      <c r="AD329"/>
      <c r="AE329"/>
      <c r="AF329"/>
      <c r="AG329"/>
      <c r="AI329" s="6"/>
    </row>
    <row r="330" spans="2:35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AB330"/>
      <c r="AC330"/>
      <c r="AD330"/>
      <c r="AE330"/>
      <c r="AF330"/>
      <c r="AG330"/>
      <c r="AI330" s="6"/>
    </row>
    <row r="331" spans="2:35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AB331"/>
      <c r="AC331"/>
      <c r="AD331"/>
      <c r="AE331"/>
      <c r="AF331"/>
      <c r="AG331"/>
      <c r="AI331" s="6"/>
    </row>
    <row r="332" spans="2:35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AB332"/>
      <c r="AC332"/>
      <c r="AD332"/>
      <c r="AE332"/>
      <c r="AF332"/>
      <c r="AG332"/>
      <c r="AI332" s="6"/>
    </row>
    <row r="333" spans="2:35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AB333"/>
      <c r="AC333"/>
      <c r="AD333"/>
      <c r="AE333"/>
      <c r="AF333"/>
      <c r="AG333"/>
      <c r="AI333" s="6"/>
    </row>
    <row r="334" spans="2:35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AB334"/>
      <c r="AC334"/>
      <c r="AD334"/>
      <c r="AE334"/>
      <c r="AF334"/>
      <c r="AG334"/>
      <c r="AI334" s="6"/>
    </row>
    <row r="335" spans="2:35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AB335"/>
      <c r="AC335"/>
      <c r="AD335"/>
      <c r="AE335"/>
      <c r="AF335"/>
      <c r="AG335"/>
      <c r="AI335" s="6"/>
    </row>
    <row r="336" spans="2:35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AB336"/>
      <c r="AC336"/>
      <c r="AD336"/>
      <c r="AE336"/>
      <c r="AF336"/>
      <c r="AG336"/>
      <c r="AI336" s="6"/>
    </row>
    <row r="337" spans="2:35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AB337"/>
      <c r="AC337"/>
      <c r="AD337"/>
      <c r="AE337"/>
      <c r="AF337"/>
      <c r="AG337"/>
      <c r="AI337" s="6"/>
    </row>
    <row r="338" spans="2:35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AB338"/>
      <c r="AC338"/>
      <c r="AD338"/>
      <c r="AE338"/>
      <c r="AF338"/>
      <c r="AG338"/>
      <c r="AI338" s="6"/>
    </row>
    <row r="339" spans="2:35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AB339"/>
      <c r="AC339"/>
      <c r="AD339"/>
      <c r="AE339"/>
      <c r="AF339"/>
      <c r="AG339"/>
      <c r="AI339" s="6"/>
    </row>
    <row r="340" spans="2:35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AB340"/>
      <c r="AC340"/>
      <c r="AD340"/>
      <c r="AE340"/>
      <c r="AF340"/>
      <c r="AG340"/>
      <c r="AI340" s="6"/>
    </row>
    <row r="341" spans="2:35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AB341"/>
      <c r="AC341"/>
      <c r="AD341"/>
      <c r="AE341"/>
      <c r="AF341"/>
      <c r="AG341"/>
      <c r="AI341" s="6"/>
    </row>
    <row r="342" spans="2:35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AB342"/>
      <c r="AC342"/>
      <c r="AD342"/>
      <c r="AE342"/>
      <c r="AF342"/>
      <c r="AG342"/>
      <c r="AI342" s="6"/>
    </row>
    <row r="343" spans="2:35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AB343"/>
      <c r="AC343"/>
      <c r="AD343"/>
      <c r="AE343"/>
      <c r="AF343"/>
      <c r="AG343"/>
      <c r="AI343" s="6"/>
    </row>
    <row r="344" spans="2:35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AB344"/>
      <c r="AC344"/>
      <c r="AD344"/>
      <c r="AE344"/>
      <c r="AF344"/>
      <c r="AG344"/>
      <c r="AI344" s="6"/>
    </row>
    <row r="345" spans="2:35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AB345"/>
      <c r="AC345"/>
      <c r="AD345"/>
      <c r="AE345"/>
      <c r="AF345"/>
      <c r="AG345"/>
      <c r="AI345" s="6"/>
    </row>
    <row r="346" spans="2:35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AB346"/>
      <c r="AC346"/>
      <c r="AD346"/>
      <c r="AE346"/>
      <c r="AF346"/>
      <c r="AG346"/>
      <c r="AI346" s="6"/>
    </row>
    <row r="347" spans="2:35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AB347"/>
      <c r="AC347"/>
      <c r="AD347"/>
      <c r="AE347"/>
      <c r="AF347"/>
      <c r="AG347"/>
      <c r="AI347" s="6"/>
    </row>
    <row r="348" spans="2:35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AB348"/>
      <c r="AC348"/>
      <c r="AD348"/>
      <c r="AE348"/>
      <c r="AF348"/>
      <c r="AG348"/>
      <c r="AI348" s="6"/>
    </row>
    <row r="349" spans="2:35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AB349"/>
      <c r="AC349"/>
      <c r="AD349"/>
      <c r="AE349"/>
      <c r="AF349"/>
      <c r="AG349"/>
      <c r="AI349" s="6"/>
    </row>
    <row r="350" spans="2:35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AB350"/>
      <c r="AC350"/>
      <c r="AD350"/>
      <c r="AE350"/>
      <c r="AF350"/>
      <c r="AG350"/>
      <c r="AI350" s="6"/>
    </row>
    <row r="351" spans="2:35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AB351"/>
      <c r="AC351"/>
      <c r="AD351"/>
      <c r="AE351"/>
      <c r="AF351"/>
      <c r="AG351"/>
      <c r="AI351" s="6"/>
    </row>
    <row r="352" spans="2:35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AB352"/>
      <c r="AC352"/>
      <c r="AD352"/>
      <c r="AE352"/>
      <c r="AF352"/>
      <c r="AG352"/>
      <c r="AI352" s="6"/>
    </row>
    <row r="353" spans="2:35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AB353"/>
      <c r="AC353"/>
      <c r="AD353"/>
      <c r="AE353"/>
      <c r="AF353"/>
      <c r="AG353"/>
      <c r="AI353" s="6"/>
    </row>
    <row r="354" spans="2:35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AB354"/>
      <c r="AC354"/>
      <c r="AD354"/>
      <c r="AE354"/>
      <c r="AF354"/>
      <c r="AG354"/>
      <c r="AI354" s="6"/>
    </row>
    <row r="355" spans="2:35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AB355"/>
      <c r="AC355"/>
      <c r="AD355"/>
      <c r="AE355"/>
      <c r="AF355"/>
      <c r="AG355"/>
      <c r="AI355" s="6"/>
    </row>
    <row r="356" spans="2:35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AB356"/>
      <c r="AC356"/>
      <c r="AD356"/>
      <c r="AE356"/>
      <c r="AF356"/>
      <c r="AG356"/>
      <c r="AI356" s="6"/>
    </row>
    <row r="357" spans="2:35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AB357"/>
      <c r="AC357"/>
      <c r="AD357"/>
      <c r="AE357"/>
      <c r="AF357"/>
      <c r="AG357"/>
      <c r="AI357" s="6"/>
    </row>
    <row r="358" spans="2:35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AB358"/>
      <c r="AC358"/>
      <c r="AD358"/>
      <c r="AE358"/>
      <c r="AF358"/>
      <c r="AG358"/>
      <c r="AI358" s="6"/>
    </row>
    <row r="359" spans="2:35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AB359"/>
      <c r="AC359"/>
      <c r="AD359"/>
      <c r="AE359"/>
      <c r="AF359"/>
      <c r="AG359"/>
      <c r="AI359" s="6"/>
    </row>
    <row r="360" spans="2:35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AB360"/>
      <c r="AC360"/>
      <c r="AD360"/>
      <c r="AE360"/>
      <c r="AF360"/>
      <c r="AG360"/>
      <c r="AI360" s="6"/>
    </row>
    <row r="361" spans="2:35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AB361"/>
      <c r="AC361"/>
      <c r="AD361"/>
      <c r="AE361"/>
      <c r="AF361"/>
      <c r="AG361"/>
      <c r="AI361" s="6"/>
    </row>
    <row r="362" spans="2:35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AB362"/>
      <c r="AC362"/>
      <c r="AD362"/>
      <c r="AE362"/>
      <c r="AF362"/>
      <c r="AG362"/>
      <c r="AI362" s="6"/>
    </row>
    <row r="363" spans="2:35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AB363"/>
      <c r="AC363"/>
      <c r="AD363"/>
      <c r="AE363"/>
      <c r="AF363"/>
      <c r="AG363"/>
      <c r="AI363" s="6"/>
    </row>
    <row r="364" spans="2:35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AB364"/>
      <c r="AC364"/>
      <c r="AD364"/>
      <c r="AE364"/>
      <c r="AF364"/>
      <c r="AG364"/>
      <c r="AI364" s="6"/>
    </row>
    <row r="365" spans="2:35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AB365"/>
      <c r="AC365"/>
      <c r="AD365"/>
      <c r="AE365"/>
      <c r="AF365"/>
      <c r="AG365"/>
      <c r="AI365" s="6"/>
    </row>
    <row r="366" spans="2:35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AB366"/>
      <c r="AC366"/>
      <c r="AD366"/>
      <c r="AE366"/>
      <c r="AF366"/>
      <c r="AG366"/>
      <c r="AI366" s="6"/>
    </row>
    <row r="367" spans="2:35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AB367"/>
      <c r="AC367"/>
      <c r="AD367"/>
      <c r="AE367"/>
      <c r="AF367"/>
      <c r="AG367"/>
      <c r="AI367" s="6"/>
    </row>
    <row r="368" spans="2:35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AB368"/>
      <c r="AC368"/>
      <c r="AD368"/>
      <c r="AE368"/>
      <c r="AF368"/>
      <c r="AG368"/>
      <c r="AI368" s="6"/>
    </row>
    <row r="369" spans="2:35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AB369"/>
      <c r="AC369"/>
      <c r="AD369"/>
      <c r="AE369"/>
      <c r="AF369"/>
      <c r="AG369"/>
      <c r="AI369" s="6"/>
    </row>
    <row r="370" spans="2:35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AB370"/>
      <c r="AC370"/>
      <c r="AD370"/>
      <c r="AE370"/>
      <c r="AF370"/>
      <c r="AG370"/>
      <c r="AI370" s="6"/>
    </row>
    <row r="371" spans="2:35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AB371"/>
      <c r="AC371"/>
      <c r="AD371"/>
      <c r="AE371"/>
      <c r="AF371"/>
      <c r="AG371"/>
      <c r="AI371" s="6"/>
    </row>
    <row r="372" spans="2:35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AB372"/>
      <c r="AC372"/>
      <c r="AD372"/>
      <c r="AE372"/>
      <c r="AF372"/>
      <c r="AG372"/>
      <c r="AI372" s="6"/>
    </row>
    <row r="373" spans="2:35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AB373"/>
      <c r="AC373"/>
      <c r="AD373"/>
      <c r="AE373"/>
      <c r="AF373"/>
      <c r="AG373"/>
      <c r="AI373" s="6"/>
    </row>
    <row r="374" spans="2:35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AB374"/>
      <c r="AC374"/>
      <c r="AD374"/>
      <c r="AE374"/>
      <c r="AF374"/>
      <c r="AG374"/>
      <c r="AI374" s="6"/>
    </row>
    <row r="375" spans="2:35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AB375"/>
      <c r="AC375"/>
      <c r="AD375"/>
      <c r="AE375"/>
      <c r="AF375"/>
      <c r="AG375"/>
      <c r="AI375" s="6"/>
    </row>
    <row r="376" spans="2:35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AB376"/>
      <c r="AC376"/>
      <c r="AD376"/>
      <c r="AE376"/>
      <c r="AF376"/>
      <c r="AG376"/>
      <c r="AI376" s="6"/>
    </row>
    <row r="377" spans="2:35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AB377"/>
      <c r="AC377"/>
      <c r="AD377"/>
      <c r="AE377"/>
      <c r="AF377"/>
      <c r="AG377"/>
      <c r="AI377" s="6"/>
    </row>
    <row r="378" spans="2:35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AB378"/>
      <c r="AC378"/>
      <c r="AD378"/>
      <c r="AE378"/>
      <c r="AF378"/>
      <c r="AG378"/>
      <c r="AI378" s="6"/>
    </row>
    <row r="379" spans="2:35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AB379"/>
      <c r="AC379"/>
      <c r="AD379"/>
      <c r="AE379"/>
      <c r="AF379"/>
      <c r="AG379"/>
      <c r="AI379" s="6"/>
    </row>
    <row r="380" spans="2:35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AB380"/>
      <c r="AC380"/>
      <c r="AD380"/>
      <c r="AE380"/>
      <c r="AF380"/>
      <c r="AG380"/>
      <c r="AI380" s="6"/>
    </row>
    <row r="381" spans="2:35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AB381"/>
      <c r="AC381"/>
      <c r="AD381"/>
      <c r="AE381"/>
      <c r="AF381"/>
      <c r="AG381"/>
      <c r="AI381" s="6"/>
    </row>
    <row r="382" spans="2:35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AB382"/>
      <c r="AC382"/>
      <c r="AD382"/>
      <c r="AE382"/>
      <c r="AF382"/>
      <c r="AG382"/>
      <c r="AI382" s="6"/>
    </row>
    <row r="383" spans="2:35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AB383"/>
      <c r="AC383"/>
      <c r="AD383"/>
      <c r="AE383"/>
      <c r="AF383"/>
      <c r="AG383"/>
      <c r="AI383" s="6"/>
    </row>
    <row r="384" spans="2:35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AB384"/>
      <c r="AC384"/>
      <c r="AD384"/>
      <c r="AE384"/>
      <c r="AF384"/>
      <c r="AG384"/>
      <c r="AI384" s="6"/>
    </row>
    <row r="385" spans="2:35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AB385"/>
      <c r="AC385"/>
      <c r="AD385"/>
      <c r="AE385"/>
      <c r="AF385"/>
      <c r="AG385"/>
      <c r="AI385" s="6"/>
    </row>
    <row r="386" spans="2:35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AB386"/>
      <c r="AC386"/>
      <c r="AD386"/>
      <c r="AE386"/>
      <c r="AF386"/>
      <c r="AG386"/>
      <c r="AI386" s="6"/>
    </row>
    <row r="387" spans="2:35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AB387"/>
      <c r="AC387"/>
      <c r="AD387"/>
      <c r="AE387"/>
      <c r="AF387"/>
      <c r="AG387"/>
      <c r="AI387" s="6"/>
    </row>
    <row r="388" spans="2:35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AB388"/>
      <c r="AC388"/>
      <c r="AD388"/>
      <c r="AE388"/>
      <c r="AF388"/>
      <c r="AG388"/>
      <c r="AI388" s="6"/>
    </row>
    <row r="389" spans="2:35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AB389"/>
      <c r="AC389"/>
      <c r="AD389"/>
      <c r="AE389"/>
      <c r="AF389"/>
      <c r="AG389"/>
      <c r="AI389" s="6"/>
    </row>
    <row r="390" spans="2:35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AB390"/>
      <c r="AC390"/>
      <c r="AD390"/>
      <c r="AE390"/>
      <c r="AF390"/>
      <c r="AG390"/>
      <c r="AI390" s="6"/>
    </row>
    <row r="391" spans="2:35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AB391"/>
      <c r="AC391"/>
      <c r="AD391"/>
      <c r="AE391"/>
      <c r="AF391"/>
      <c r="AG391"/>
      <c r="AI391" s="6"/>
    </row>
    <row r="392" spans="2:35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AB392"/>
      <c r="AC392"/>
      <c r="AD392"/>
      <c r="AE392"/>
      <c r="AF392"/>
      <c r="AG392"/>
      <c r="AI392" s="6"/>
    </row>
    <row r="393" spans="2:35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AB393"/>
      <c r="AC393"/>
      <c r="AD393"/>
      <c r="AE393"/>
      <c r="AF393"/>
      <c r="AG393"/>
      <c r="AI393" s="6"/>
    </row>
    <row r="394" spans="2:35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AB394"/>
      <c r="AC394"/>
      <c r="AD394"/>
      <c r="AE394"/>
      <c r="AF394"/>
      <c r="AG394"/>
      <c r="AI394" s="6"/>
    </row>
    <row r="395" spans="2:35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AB395"/>
      <c r="AC395"/>
      <c r="AD395"/>
      <c r="AE395"/>
      <c r="AF395"/>
      <c r="AG395"/>
      <c r="AI395" s="6"/>
    </row>
    <row r="396" spans="2:35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AB396"/>
      <c r="AC396"/>
      <c r="AD396"/>
      <c r="AE396"/>
      <c r="AF396"/>
      <c r="AG396"/>
      <c r="AI396" s="6"/>
    </row>
    <row r="397" spans="2:35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AB397"/>
      <c r="AC397"/>
      <c r="AD397"/>
      <c r="AE397"/>
      <c r="AF397"/>
      <c r="AG397"/>
      <c r="AI397" s="6"/>
    </row>
    <row r="398" spans="2:35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AB398"/>
      <c r="AC398"/>
      <c r="AD398"/>
      <c r="AE398"/>
      <c r="AF398"/>
      <c r="AG398"/>
      <c r="AI398" s="6"/>
    </row>
    <row r="399" spans="2:35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AB399"/>
      <c r="AC399"/>
      <c r="AD399"/>
      <c r="AE399"/>
      <c r="AF399"/>
      <c r="AG399"/>
      <c r="AI399" s="6"/>
    </row>
    <row r="400" spans="2:35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AB400"/>
      <c r="AC400"/>
      <c r="AD400"/>
      <c r="AE400"/>
      <c r="AF400"/>
      <c r="AG400"/>
      <c r="AI400" s="6"/>
    </row>
    <row r="401" spans="2:35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AB401"/>
      <c r="AC401"/>
      <c r="AD401"/>
      <c r="AE401"/>
      <c r="AF401"/>
      <c r="AG401"/>
      <c r="AI401" s="6"/>
    </row>
    <row r="402" spans="2:35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AB402"/>
      <c r="AC402"/>
      <c r="AD402"/>
      <c r="AE402"/>
      <c r="AF402"/>
      <c r="AG402"/>
      <c r="AI402" s="6"/>
    </row>
    <row r="403" spans="2:35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AB403"/>
      <c r="AC403"/>
      <c r="AD403"/>
      <c r="AE403"/>
      <c r="AF403"/>
      <c r="AG403"/>
      <c r="AI403" s="6"/>
    </row>
    <row r="404" spans="2:35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AB404"/>
      <c r="AC404"/>
      <c r="AD404"/>
      <c r="AE404"/>
      <c r="AF404"/>
      <c r="AG404"/>
      <c r="AI404" s="6"/>
    </row>
    <row r="405" spans="2:35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AB405"/>
      <c r="AC405"/>
      <c r="AD405"/>
      <c r="AE405"/>
      <c r="AF405"/>
      <c r="AG405"/>
      <c r="AI405" s="6"/>
    </row>
    <row r="406" spans="2:35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AB406"/>
      <c r="AC406"/>
      <c r="AD406"/>
      <c r="AE406"/>
      <c r="AF406"/>
      <c r="AG406"/>
      <c r="AI406" s="6"/>
    </row>
    <row r="407" spans="2:35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AB407"/>
      <c r="AC407"/>
      <c r="AD407"/>
      <c r="AE407"/>
      <c r="AF407"/>
      <c r="AG407"/>
      <c r="AI407" s="6"/>
    </row>
    <row r="408" spans="2:35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AB408"/>
      <c r="AC408"/>
      <c r="AD408"/>
      <c r="AE408"/>
      <c r="AF408"/>
      <c r="AG408"/>
      <c r="AI408" s="6"/>
    </row>
    <row r="409" spans="2:35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AB409"/>
      <c r="AC409"/>
      <c r="AD409"/>
      <c r="AE409"/>
      <c r="AF409"/>
      <c r="AG409"/>
      <c r="AI409" s="6"/>
    </row>
    <row r="410" spans="2:35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AB410"/>
      <c r="AC410"/>
      <c r="AD410"/>
      <c r="AE410"/>
      <c r="AF410"/>
      <c r="AG410"/>
      <c r="AI410" s="6"/>
    </row>
    <row r="411" spans="2:35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AB411"/>
      <c r="AC411"/>
      <c r="AD411"/>
      <c r="AE411"/>
      <c r="AF411"/>
      <c r="AG411"/>
      <c r="AI411" s="6"/>
    </row>
    <row r="412" spans="2:35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AB412"/>
      <c r="AC412"/>
      <c r="AD412"/>
      <c r="AE412"/>
      <c r="AF412"/>
      <c r="AG412"/>
      <c r="AI412" s="6"/>
    </row>
    <row r="413" spans="2:35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AB413"/>
      <c r="AC413"/>
      <c r="AD413"/>
      <c r="AE413"/>
      <c r="AF413"/>
      <c r="AG413"/>
      <c r="AI413" s="6"/>
    </row>
    <row r="414" spans="2:35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AB414"/>
      <c r="AC414"/>
      <c r="AD414"/>
      <c r="AE414"/>
      <c r="AF414"/>
      <c r="AG414"/>
      <c r="AI414" s="6"/>
    </row>
    <row r="415" spans="2:35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AB415"/>
      <c r="AC415"/>
      <c r="AD415"/>
      <c r="AE415"/>
      <c r="AF415"/>
      <c r="AG415"/>
      <c r="AI415" s="6"/>
    </row>
    <row r="416" spans="2:35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AB416"/>
      <c r="AC416"/>
      <c r="AD416"/>
      <c r="AE416"/>
      <c r="AF416"/>
      <c r="AG416"/>
      <c r="AI416" s="6"/>
    </row>
    <row r="417" spans="2:35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AB417"/>
      <c r="AC417"/>
      <c r="AD417"/>
      <c r="AE417"/>
      <c r="AF417"/>
      <c r="AG417"/>
      <c r="AI417" s="6"/>
    </row>
    <row r="418" spans="2:35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AB418"/>
      <c r="AC418"/>
      <c r="AD418"/>
      <c r="AE418"/>
      <c r="AF418"/>
      <c r="AG418"/>
      <c r="AI418" s="6"/>
    </row>
    <row r="419" spans="2:35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AB419"/>
      <c r="AC419"/>
      <c r="AD419"/>
      <c r="AE419"/>
      <c r="AF419"/>
      <c r="AG419"/>
      <c r="AI419" s="6"/>
    </row>
    <row r="420" spans="2:35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AB420"/>
      <c r="AC420"/>
      <c r="AD420"/>
      <c r="AE420"/>
      <c r="AF420"/>
      <c r="AG420"/>
      <c r="AI420" s="6"/>
    </row>
    <row r="421" spans="2:35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AB421"/>
      <c r="AC421"/>
      <c r="AD421"/>
      <c r="AE421"/>
      <c r="AF421"/>
      <c r="AG421"/>
      <c r="AI421" s="6"/>
    </row>
    <row r="422" spans="2:35" x14ac:dyDescent="0.25">
      <c r="AI422" s="6"/>
    </row>
    <row r="423" spans="2:35" x14ac:dyDescent="0.25">
      <c r="AI423" s="6"/>
    </row>
    <row r="424" spans="2:35" x14ac:dyDescent="0.25">
      <c r="AI424" s="6"/>
    </row>
    <row r="425" spans="2:35" x14ac:dyDescent="0.25">
      <c r="AI425" s="6"/>
    </row>
    <row r="426" spans="2:35" x14ac:dyDescent="0.25">
      <c r="AI426" s="6"/>
    </row>
    <row r="427" spans="2:35" x14ac:dyDescent="0.25">
      <c r="AI427" s="6"/>
    </row>
    <row r="428" spans="2:35" x14ac:dyDescent="0.25">
      <c r="AI428" s="6"/>
    </row>
    <row r="429" spans="2:35" x14ac:dyDescent="0.25">
      <c r="AI429" s="6"/>
    </row>
    <row r="430" spans="2:35" x14ac:dyDescent="0.25">
      <c r="AI430" s="6"/>
    </row>
    <row r="431" spans="2:35" x14ac:dyDescent="0.25">
      <c r="AI431" s="6"/>
    </row>
    <row r="432" spans="2:35" x14ac:dyDescent="0.25">
      <c r="AI432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L432"/>
  <sheetViews>
    <sheetView topLeftCell="B1" workbookViewId="0">
      <selection activeCell="V11" sqref="K11:V11"/>
    </sheetView>
  </sheetViews>
  <sheetFormatPr baseColWidth="10" defaultRowHeight="15" x14ac:dyDescent="0.25"/>
  <cols>
    <col min="1" max="1" width="7.5703125" style="1" bestFit="1" customWidth="1"/>
    <col min="2" max="25" width="13.140625" style="1" bestFit="1" customWidth="1"/>
    <col min="26" max="31" width="10" style="1" bestFit="1" customWidth="1"/>
    <col min="32" max="32" width="12.140625" style="1" bestFit="1" customWidth="1"/>
    <col min="33" max="33" width="10" style="1" bestFit="1" customWidth="1"/>
    <col min="34" max="34" width="3" bestFit="1" customWidth="1"/>
    <col min="35" max="35" width="10.7109375" bestFit="1" customWidth="1"/>
    <col min="36" max="37" width="22" bestFit="1" customWidth="1"/>
    <col min="38" max="38" width="17.7109375" bestFit="1" customWidth="1"/>
    <col min="39" max="39" width="21.85546875" bestFit="1" customWidth="1"/>
  </cols>
  <sheetData>
    <row r="1" spans="1:38" x14ac:dyDescent="0.25">
      <c r="B1" s="1">
        <f t="array" aca="1" ref="B1:Y1" ca="1">1000*TRANSPOSE(OFFSET([3]ActivosEPACLM!$B$1,MATCH(_Disponible_EPA,[3]ActivosEPACLM!$A:$A)-20-MONTH(_Disponible_EPA)/3,0,20+MONTH(_Disponible_EPA)/3,1))</f>
        <v>991500</v>
      </c>
      <c r="C1" s="1">
        <f ca="1"/>
        <v>987500</v>
      </c>
      <c r="D1" s="1">
        <f ca="1"/>
        <v>990800</v>
      </c>
      <c r="E1" s="1">
        <f ca="1"/>
        <v>988600</v>
      </c>
      <c r="F1" s="1">
        <f ca="1"/>
        <v>983500</v>
      </c>
      <c r="G1" s="1">
        <f ca="1"/>
        <v>983400</v>
      </c>
      <c r="H1" s="1">
        <f ca="1"/>
        <v>978300</v>
      </c>
      <c r="I1" s="1">
        <f ca="1"/>
        <v>989200</v>
      </c>
      <c r="J1" s="1">
        <f ca="1"/>
        <v>994300</v>
      </c>
      <c r="K1" s="1">
        <f ca="1"/>
        <v>986044.90999999992</v>
      </c>
      <c r="L1" s="1">
        <f ca="1"/>
        <v>973297.81</v>
      </c>
      <c r="M1" s="1">
        <f ca="1"/>
        <v>995600.78</v>
      </c>
      <c r="N1" s="1">
        <f ca="1"/>
        <v>979939.89</v>
      </c>
      <c r="O1" s="1">
        <f ca="1"/>
        <v>982762.01</v>
      </c>
      <c r="P1" s="1">
        <f ca="1"/>
        <v>981620.62</v>
      </c>
      <c r="Q1" s="1">
        <f ca="1"/>
        <v>990019.66</v>
      </c>
      <c r="R1" s="1">
        <f ca="1"/>
        <v>984400</v>
      </c>
      <c r="S1" s="1">
        <f ca="1"/>
        <v>981673.28</v>
      </c>
      <c r="T1" s="1">
        <f ca="1"/>
        <v>984654.47</v>
      </c>
      <c r="U1" s="1">
        <f ca="1"/>
        <v>987824.64000000001</v>
      </c>
      <c r="V1" s="1">
        <f ca="1"/>
        <v>978011.02</v>
      </c>
      <c r="W1" s="1">
        <f ca="1"/>
        <v>927252.76</v>
      </c>
      <c r="X1" s="1">
        <f ca="1"/>
        <v>979166.49</v>
      </c>
      <c r="Y1" s="1">
        <f ca="1"/>
        <v>994920.9099999998</v>
      </c>
    </row>
    <row r="2" spans="1:38" x14ac:dyDescent="0.25">
      <c r="A2" s="2" t="s">
        <v>0</v>
      </c>
      <c r="B2" s="3">
        <f t="shared" ref="B2:AG2" ca="1" si="0">B33</f>
        <v>42094</v>
      </c>
      <c r="C2" s="3">
        <f t="shared" ca="1" si="0"/>
        <v>42185</v>
      </c>
      <c r="D2" s="3">
        <f t="shared" ca="1" si="0"/>
        <v>42277</v>
      </c>
      <c r="E2" s="3">
        <f t="shared" ca="1" si="0"/>
        <v>42369</v>
      </c>
      <c r="F2" s="3">
        <f t="shared" ca="1" si="0"/>
        <v>42460</v>
      </c>
      <c r="G2" s="3">
        <f t="shared" ca="1" si="0"/>
        <v>42551</v>
      </c>
      <c r="H2" s="3">
        <f t="shared" ca="1" si="0"/>
        <v>42643</v>
      </c>
      <c r="I2" s="3">
        <f t="shared" ca="1" si="0"/>
        <v>42735</v>
      </c>
      <c r="J2" s="3">
        <f t="shared" ca="1" si="0"/>
        <v>42825</v>
      </c>
      <c r="K2" s="3">
        <f t="shared" ca="1" si="0"/>
        <v>42916</v>
      </c>
      <c r="L2" s="3">
        <f t="shared" ca="1" si="0"/>
        <v>43008</v>
      </c>
      <c r="M2" s="3">
        <f t="shared" ca="1" si="0"/>
        <v>43100</v>
      </c>
      <c r="N2" s="3">
        <f t="shared" ca="1" si="0"/>
        <v>43190</v>
      </c>
      <c r="O2" s="3">
        <f t="shared" ca="1" si="0"/>
        <v>43281</v>
      </c>
      <c r="P2" s="3">
        <f t="shared" ca="1" si="0"/>
        <v>43373</v>
      </c>
      <c r="Q2" s="3">
        <f t="shared" ca="1" si="0"/>
        <v>43465</v>
      </c>
      <c r="R2" s="3">
        <f t="shared" ca="1" si="0"/>
        <v>43555</v>
      </c>
      <c r="S2" s="3">
        <f t="shared" ca="1" si="0"/>
        <v>43646</v>
      </c>
      <c r="T2" s="3">
        <f t="shared" ca="1" si="0"/>
        <v>43738</v>
      </c>
      <c r="U2" s="3">
        <f t="shared" ca="1" si="0"/>
        <v>43830</v>
      </c>
      <c r="V2" s="3">
        <f t="shared" ca="1" si="0"/>
        <v>43921</v>
      </c>
      <c r="W2" s="3">
        <f t="shared" ca="1" si="0"/>
        <v>44012</v>
      </c>
      <c r="X2" s="3">
        <f t="shared" ca="1" si="0"/>
        <v>44104</v>
      </c>
      <c r="Y2" s="3">
        <f t="shared" ca="1" si="0"/>
        <v>44196</v>
      </c>
      <c r="Z2" s="3">
        <f t="shared" ca="1" si="0"/>
        <v>44286</v>
      </c>
      <c r="AA2" s="3">
        <f t="shared" ca="1" si="0"/>
        <v>44377</v>
      </c>
      <c r="AB2" s="3">
        <f t="shared" ca="1" si="0"/>
        <v>44469</v>
      </c>
      <c r="AC2" s="3">
        <f t="shared" ca="1" si="0"/>
        <v>44561</v>
      </c>
      <c r="AD2" s="3">
        <f t="shared" ca="1" si="0"/>
        <v>44651</v>
      </c>
      <c r="AE2" s="3">
        <f t="shared" ca="1" si="0"/>
        <v>44742</v>
      </c>
      <c r="AF2" s="3">
        <f t="shared" ca="1" si="0"/>
        <v>44834</v>
      </c>
      <c r="AG2" s="3">
        <f t="shared" ca="1" si="0"/>
        <v>44926</v>
      </c>
    </row>
    <row r="3" spans="1:38" x14ac:dyDescent="0.25">
      <c r="A3" s="4">
        <v>1</v>
      </c>
      <c r="B3" s="1">
        <f t="shared" ref="B3:AG3" ca="1" si="1">IF(B34="","",B34*1000)</f>
        <v>989487.51264294831</v>
      </c>
      <c r="C3" s="1">
        <f t="shared" ca="1" si="1"/>
        <v>984776.04817697243</v>
      </c>
      <c r="D3" s="1">
        <f t="shared" ca="1" si="1"/>
        <v>986178.66924150824</v>
      </c>
      <c r="E3" s="1">
        <f t="shared" ca="1" si="1"/>
        <v>986934.06716772309</v>
      </c>
      <c r="F3" s="1">
        <f t="shared" ca="1" si="1"/>
        <v>981194.5551789616</v>
      </c>
      <c r="G3" s="1">
        <f t="shared" ca="1" si="1"/>
        <v>982016.52448633814</v>
      </c>
      <c r="H3" s="1">
        <f t="shared" ca="1" si="1"/>
        <v>975230.65843394992</v>
      </c>
      <c r="I3" s="1">
        <f t="shared" ca="1" si="1"/>
        <v>987356.51858493523</v>
      </c>
      <c r="J3" s="1">
        <f t="shared" ca="1" si="1"/>
        <v>993146.86359443131</v>
      </c>
      <c r="K3" s="1">
        <f t="shared" ca="1" si="1"/>
        <v>985043.36795692681</v>
      </c>
      <c r="L3" s="1">
        <f t="shared" ca="1" si="1"/>
        <v>974459.6984122626</v>
      </c>
      <c r="M3" s="1">
        <f t="shared" ca="1" si="1"/>
        <v>996763.10029760387</v>
      </c>
      <c r="N3" s="1">
        <f t="shared" ca="1" si="1"/>
        <v>976923.38385759096</v>
      </c>
      <c r="O3" s="1">
        <f t="shared" ca="1" si="1"/>
        <v>977909.11951195006</v>
      </c>
      <c r="P3" s="1">
        <f t="shared" ca="1" si="1"/>
        <v>986183.68955818238</v>
      </c>
      <c r="Q3" s="1">
        <f t="shared" ca="1" si="1"/>
        <v>986992.35349894839</v>
      </c>
      <c r="R3" s="1">
        <f t="shared" ca="1" si="1"/>
        <v>983708.07983950945</v>
      </c>
      <c r="S3" s="1">
        <f t="shared" ca="1" si="1"/>
        <v>978963.0485355506</v>
      </c>
      <c r="T3" s="1">
        <f t="shared" ca="1" si="1"/>
        <v>989116.46163090121</v>
      </c>
      <c r="U3" s="1">
        <f t="shared" ca="1" si="1"/>
        <v>984150.34488046379</v>
      </c>
      <c r="V3" s="1">
        <f t="shared" ca="1" si="1"/>
        <v>977108.39093065704</v>
      </c>
      <c r="W3" s="1">
        <f t="shared" ca="1" si="1"/>
        <v>928826.30608479376</v>
      </c>
      <c r="X3" s="1">
        <f t="shared" ca="1" si="1"/>
        <v>972372.91876114998</v>
      </c>
      <c r="Y3" s="1">
        <f t="shared" ca="1" si="1"/>
        <v>986856.04841851629</v>
      </c>
      <c r="Z3" s="1" t="str">
        <f t="shared" ca="1" si="1"/>
        <v/>
      </c>
      <c r="AA3" s="1" t="str">
        <f t="shared" ca="1" si="1"/>
        <v/>
      </c>
      <c r="AB3" s="1" t="str">
        <f t="shared" ca="1" si="1"/>
        <v/>
      </c>
      <c r="AC3" s="1" t="str">
        <f t="shared" ca="1" si="1"/>
        <v/>
      </c>
      <c r="AD3" s="1" t="str">
        <f t="shared" ca="1" si="1"/>
        <v/>
      </c>
      <c r="AE3" s="1" t="str">
        <f t="shared" ca="1" si="1"/>
        <v/>
      </c>
      <c r="AF3" s="1" t="str">
        <f t="shared" ca="1" si="1"/>
        <v/>
      </c>
      <c r="AG3" s="1" t="str">
        <f t="shared" ca="1" si="1"/>
        <v/>
      </c>
      <c r="AI3" s="6"/>
    </row>
    <row r="4" spans="1:38" x14ac:dyDescent="0.25">
      <c r="A4" s="4">
        <v>2</v>
      </c>
      <c r="B4" s="1">
        <f t="shared" ref="B4:AG4" ca="1" si="2">IF(B35="","",B35*1000)</f>
        <v>986165.76573778025</v>
      </c>
      <c r="C4" s="1">
        <f t="shared" ca="1" si="2"/>
        <v>980756.22199504054</v>
      </c>
      <c r="D4" s="1">
        <f t="shared" ca="1" si="2"/>
        <v>985890.20345230936</v>
      </c>
      <c r="E4" s="1">
        <f t="shared" ca="1" si="2"/>
        <v>985545.10664472496</v>
      </c>
      <c r="F4" s="1">
        <f t="shared" ca="1" si="2"/>
        <v>979748.30868385511</v>
      </c>
      <c r="G4" s="1">
        <f t="shared" ca="1" si="2"/>
        <v>980004.93602307432</v>
      </c>
      <c r="H4" s="1">
        <f t="shared" ca="1" si="2"/>
        <v>973301.09457788744</v>
      </c>
      <c r="I4" s="1">
        <f t="shared" ca="1" si="2"/>
        <v>985761.05194991338</v>
      </c>
      <c r="J4" s="1">
        <f t="shared" ca="1" si="2"/>
        <v>991846.82981514127</v>
      </c>
      <c r="K4" s="1">
        <f t="shared" ca="1" si="2"/>
        <v>986392.79924213991</v>
      </c>
      <c r="L4" s="1">
        <f t="shared" ca="1" si="2"/>
        <v>974118.24492276181</v>
      </c>
      <c r="M4" s="1">
        <f t="shared" ca="1" si="2"/>
        <v>993215.01161806018</v>
      </c>
      <c r="N4" s="1">
        <f t="shared" ca="1" si="2"/>
        <v>973469.26775074983</v>
      </c>
      <c r="O4" s="1">
        <f t="shared" ca="1" si="2"/>
        <v>985106.42355877219</v>
      </c>
      <c r="P4" s="1">
        <f t="shared" ca="1" si="2"/>
        <v>984653.79147753131</v>
      </c>
      <c r="Q4" s="1">
        <f t="shared" ca="1" si="2"/>
        <v>984578.39474666421</v>
      </c>
      <c r="R4" s="1">
        <f t="shared" ca="1" si="2"/>
        <v>981550.30360026518</v>
      </c>
      <c r="S4" s="1">
        <f t="shared" ca="1" si="2"/>
        <v>985631.71642317553</v>
      </c>
      <c r="T4" s="1">
        <f t="shared" ca="1" si="2"/>
        <v>987380.8665401577</v>
      </c>
      <c r="U4" s="1">
        <f t="shared" ca="1" si="2"/>
        <v>982894.40199783142</v>
      </c>
      <c r="V4" s="1">
        <f t="shared" ca="1" si="2"/>
        <v>976668.24047952611</v>
      </c>
      <c r="W4" s="1">
        <f t="shared" ca="1" si="2"/>
        <v>928115.45150256739</v>
      </c>
      <c r="X4" s="1">
        <f t="shared" ca="1" si="2"/>
        <v>964919.21861654148</v>
      </c>
      <c r="Y4" s="1">
        <f t="shared" ca="1" si="2"/>
        <v>982269.49740546953</v>
      </c>
      <c r="Z4" s="1" t="str">
        <f t="shared" ca="1" si="2"/>
        <v/>
      </c>
      <c r="AA4" s="1" t="str">
        <f t="shared" ca="1" si="2"/>
        <v/>
      </c>
      <c r="AB4" s="1" t="str">
        <f t="shared" ca="1" si="2"/>
        <v/>
      </c>
      <c r="AC4" s="1" t="str">
        <f t="shared" ca="1" si="2"/>
        <v/>
      </c>
      <c r="AD4" s="1" t="str">
        <f t="shared" ca="1" si="2"/>
        <v/>
      </c>
      <c r="AE4" s="1" t="str">
        <f t="shared" ca="1" si="2"/>
        <v/>
      </c>
      <c r="AF4" s="1" t="str">
        <f t="shared" ca="1" si="2"/>
        <v/>
      </c>
      <c r="AG4" s="1" t="str">
        <f t="shared" ca="1" si="2"/>
        <v/>
      </c>
      <c r="AI4" s="6"/>
      <c r="AJ4" s="6"/>
    </row>
    <row r="5" spans="1:38" x14ac:dyDescent="0.25">
      <c r="A5" s="5">
        <v>3</v>
      </c>
      <c r="B5" s="1">
        <f t="shared" ref="B5:AG5" ca="1" si="3">IF(B36="","",B36*1000)</f>
        <v>982988.79671647516</v>
      </c>
      <c r="C5" s="1">
        <f t="shared" ca="1" si="3"/>
        <v>978756.56224806677</v>
      </c>
      <c r="D5" s="1">
        <f t="shared" ca="1" si="3"/>
        <v>983735.16627184837</v>
      </c>
      <c r="E5" s="1">
        <f t="shared" ca="1" si="3"/>
        <v>985055.82686435094</v>
      </c>
      <c r="F5" s="1">
        <f t="shared" ca="1" si="3"/>
        <v>977648.67571342713</v>
      </c>
      <c r="G5" s="1">
        <f t="shared" ca="1" si="3"/>
        <v>977894.19633155561</v>
      </c>
      <c r="H5" s="1">
        <f t="shared" ca="1" si="3"/>
        <v>972118.92309566552</v>
      </c>
      <c r="I5" s="1">
        <f t="shared" ca="1" si="3"/>
        <v>984480.62816915766</v>
      </c>
      <c r="J5" s="1">
        <f t="shared" ca="1" si="3"/>
        <v>993859.97950091434</v>
      </c>
      <c r="K5" s="1">
        <f t="shared" ca="1" si="3"/>
        <v>987066.03269046836</v>
      </c>
      <c r="L5" s="1">
        <f t="shared" ca="1" si="3"/>
        <v>971685.01727754436</v>
      </c>
      <c r="M5" s="1">
        <f t="shared" ca="1" si="3"/>
        <v>989396.90872862388</v>
      </c>
      <c r="N5" s="1">
        <f t="shared" ca="1" si="3"/>
        <v>978797.57610918547</v>
      </c>
      <c r="O5" s="1">
        <f t="shared" ca="1" si="3"/>
        <v>981098.63852369064</v>
      </c>
      <c r="P5" s="1">
        <f t="shared" ca="1" si="3"/>
        <v>981978.04460269026</v>
      </c>
      <c r="Q5" s="1">
        <f t="shared" ca="1" si="3"/>
        <v>985033.61579679768</v>
      </c>
      <c r="R5" s="1">
        <f t="shared" ca="1" si="3"/>
        <v>987673.55094658188</v>
      </c>
      <c r="S5" s="1">
        <f t="shared" ca="1" si="3"/>
        <v>981340.88899543264</v>
      </c>
      <c r="T5" s="1">
        <f t="shared" ca="1" si="3"/>
        <v>985319.51004203106</v>
      </c>
      <c r="U5" s="1">
        <f t="shared" ca="1" si="3"/>
        <v>982468.37296365865</v>
      </c>
      <c r="V5" s="1">
        <f t="shared" ca="1" si="3"/>
        <v>980153.92977815215</v>
      </c>
      <c r="W5" s="1">
        <f t="shared" ca="1" si="3"/>
        <v>917882.31798632245</v>
      </c>
      <c r="X5" s="1">
        <f t="shared" ca="1" si="3"/>
        <v>959620.7442069886</v>
      </c>
      <c r="Y5" s="1">
        <f t="shared" ca="1" si="3"/>
        <v>987721.40095673106</v>
      </c>
      <c r="Z5" s="1" t="str">
        <f t="shared" ca="1" si="3"/>
        <v/>
      </c>
      <c r="AA5" s="1" t="str">
        <f t="shared" ca="1" si="3"/>
        <v/>
      </c>
      <c r="AB5" s="1" t="str">
        <f t="shared" ca="1" si="3"/>
        <v/>
      </c>
      <c r="AC5" s="1" t="str">
        <f t="shared" ca="1" si="3"/>
        <v/>
      </c>
      <c r="AD5" s="1" t="str">
        <f t="shared" ca="1" si="3"/>
        <v/>
      </c>
      <c r="AE5" s="1" t="str">
        <f t="shared" ca="1" si="3"/>
        <v/>
      </c>
      <c r="AF5" s="1" t="str">
        <f t="shared" ca="1" si="3"/>
        <v/>
      </c>
      <c r="AG5" s="1" t="str">
        <f t="shared" ca="1" si="3"/>
        <v/>
      </c>
      <c r="AI5" s="6"/>
    </row>
    <row r="6" spans="1:38" x14ac:dyDescent="0.25">
      <c r="A6" s="5">
        <v>4</v>
      </c>
      <c r="B6" s="1">
        <f t="shared" ref="B6:AG6" ca="1" si="4">IF(B37="","",B37*1000)</f>
        <v>980412.77779665706</v>
      </c>
      <c r="C6" s="1">
        <f t="shared" ca="1" si="4"/>
        <v>975299.73896652379</v>
      </c>
      <c r="D6" s="1">
        <f t="shared" ca="1" si="4"/>
        <v>983289.28545389941</v>
      </c>
      <c r="E6" s="1">
        <f t="shared" ca="1" si="4"/>
        <v>982547.95203702</v>
      </c>
      <c r="F6" s="1">
        <f t="shared" ca="1" si="4"/>
        <v>975582.73872615118</v>
      </c>
      <c r="G6" s="1">
        <f t="shared" ca="1" si="4"/>
        <v>975970.41880478559</v>
      </c>
      <c r="H6" s="1">
        <f t="shared" ca="1" si="4"/>
        <v>969981.98820448876</v>
      </c>
      <c r="I6" s="1">
        <f t="shared" ca="1" si="4"/>
        <v>986357.57237941155</v>
      </c>
      <c r="J6" s="1">
        <f t="shared" ca="1" si="4"/>
        <v>994749.04704422841</v>
      </c>
      <c r="K6" s="1">
        <f t="shared" ca="1" si="4"/>
        <v>984252.21594420995</v>
      </c>
      <c r="L6" s="1">
        <f t="shared" ca="1" si="4"/>
        <v>966364.86525865272</v>
      </c>
      <c r="M6" s="1">
        <f t="shared" ca="1" si="4"/>
        <v>996972.47066913859</v>
      </c>
      <c r="N6" s="1">
        <f t="shared" ca="1" si="4"/>
        <v>975785.55318691838</v>
      </c>
      <c r="O6" s="1">
        <f t="shared" ca="1" si="4"/>
        <v>980128.15931707388</v>
      </c>
      <c r="P6" s="1">
        <f t="shared" ca="1" si="4"/>
        <v>980653.75256437354</v>
      </c>
      <c r="Q6" s="1">
        <f t="shared" ca="1" si="4"/>
        <v>989648.37021918455</v>
      </c>
      <c r="R6" s="1">
        <f t="shared" ca="1" si="4"/>
        <v>983720.50095102983</v>
      </c>
      <c r="S6" s="1">
        <f t="shared" ca="1" si="4"/>
        <v>980075.88063450158</v>
      </c>
      <c r="T6" s="1">
        <f t="shared" ca="1" si="4"/>
        <v>985322.33391255303</v>
      </c>
      <c r="U6" s="1">
        <f t="shared" ca="1" si="4"/>
        <v>986790.8830143346</v>
      </c>
      <c r="V6" s="1">
        <f t="shared" ca="1" si="4"/>
        <v>975113.98636586405</v>
      </c>
      <c r="W6" s="1">
        <f t="shared" ca="1" si="4"/>
        <v>908176.81972240785</v>
      </c>
      <c r="X6" s="1">
        <f t="shared" ca="1" si="4"/>
        <v>970032.41073564894</v>
      </c>
      <c r="Y6" s="1">
        <f t="shared" ca="1" si="4"/>
        <v>994646.30517375434</v>
      </c>
      <c r="Z6" s="1" t="str">
        <f t="shared" ca="1" si="4"/>
        <v/>
      </c>
      <c r="AA6" s="1" t="str">
        <f t="shared" ca="1" si="4"/>
        <v/>
      </c>
      <c r="AB6" s="1" t="str">
        <f t="shared" ca="1" si="4"/>
        <v/>
      </c>
      <c r="AC6" s="1" t="str">
        <f t="shared" ca="1" si="4"/>
        <v/>
      </c>
      <c r="AD6" s="1" t="str">
        <f t="shared" ca="1" si="4"/>
        <v/>
      </c>
      <c r="AE6" s="1" t="str">
        <f t="shared" ca="1" si="4"/>
        <v/>
      </c>
      <c r="AF6" s="1" t="str">
        <f t="shared" ca="1" si="4"/>
        <v/>
      </c>
      <c r="AG6" s="1" t="str">
        <f t="shared" ca="1" si="4"/>
        <v/>
      </c>
      <c r="AI6" s="6"/>
    </row>
    <row r="7" spans="1:38" x14ac:dyDescent="0.25">
      <c r="A7" s="5">
        <v>5</v>
      </c>
      <c r="B7" s="1">
        <f t="shared" ref="B7:AG7" ca="1" si="5">IF(B38="","",B38*1000)</f>
        <v>0</v>
      </c>
      <c r="C7" s="1">
        <f t="shared" ca="1" si="5"/>
        <v>0</v>
      </c>
      <c r="D7" s="1">
        <f t="shared" ca="1" si="5"/>
        <v>0</v>
      </c>
      <c r="E7" s="1">
        <f t="shared" ca="1" si="5"/>
        <v>0</v>
      </c>
      <c r="F7" s="1">
        <f t="shared" ca="1" si="5"/>
        <v>0</v>
      </c>
      <c r="G7" s="1">
        <f t="shared" ca="1" si="5"/>
        <v>0</v>
      </c>
      <c r="H7" s="1">
        <f t="shared" ca="1" si="5"/>
        <v>0</v>
      </c>
      <c r="I7" s="1">
        <f t="shared" ca="1" si="5"/>
        <v>0</v>
      </c>
      <c r="J7" s="1">
        <f t="shared" ca="1" si="5"/>
        <v>0</v>
      </c>
      <c r="K7" s="1">
        <f t="shared" ca="1" si="5"/>
        <v>0</v>
      </c>
      <c r="L7" s="1">
        <f t="shared" ca="1" si="5"/>
        <v>0</v>
      </c>
      <c r="M7" s="1">
        <f t="shared" ca="1" si="5"/>
        <v>0</v>
      </c>
      <c r="N7" s="1">
        <f t="shared" ca="1" si="5"/>
        <v>0</v>
      </c>
      <c r="O7" s="1">
        <f t="shared" ca="1" si="5"/>
        <v>0</v>
      </c>
      <c r="P7" s="1">
        <f t="shared" ca="1" si="5"/>
        <v>0</v>
      </c>
      <c r="Q7" s="1">
        <f t="shared" ca="1" si="5"/>
        <v>0</v>
      </c>
      <c r="R7" s="1">
        <f t="shared" ca="1" si="5"/>
        <v>0</v>
      </c>
      <c r="S7" s="1">
        <f t="shared" ca="1" si="5"/>
        <v>0</v>
      </c>
      <c r="T7" s="1">
        <f t="shared" ca="1" si="5"/>
        <v>0</v>
      </c>
      <c r="U7" s="1">
        <f t="shared" ca="1" si="5"/>
        <v>0</v>
      </c>
      <c r="V7" s="1">
        <f t="shared" ca="1" si="5"/>
        <v>0</v>
      </c>
      <c r="W7" s="1">
        <f t="shared" ca="1" si="5"/>
        <v>0</v>
      </c>
      <c r="X7" s="1">
        <f t="shared" ca="1" si="5"/>
        <v>0</v>
      </c>
      <c r="Y7" s="1">
        <f t="shared" ca="1" si="5"/>
        <v>0</v>
      </c>
      <c r="Z7" s="1">
        <f t="shared" ca="1" si="5"/>
        <v>0</v>
      </c>
      <c r="AA7" s="1">
        <f t="shared" ca="1" si="5"/>
        <v>0</v>
      </c>
      <c r="AB7" s="1">
        <f t="shared" ca="1" si="5"/>
        <v>0</v>
      </c>
      <c r="AC7" s="1">
        <f t="shared" ca="1" si="5"/>
        <v>0</v>
      </c>
      <c r="AD7" s="1">
        <f t="shared" ca="1" si="5"/>
        <v>0</v>
      </c>
      <c r="AE7" s="1">
        <f t="shared" ca="1" si="5"/>
        <v>0</v>
      </c>
      <c r="AF7" s="1">
        <f t="shared" ca="1" si="5"/>
        <v>0</v>
      </c>
      <c r="AG7" s="1">
        <f t="shared" ca="1" si="5"/>
        <v>0</v>
      </c>
      <c r="AI7" s="6"/>
    </row>
    <row r="8" spans="1:38" x14ac:dyDescent="0.25">
      <c r="A8" s="5">
        <v>6</v>
      </c>
      <c r="B8" s="1">
        <f t="shared" ref="B8:AG8" ca="1" si="6">IF(B39="","",B39*1000)</f>
        <v>0</v>
      </c>
      <c r="C8" s="1">
        <f t="shared" ca="1" si="6"/>
        <v>0</v>
      </c>
      <c r="D8" s="1">
        <f t="shared" ca="1" si="6"/>
        <v>0</v>
      </c>
      <c r="E8" s="1">
        <f t="shared" ca="1" si="6"/>
        <v>0</v>
      </c>
      <c r="F8" s="1">
        <f t="shared" ca="1" si="6"/>
        <v>0</v>
      </c>
      <c r="G8" s="1">
        <f t="shared" ca="1" si="6"/>
        <v>0</v>
      </c>
      <c r="H8" s="1">
        <f t="shared" ca="1" si="6"/>
        <v>0</v>
      </c>
      <c r="I8" s="1">
        <f t="shared" ca="1" si="6"/>
        <v>0</v>
      </c>
      <c r="J8" s="1">
        <f t="shared" ca="1" si="6"/>
        <v>0</v>
      </c>
      <c r="K8" s="1">
        <f t="shared" ca="1" si="6"/>
        <v>0</v>
      </c>
      <c r="L8" s="1">
        <f t="shared" ca="1" si="6"/>
        <v>0</v>
      </c>
      <c r="M8" s="1">
        <f t="shared" ca="1" si="6"/>
        <v>0</v>
      </c>
      <c r="N8" s="1">
        <f t="shared" ca="1" si="6"/>
        <v>0</v>
      </c>
      <c r="O8" s="1">
        <f t="shared" ca="1" si="6"/>
        <v>0</v>
      </c>
      <c r="P8" s="1">
        <f t="shared" ca="1" si="6"/>
        <v>0</v>
      </c>
      <c r="Q8" s="1">
        <f t="shared" ca="1" si="6"/>
        <v>0</v>
      </c>
      <c r="R8" s="1">
        <f t="shared" ca="1" si="6"/>
        <v>0</v>
      </c>
      <c r="S8" s="1">
        <f t="shared" ca="1" si="6"/>
        <v>0</v>
      </c>
      <c r="T8" s="1">
        <f t="shared" ca="1" si="6"/>
        <v>0</v>
      </c>
      <c r="U8" s="1">
        <f t="shared" ca="1" si="6"/>
        <v>0</v>
      </c>
      <c r="V8" s="1">
        <f t="shared" ca="1" si="6"/>
        <v>0</v>
      </c>
      <c r="W8" s="1">
        <f t="shared" ca="1" si="6"/>
        <v>0</v>
      </c>
      <c r="X8" s="1">
        <f t="shared" ca="1" si="6"/>
        <v>0</v>
      </c>
      <c r="Y8" s="1">
        <f t="shared" ca="1" si="6"/>
        <v>0</v>
      </c>
      <c r="Z8" s="1">
        <f t="shared" ca="1" si="6"/>
        <v>0</v>
      </c>
      <c r="AA8" s="1">
        <f t="shared" ca="1" si="6"/>
        <v>0</v>
      </c>
      <c r="AB8" s="1">
        <f t="shared" ca="1" si="6"/>
        <v>0</v>
      </c>
      <c r="AC8" s="1">
        <f t="shared" ca="1" si="6"/>
        <v>0</v>
      </c>
      <c r="AD8" s="1">
        <f t="shared" ca="1" si="6"/>
        <v>0</v>
      </c>
      <c r="AE8" s="1">
        <f t="shared" ca="1" si="6"/>
        <v>0</v>
      </c>
      <c r="AF8" s="1">
        <f t="shared" ca="1" si="6"/>
        <v>0</v>
      </c>
      <c r="AG8" s="1">
        <f t="shared" ca="1" si="6"/>
        <v>0</v>
      </c>
      <c r="AI8" s="6"/>
    </row>
    <row r="9" spans="1:38" x14ac:dyDescent="0.25">
      <c r="A9" s="4">
        <v>7</v>
      </c>
      <c r="B9" s="1">
        <f t="shared" ref="B9:AG9" ca="1" si="7">IF(B40="","",B40*1000)</f>
        <v>0</v>
      </c>
      <c r="C9" s="1">
        <f t="shared" ca="1" si="7"/>
        <v>0</v>
      </c>
      <c r="D9" s="1">
        <f t="shared" ca="1" si="7"/>
        <v>0</v>
      </c>
      <c r="E9" s="1">
        <f t="shared" ca="1" si="7"/>
        <v>0</v>
      </c>
      <c r="F9" s="1">
        <f t="shared" ca="1" si="7"/>
        <v>0</v>
      </c>
      <c r="G9" s="1">
        <f t="shared" ca="1" si="7"/>
        <v>0</v>
      </c>
      <c r="H9" s="1">
        <f t="shared" ca="1" si="7"/>
        <v>0</v>
      </c>
      <c r="I9" s="1">
        <f t="shared" ca="1" si="7"/>
        <v>0</v>
      </c>
      <c r="J9" s="1">
        <f t="shared" ca="1" si="7"/>
        <v>0</v>
      </c>
      <c r="K9" s="1">
        <f t="shared" ca="1" si="7"/>
        <v>0</v>
      </c>
      <c r="L9" s="1">
        <f t="shared" ca="1" si="7"/>
        <v>0</v>
      </c>
      <c r="M9" s="1">
        <f t="shared" ca="1" si="7"/>
        <v>0</v>
      </c>
      <c r="N9" s="1">
        <f t="shared" ca="1" si="7"/>
        <v>0</v>
      </c>
      <c r="O9" s="1">
        <f t="shared" ca="1" si="7"/>
        <v>0</v>
      </c>
      <c r="P9" s="1">
        <f t="shared" ca="1" si="7"/>
        <v>0</v>
      </c>
      <c r="Q9" s="1">
        <f t="shared" ca="1" si="7"/>
        <v>0</v>
      </c>
      <c r="R9" s="1">
        <f t="shared" ca="1" si="7"/>
        <v>0</v>
      </c>
      <c r="S9" s="1">
        <f t="shared" ca="1" si="7"/>
        <v>0</v>
      </c>
      <c r="T9" s="1">
        <f t="shared" ca="1" si="7"/>
        <v>0</v>
      </c>
      <c r="U9" s="1">
        <f t="shared" ca="1" si="7"/>
        <v>0</v>
      </c>
      <c r="V9" s="1">
        <f t="shared" ca="1" si="7"/>
        <v>0</v>
      </c>
      <c r="W9" s="1">
        <f t="shared" ca="1" si="7"/>
        <v>0</v>
      </c>
      <c r="X9" s="1">
        <f t="shared" ca="1" si="7"/>
        <v>0</v>
      </c>
      <c r="Y9" s="1">
        <f t="shared" ca="1" si="7"/>
        <v>0</v>
      </c>
      <c r="Z9" s="1">
        <f t="shared" ca="1" si="7"/>
        <v>0</v>
      </c>
      <c r="AA9" s="1">
        <f t="shared" ca="1" si="7"/>
        <v>0</v>
      </c>
      <c r="AB9" s="1">
        <f t="shared" ca="1" si="7"/>
        <v>0</v>
      </c>
      <c r="AC9" s="1">
        <f t="shared" ca="1" si="7"/>
        <v>0</v>
      </c>
      <c r="AD9" s="1">
        <f t="shared" ca="1" si="7"/>
        <v>0</v>
      </c>
      <c r="AE9" s="1">
        <f t="shared" ca="1" si="7"/>
        <v>0</v>
      </c>
      <c r="AF9" s="1">
        <f t="shared" ca="1" si="7"/>
        <v>0</v>
      </c>
      <c r="AG9" s="1">
        <f t="shared" ca="1" si="7"/>
        <v>0</v>
      </c>
      <c r="AI9" s="6"/>
    </row>
    <row r="10" spans="1:38" x14ac:dyDescent="0.25">
      <c r="A10" s="4">
        <v>8</v>
      </c>
      <c r="B10" s="1">
        <f t="shared" ref="B10:AG10" ca="1" si="8">IF(B41="","",B41*1000)</f>
        <v>0</v>
      </c>
      <c r="C10" s="1">
        <f t="shared" ca="1" si="8"/>
        <v>0</v>
      </c>
      <c r="D10" s="1">
        <f t="shared" ca="1" si="8"/>
        <v>0</v>
      </c>
      <c r="E10" s="1">
        <f t="shared" ca="1" si="8"/>
        <v>0</v>
      </c>
      <c r="F10" s="1">
        <f t="shared" ca="1" si="8"/>
        <v>0</v>
      </c>
      <c r="G10" s="1">
        <f t="shared" ca="1" si="8"/>
        <v>0</v>
      </c>
      <c r="H10" s="1">
        <f t="shared" ca="1" si="8"/>
        <v>0</v>
      </c>
      <c r="I10" s="1">
        <f t="shared" ca="1" si="8"/>
        <v>0</v>
      </c>
      <c r="J10" s="1">
        <f t="shared" ca="1" si="8"/>
        <v>0</v>
      </c>
      <c r="K10" s="1">
        <f t="shared" ca="1" si="8"/>
        <v>0</v>
      </c>
      <c r="L10" s="1">
        <f t="shared" ca="1" si="8"/>
        <v>0</v>
      </c>
      <c r="M10" s="1">
        <f t="shared" ca="1" si="8"/>
        <v>0</v>
      </c>
      <c r="N10" s="1">
        <f t="shared" ca="1" si="8"/>
        <v>0</v>
      </c>
      <c r="O10" s="1">
        <f t="shared" ca="1" si="8"/>
        <v>0</v>
      </c>
      <c r="P10" s="1">
        <f t="shared" ca="1" si="8"/>
        <v>0</v>
      </c>
      <c r="Q10" s="1">
        <f t="shared" ca="1" si="8"/>
        <v>0</v>
      </c>
      <c r="R10" s="1">
        <f t="shared" ca="1" si="8"/>
        <v>0</v>
      </c>
      <c r="S10" s="1">
        <f t="shared" ca="1" si="8"/>
        <v>0</v>
      </c>
      <c r="T10" s="1">
        <f t="shared" ca="1" si="8"/>
        <v>0</v>
      </c>
      <c r="U10" s="1">
        <f t="shared" ca="1" si="8"/>
        <v>0</v>
      </c>
      <c r="V10" s="1">
        <f t="shared" ca="1" si="8"/>
        <v>0</v>
      </c>
      <c r="W10" s="1">
        <f t="shared" ca="1" si="8"/>
        <v>0</v>
      </c>
      <c r="X10" s="1">
        <f t="shared" ca="1" si="8"/>
        <v>0</v>
      </c>
      <c r="Y10" s="1">
        <f t="shared" ca="1" si="8"/>
        <v>0</v>
      </c>
      <c r="Z10" s="1">
        <f t="shared" ca="1" si="8"/>
        <v>0</v>
      </c>
      <c r="AA10" s="1">
        <f t="shared" ca="1" si="8"/>
        <v>0</v>
      </c>
      <c r="AB10" s="1">
        <f t="shared" ca="1" si="8"/>
        <v>0</v>
      </c>
      <c r="AC10" s="1">
        <f t="shared" ca="1" si="8"/>
        <v>0</v>
      </c>
      <c r="AD10" s="1">
        <f t="shared" ca="1" si="8"/>
        <v>0</v>
      </c>
      <c r="AE10" s="1">
        <f t="shared" ca="1" si="8"/>
        <v>0</v>
      </c>
      <c r="AF10" s="1">
        <f t="shared" ca="1" si="8"/>
        <v>0</v>
      </c>
      <c r="AG10" s="1">
        <f t="shared" ca="1" si="8"/>
        <v>0</v>
      </c>
      <c r="AI10" s="6"/>
    </row>
    <row r="11" spans="1:38" x14ac:dyDescent="0.25">
      <c r="B11"/>
      <c r="C11"/>
      <c r="D11"/>
      <c r="E11"/>
      <c r="F11"/>
      <c r="G11"/>
      <c r="H11"/>
      <c r="I11"/>
      <c r="J11" s="28" t="s">
        <v>5</v>
      </c>
      <c r="K11" s="29">
        <f t="shared" ref="K11:O11" ca="1" si="9">IFERROR(K1/G1-1,"")</f>
        <v>2.6895566402276305E-3</v>
      </c>
      <c r="L11" s="29">
        <f t="shared" ca="1" si="9"/>
        <v>-5.1131452519675991E-3</v>
      </c>
      <c r="M11" s="29">
        <f t="shared" ca="1" si="9"/>
        <v>6.470663162151169E-3</v>
      </c>
      <c r="N11" s="29">
        <f t="shared" ca="1" si="9"/>
        <v>-1.4442431861611205E-2</v>
      </c>
      <c r="O11" s="29">
        <f t="shared" ca="1" si="9"/>
        <v>-3.3293615399322407E-3</v>
      </c>
      <c r="P11" s="29">
        <f ca="1">IFERROR(P1/L1-1,"")</f>
        <v>8.5511442792622905E-3</v>
      </c>
      <c r="Q11" s="29">
        <f t="shared" ref="Q11:Y11" ca="1" si="10">IFERROR(Q1/M1-1,"")</f>
        <v>-5.6057810641730876E-3</v>
      </c>
      <c r="R11" s="29">
        <f t="shared" ca="1" si="10"/>
        <v>4.5514118218006328E-3</v>
      </c>
      <c r="S11" s="29">
        <f t="shared" ca="1" si="10"/>
        <v>-1.1078267056741087E-3</v>
      </c>
      <c r="T11" s="29">
        <f t="shared" ca="1" si="10"/>
        <v>3.0906543100124306E-3</v>
      </c>
      <c r="U11" s="29">
        <f t="shared" ca="1" si="10"/>
        <v>-2.2171478897702324E-3</v>
      </c>
      <c r="V11" s="29">
        <f t="shared" ca="1" si="10"/>
        <v>-6.4902275497764617E-3</v>
      </c>
      <c r="W11" s="29">
        <f t="shared" ca="1" si="10"/>
        <v>-5.5436489011904233E-2</v>
      </c>
      <c r="X11" s="29">
        <f t="shared" ca="1" si="10"/>
        <v>-5.5735084409863633E-3</v>
      </c>
      <c r="Y11" s="29">
        <f t="shared" ca="1" si="10"/>
        <v>7.1837345543432907E-3</v>
      </c>
      <c r="Z11" s="29"/>
      <c r="AA11" s="29"/>
      <c r="AB11" s="29"/>
      <c r="AC11" s="29"/>
      <c r="AD11" s="29"/>
      <c r="AE11" s="29"/>
      <c r="AF11" s="29"/>
      <c r="AG11" s="29"/>
      <c r="AI11" s="39" t="s">
        <v>8</v>
      </c>
      <c r="AJ11" s="39" t="s">
        <v>3</v>
      </c>
      <c r="AK11" s="39" t="s">
        <v>9</v>
      </c>
      <c r="AL11" s="38" t="s">
        <v>6</v>
      </c>
    </row>
    <row r="12" spans="1:38" x14ac:dyDescent="0.25">
      <c r="A12" s="2" t="s">
        <v>0</v>
      </c>
      <c r="B12" s="3">
        <f t="array" aca="1" ref="B12:Y20" ca="1">OFFSET([3]Mediana!$A$2,28,MATCH(_Disponible_EPA,[3]Mediana!$2:$2)-20-MONTH(_Disponible_EPA)/3,9,28+MONTH(_Disponible_EPA)/3)</f>
        <v>42094</v>
      </c>
      <c r="C12" s="3">
        <f ca="1"/>
        <v>42185</v>
      </c>
      <c r="D12" s="3">
        <f ca="1"/>
        <v>42277</v>
      </c>
      <c r="E12" s="3">
        <f ca="1"/>
        <v>42369</v>
      </c>
      <c r="F12" s="3">
        <f ca="1"/>
        <v>42460</v>
      </c>
      <c r="G12" s="3">
        <f ca="1"/>
        <v>42551</v>
      </c>
      <c r="H12" s="3">
        <f ca="1"/>
        <v>42643</v>
      </c>
      <c r="I12" s="3">
        <f ca="1"/>
        <v>42735</v>
      </c>
      <c r="J12" s="3">
        <f ca="1"/>
        <v>42825</v>
      </c>
      <c r="K12" s="3">
        <f ca="1"/>
        <v>42916</v>
      </c>
      <c r="L12" s="3">
        <f ca="1"/>
        <v>43008</v>
      </c>
      <c r="M12" s="3">
        <f ca="1"/>
        <v>43100</v>
      </c>
      <c r="N12" s="3">
        <f ca="1"/>
        <v>43190</v>
      </c>
      <c r="O12" s="3">
        <f ca="1"/>
        <v>43281</v>
      </c>
      <c r="P12" s="3">
        <f ca="1"/>
        <v>43373</v>
      </c>
      <c r="Q12" s="3">
        <f ca="1"/>
        <v>43465</v>
      </c>
      <c r="R12" s="3">
        <f ca="1"/>
        <v>43555</v>
      </c>
      <c r="S12" s="3">
        <f ca="1"/>
        <v>43646</v>
      </c>
      <c r="T12" s="3">
        <f ca="1"/>
        <v>43738</v>
      </c>
      <c r="U12" s="3">
        <f ca="1"/>
        <v>43830</v>
      </c>
      <c r="V12" s="3">
        <f ca="1"/>
        <v>43921</v>
      </c>
      <c r="W12" s="3">
        <f ca="1"/>
        <v>44012</v>
      </c>
      <c r="X12" s="3">
        <f ca="1"/>
        <v>44104</v>
      </c>
      <c r="Y12" s="3">
        <f ca="1"/>
        <v>44196</v>
      </c>
      <c r="Z12" s="3"/>
      <c r="AA12" s="3"/>
      <c r="AB12" s="3"/>
      <c r="AC12" s="3"/>
      <c r="AD12" s="3"/>
      <c r="AE12" s="3"/>
      <c r="AF12" s="3"/>
      <c r="AG12" s="3"/>
      <c r="AI12" s="8">
        <f ca="1">INDEX(_ActivosEPACLM,ROWS($A$1:A1))</f>
        <v>991500</v>
      </c>
      <c r="AJ12" s="8">
        <f ca="1">INDEX(_ActivosEPACLM,ROWS($A$1:C1))</f>
        <v>991500</v>
      </c>
      <c r="AK12" s="8"/>
      <c r="AL12" s="40">
        <f ca="1">SUM(OFFSET(AL13,0,0,_Horizonte_EPA,1))</f>
        <v>4</v>
      </c>
    </row>
    <row r="13" spans="1:38" x14ac:dyDescent="0.25">
      <c r="A13" s="4">
        <v>1</v>
      </c>
      <c r="B13" s="27">
        <f ca="1"/>
        <v>2.6448926456588548E-3</v>
      </c>
      <c r="C13" s="27">
        <f ca="1"/>
        <v>4.5921880863122001E-3</v>
      </c>
      <c r="D13" s="27">
        <f ca="1"/>
        <v>8.4886998449483081E-3</v>
      </c>
      <c r="E13" s="27">
        <f ca="1"/>
        <v>4.7632730919465382E-3</v>
      </c>
      <c r="F13" s="27">
        <f ca="1"/>
        <v>5.7916637706309886E-3</v>
      </c>
      <c r="G13" s="27">
        <f ca="1"/>
        <v>4.477363053195689E-3</v>
      </c>
      <c r="H13" s="27">
        <f ca="1"/>
        <v>5.9954682327420031E-3</v>
      </c>
      <c r="I13" s="27">
        <f ca="1"/>
        <v>1.673648520140868E-2</v>
      </c>
      <c r="J13" s="27">
        <f ca="1"/>
        <v>9.0103718170410109E-3</v>
      </c>
      <c r="K13" s="27">
        <f ca="1"/>
        <v>9.2585178666260114E-3</v>
      </c>
      <c r="L13" s="27">
        <f ca="1"/>
        <v>1.432803708515596E-2</v>
      </c>
      <c r="M13" s="27">
        <f ca="1"/>
        <v>2.445208867442274E-2</v>
      </c>
      <c r="N13" s="27">
        <f ca="1"/>
        <v>2.0734704163829314E-2</v>
      </c>
      <c r="O13" s="27">
        <f ca="1"/>
        <v>9.30865766653418E-3</v>
      </c>
      <c r="P13" s="27">
        <f ca="1"/>
        <v>7.0802646796143251E-3</v>
      </c>
      <c r="Q13" s="27">
        <f ca="1"/>
        <v>7.2251149640963136E-3</v>
      </c>
      <c r="R13" s="27">
        <f ca="1"/>
        <v>5.9764651237851022E-3</v>
      </c>
      <c r="S13" s="27">
        <f ca="1"/>
        <v>5.469780010038925E-3</v>
      </c>
      <c r="T13" s="27">
        <f ca="1"/>
        <v>9.0714330772809111E-3</v>
      </c>
      <c r="U13" s="27">
        <f ca="1"/>
        <v>4.7010222209714035E-3</v>
      </c>
      <c r="V13" s="27">
        <f ca="1"/>
        <v>9.5258933445176441E-3</v>
      </c>
      <c r="W13" s="27">
        <f ca="1"/>
        <v>6.1469088980573933E-2</v>
      </c>
      <c r="X13" s="27">
        <f ca="1"/>
        <v>6.1181642802863506E-2</v>
      </c>
      <c r="Y13" s="27">
        <f ca="1"/>
        <v>3.2501313326734026E-2</v>
      </c>
      <c r="Z13" s="27"/>
      <c r="AA13" s="27"/>
      <c r="AB13" s="27"/>
      <c r="AC13" s="27"/>
      <c r="AD13" s="27"/>
      <c r="AE13" s="27"/>
      <c r="AF13" s="27"/>
      <c r="AG13" s="27"/>
      <c r="AI13" s="8">
        <f ca="1">INDEX(_ActivosEPACLM,ROWS($A$1:A2))</f>
        <v>987500</v>
      </c>
      <c r="AJ13" s="8">
        <f ca="1">INDEX(_ActivosEPACLM,ROWS($A$1:C2))</f>
        <v>987500</v>
      </c>
      <c r="AK13" s="8"/>
      <c r="AL13" s="37">
        <f ca="1">IF(INDEX(Previsiones_ActivosEPACLM,1)&lt;INDEX(_ActivosEPACLM,_NumeroTrimestres),1,0)</f>
        <v>1</v>
      </c>
    </row>
    <row r="14" spans="1:38" x14ac:dyDescent="0.25">
      <c r="A14" s="4">
        <v>2</v>
      </c>
      <c r="B14" s="27">
        <f ca="1"/>
        <v>5.110145770815918E-3</v>
      </c>
      <c r="C14" s="27">
        <f ca="1"/>
        <v>7.7959118036018075E-3</v>
      </c>
      <c r="D14" s="27">
        <f ca="1"/>
        <v>1.0161150291045643E-2</v>
      </c>
      <c r="E14" s="27">
        <f ca="1"/>
        <v>4.6249328395037981E-3</v>
      </c>
      <c r="F14" s="27">
        <f ca="1"/>
        <v>4.2979378777200199E-3</v>
      </c>
      <c r="G14" s="27">
        <f ca="1"/>
        <v>3.6206867502808892E-3</v>
      </c>
      <c r="H14" s="27">
        <f ca="1"/>
        <v>1.1455926406834302E-2</v>
      </c>
      <c r="I14" s="27">
        <f ca="1"/>
        <v>2.4103989676506631E-2</v>
      </c>
      <c r="J14" s="27">
        <f ca="1"/>
        <v>3.2895495408878693E-3</v>
      </c>
      <c r="K14" s="27">
        <f ca="1"/>
        <v>2.2611591099671532E-2</v>
      </c>
      <c r="L14" s="27">
        <f ca="1"/>
        <v>1.2781885414403211E-2</v>
      </c>
      <c r="M14" s="27">
        <f ca="1"/>
        <v>9.4792495718784148E-3</v>
      </c>
      <c r="N14" s="27">
        <f ca="1"/>
        <v>1.4213327150096423E-2</v>
      </c>
      <c r="O14" s="27">
        <f ca="1"/>
        <v>1.1765769894509646E-2</v>
      </c>
      <c r="P14" s="27">
        <f ca="1"/>
        <v>8.418295898796101E-3</v>
      </c>
      <c r="Q14" s="27">
        <f ca="1"/>
        <v>3.9009451395690341E-3</v>
      </c>
      <c r="R14" s="27">
        <f ca="1"/>
        <v>6.5858196592286609E-3</v>
      </c>
      <c r="S14" s="27">
        <f ca="1"/>
        <v>6.7476549285473255E-3</v>
      </c>
      <c r="T14" s="27">
        <f ca="1"/>
        <v>5.7864980984814185E-3</v>
      </c>
      <c r="U14" s="27">
        <f ca="1"/>
        <v>1.3150857322443685E-2</v>
      </c>
      <c r="V14" s="27">
        <f ca="1"/>
        <v>6.8561033073813421E-2</v>
      </c>
      <c r="W14" s="27">
        <f ca="1"/>
        <v>1.1045448876631118E-2</v>
      </c>
      <c r="X14" s="27">
        <f ca="1"/>
        <v>7.9169314520184123E-2</v>
      </c>
      <c r="Y14" s="27">
        <f ca="1"/>
        <v>8.0184855610422948E-2</v>
      </c>
      <c r="Z14" s="27"/>
      <c r="AA14" s="27"/>
      <c r="AB14" s="27"/>
      <c r="AC14" s="27"/>
      <c r="AD14" s="27"/>
      <c r="AE14" s="27"/>
      <c r="AF14" s="27"/>
      <c r="AG14" s="27"/>
      <c r="AI14" s="8">
        <f ca="1">INDEX(_ActivosEPACLM,ROWS($A$1:A3))</f>
        <v>990800</v>
      </c>
      <c r="AJ14" s="8">
        <f ca="1">INDEX(_ActivosEPACLM,ROWS($A$1:C3))</f>
        <v>990800</v>
      </c>
      <c r="AK14" s="8"/>
      <c r="AL14" s="37">
        <f ca="1">IF(INDEX(Previsiones_ActivosEPACLM,2)&lt;INDEX(_ActivosEPACLM,_NumeroTrimestres),1,0)</f>
        <v>1</v>
      </c>
    </row>
    <row r="15" spans="1:38" x14ac:dyDescent="0.25">
      <c r="A15" s="5">
        <v>3</v>
      </c>
      <c r="B15" s="27">
        <f ca="1"/>
        <v>9.619711936515743E-3</v>
      </c>
      <c r="C15" s="27">
        <f ca="1"/>
        <v>9.32410794768114E-3</v>
      </c>
      <c r="D15" s="27">
        <f ca="1"/>
        <v>7.8785953258446867E-3</v>
      </c>
      <c r="E15" s="27">
        <f ca="1"/>
        <v>3.6312098450256174E-3</v>
      </c>
      <c r="F15" s="27">
        <f ca="1"/>
        <v>9.9751607283669816E-3</v>
      </c>
      <c r="G15" s="27">
        <f ca="1"/>
        <v>1.468909180735041E-2</v>
      </c>
      <c r="H15" s="27">
        <f ca="1"/>
        <v>1.9696558778743788E-2</v>
      </c>
      <c r="I15" s="27">
        <f ca="1"/>
        <v>1.7386082848928609E-2</v>
      </c>
      <c r="J15" s="27">
        <f ca="1"/>
        <v>1.4135241792735197E-2</v>
      </c>
      <c r="K15" s="27">
        <f ca="1"/>
        <v>4.5890888537260472E-3</v>
      </c>
      <c r="L15" s="27">
        <f ca="1"/>
        <v>9.8063757365455285E-3</v>
      </c>
      <c r="M15" s="27">
        <f ca="1"/>
        <v>1.3845360930311938E-2</v>
      </c>
      <c r="N15" s="27">
        <f ca="1"/>
        <v>1.0488966854911599E-2</v>
      </c>
      <c r="O15" s="27">
        <f ca="1"/>
        <v>1.390595707373608E-2</v>
      </c>
      <c r="P15" s="27">
        <f ca="1"/>
        <v>6.0106380677554172E-3</v>
      </c>
      <c r="Q15" s="27">
        <f ca="1"/>
        <v>3.1931207150545111E-3</v>
      </c>
      <c r="R15" s="27">
        <f ca="1"/>
        <v>3.2648262792407375E-3</v>
      </c>
      <c r="S15" s="27">
        <f ca="1"/>
        <v>3.2675993722745648E-3</v>
      </c>
      <c r="T15" s="27">
        <f ca="1"/>
        <v>6.4960044483803247E-3</v>
      </c>
      <c r="U15" s="27">
        <f ca="1"/>
        <v>7.1554980598757922E-2</v>
      </c>
      <c r="V15" s="27">
        <f ca="1"/>
        <v>1.2341839227463625E-2</v>
      </c>
      <c r="W15" s="27">
        <f ca="1"/>
        <v>2.3843761961486978E-2</v>
      </c>
      <c r="X15" s="27">
        <f ca="1"/>
        <v>2.4521723422712104E-2</v>
      </c>
      <c r="Y15" s="27">
        <f ca="1"/>
        <v>2.5426597964413239E-2</v>
      </c>
      <c r="Z15" s="27"/>
      <c r="AA15" s="27"/>
      <c r="AB15" s="27"/>
      <c r="AC15" s="27"/>
      <c r="AD15" s="27"/>
      <c r="AE15" s="27"/>
      <c r="AF15" s="27"/>
      <c r="AG15" s="27"/>
      <c r="AI15" s="8">
        <f ca="1">INDEX(_ActivosEPACLM,ROWS($A$1:A4))</f>
        <v>988600</v>
      </c>
      <c r="AJ15" s="8">
        <f ca="1">INDEX(_ActivosEPACLM,ROWS($A$1:C4))</f>
        <v>988600</v>
      </c>
      <c r="AK15" s="8"/>
      <c r="AL15" s="37">
        <f ca="1">IF(INDEX(Previsiones_ActivosEPACLM,3)&lt;INDEX(_ActivosEPACLM,_NumeroTrimestres),1,0)</f>
        <v>1</v>
      </c>
    </row>
    <row r="16" spans="1:38" x14ac:dyDescent="0.25">
      <c r="A16" s="5">
        <v>4</v>
      </c>
      <c r="B16" s="27">
        <f ca="1"/>
        <v>1.044498684842524E-2</v>
      </c>
      <c r="C16" s="27">
        <f ca="1"/>
        <v>7.3523330449481658E-3</v>
      </c>
      <c r="D16" s="27">
        <f ca="1"/>
        <v>1.2019565347538504E-2</v>
      </c>
      <c r="E16" s="27">
        <f ca="1"/>
        <v>8.9898437311178477E-3</v>
      </c>
      <c r="F16" s="27">
        <f ca="1"/>
        <v>1.0417616893904264E-2</v>
      </c>
      <c r="G16" s="27">
        <f ca="1"/>
        <v>2.2695529051514417E-2</v>
      </c>
      <c r="H16" s="27">
        <f ca="1"/>
        <v>1.4077575073751356E-2</v>
      </c>
      <c r="I16" s="27">
        <f ca="1"/>
        <v>7.2061636450428557E-3</v>
      </c>
      <c r="J16" s="27">
        <f ca="1"/>
        <v>1.2261275968916239E-2</v>
      </c>
      <c r="K16" s="27">
        <f ca="1"/>
        <v>1.8154502408418493E-2</v>
      </c>
      <c r="L16" s="27">
        <f ca="1"/>
        <v>4.2341378527627638E-3</v>
      </c>
      <c r="M16" s="27">
        <f ca="1"/>
        <v>1.8447641175485266E-2</v>
      </c>
      <c r="N16" s="27">
        <f ca="1"/>
        <v>9.8761052315683908E-3</v>
      </c>
      <c r="O16" s="27">
        <f ca="1"/>
        <v>1.157342232264991E-2</v>
      </c>
      <c r="P16" s="27">
        <f ca="1"/>
        <v>4.480728403966884E-3</v>
      </c>
      <c r="Q16" s="27">
        <f ca="1"/>
        <v>7.048393696272132E-3</v>
      </c>
      <c r="R16" s="27">
        <f ca="1"/>
        <v>4.9536540910709199E-3</v>
      </c>
      <c r="S16" s="27">
        <f ca="1"/>
        <v>8.9570490240566611E-3</v>
      </c>
      <c r="T16" s="27">
        <f ca="1"/>
        <v>6.4922104687791735E-2</v>
      </c>
      <c r="U16" s="27">
        <f ca="1"/>
        <v>1.427138661451219E-2</v>
      </c>
      <c r="V16" s="27">
        <f ca="1"/>
        <v>1.6083043225736733E-2</v>
      </c>
      <c r="W16" s="27">
        <f ca="1"/>
        <v>1.6767338118924058E-2</v>
      </c>
      <c r="X16" s="27">
        <f ca="1"/>
        <v>1.7554447630508077E-2</v>
      </c>
      <c r="Y16" s="27">
        <f ca="1"/>
        <v>1.8352545896921386E-2</v>
      </c>
      <c r="Z16" s="27"/>
      <c r="AA16" s="27"/>
      <c r="AB16" s="27"/>
      <c r="AC16" s="27"/>
      <c r="AD16" s="27"/>
      <c r="AE16" s="27"/>
      <c r="AF16" s="27"/>
      <c r="AG16" s="27"/>
      <c r="AI16" s="8">
        <f ca="1">INDEX(_ActivosEPACLM,ROWS($A$1:A5))</f>
        <v>983500</v>
      </c>
      <c r="AJ16" s="8">
        <f ca="1">INDEX(_ActivosEPACLM,ROWS($A$1:C5))</f>
        <v>983500</v>
      </c>
      <c r="AK16" s="8"/>
      <c r="AL16" s="37">
        <f ca="1">IF(INDEX(Previsiones_ActivosEPACLM,4)&lt;INDEX(_ActivosEPACLM,_NumeroTrimestres),1,0)</f>
        <v>1</v>
      </c>
    </row>
    <row r="17" spans="1:37" x14ac:dyDescent="0.25">
      <c r="A17" s="5">
        <v>5</v>
      </c>
      <c r="B17" s="27">
        <f ca="1"/>
        <v>0</v>
      </c>
      <c r="C17" s="27">
        <f ca="1"/>
        <v>0</v>
      </c>
      <c r="D17" s="27">
        <f ca="1"/>
        <v>0</v>
      </c>
      <c r="E17" s="27">
        <f ca="1"/>
        <v>0</v>
      </c>
      <c r="F17" s="27">
        <f ca="1"/>
        <v>0</v>
      </c>
      <c r="G17" s="27">
        <f ca="1"/>
        <v>0</v>
      </c>
      <c r="H17" s="27">
        <f ca="1"/>
        <v>0</v>
      </c>
      <c r="I17" s="27">
        <f ca="1"/>
        <v>0</v>
      </c>
      <c r="J17" s="27">
        <f ca="1"/>
        <v>0</v>
      </c>
      <c r="K17" s="27">
        <f ca="1"/>
        <v>0</v>
      </c>
      <c r="L17" s="27">
        <f ca="1"/>
        <v>0</v>
      </c>
      <c r="M17" s="27">
        <f ca="1"/>
        <v>0</v>
      </c>
      <c r="N17" s="27">
        <f ca="1"/>
        <v>0</v>
      </c>
      <c r="O17" s="27">
        <f ca="1"/>
        <v>0</v>
      </c>
      <c r="P17" s="27">
        <f ca="1"/>
        <v>0</v>
      </c>
      <c r="Q17" s="27">
        <f ca="1"/>
        <v>0</v>
      </c>
      <c r="R17" s="27">
        <f ca="1"/>
        <v>0</v>
      </c>
      <c r="S17" s="27">
        <f ca="1"/>
        <v>0</v>
      </c>
      <c r="T17" s="27">
        <f ca="1"/>
        <v>0</v>
      </c>
      <c r="U17" s="27">
        <f ca="1"/>
        <v>0</v>
      </c>
      <c r="V17" s="27">
        <f ca="1"/>
        <v>0</v>
      </c>
      <c r="W17" s="27">
        <f ca="1"/>
        <v>0</v>
      </c>
      <c r="X17" s="27">
        <f ca="1"/>
        <v>0</v>
      </c>
      <c r="Y17" s="27">
        <f ca="1"/>
        <v>0</v>
      </c>
      <c r="Z17" s="27"/>
      <c r="AA17" s="27"/>
      <c r="AB17" s="27"/>
      <c r="AC17" s="27"/>
      <c r="AD17" s="27"/>
      <c r="AE17" s="27"/>
      <c r="AF17" s="27"/>
      <c r="AG17" s="27"/>
      <c r="AI17" s="8">
        <f ca="1">INDEX(_ActivosEPACLM,ROWS($A$1:A6))</f>
        <v>983400</v>
      </c>
      <c r="AJ17" s="8">
        <f ca="1">INDEX(_ActivosEPACLM,ROWS($A$1:C6))</f>
        <v>983400</v>
      </c>
      <c r="AK17" s="8"/>
    </row>
    <row r="18" spans="1:37" x14ac:dyDescent="0.25">
      <c r="A18" s="5">
        <v>6</v>
      </c>
      <c r="B18" s="27">
        <f ca="1"/>
        <v>0</v>
      </c>
      <c r="C18" s="27">
        <f ca="1"/>
        <v>0</v>
      </c>
      <c r="D18" s="27">
        <f ca="1"/>
        <v>0</v>
      </c>
      <c r="E18" s="27">
        <f ca="1"/>
        <v>0</v>
      </c>
      <c r="F18" s="27">
        <f ca="1"/>
        <v>0</v>
      </c>
      <c r="G18" s="27">
        <f ca="1"/>
        <v>0</v>
      </c>
      <c r="H18" s="27">
        <f ca="1"/>
        <v>0</v>
      </c>
      <c r="I18" s="27">
        <f ca="1"/>
        <v>0</v>
      </c>
      <c r="J18" s="27">
        <f ca="1"/>
        <v>0</v>
      </c>
      <c r="K18" s="27">
        <f ca="1"/>
        <v>0</v>
      </c>
      <c r="L18" s="27">
        <f ca="1"/>
        <v>0</v>
      </c>
      <c r="M18" s="27">
        <f ca="1"/>
        <v>0</v>
      </c>
      <c r="N18" s="27">
        <f ca="1"/>
        <v>0</v>
      </c>
      <c r="O18" s="27">
        <f ca="1"/>
        <v>0</v>
      </c>
      <c r="P18" s="27">
        <f ca="1"/>
        <v>0</v>
      </c>
      <c r="Q18" s="27">
        <f ca="1"/>
        <v>0</v>
      </c>
      <c r="R18" s="27">
        <f ca="1"/>
        <v>0</v>
      </c>
      <c r="S18" s="27">
        <f ca="1"/>
        <v>0</v>
      </c>
      <c r="T18" s="27">
        <f ca="1"/>
        <v>0</v>
      </c>
      <c r="U18" s="27">
        <f ca="1"/>
        <v>0</v>
      </c>
      <c r="V18" s="27">
        <f ca="1"/>
        <v>0</v>
      </c>
      <c r="W18" s="27">
        <f ca="1"/>
        <v>0</v>
      </c>
      <c r="X18" s="27">
        <f ca="1"/>
        <v>0</v>
      </c>
      <c r="Y18" s="27">
        <f ca="1"/>
        <v>0</v>
      </c>
      <c r="Z18" s="27"/>
      <c r="AA18" s="27"/>
      <c r="AB18" s="27"/>
      <c r="AC18" s="27"/>
      <c r="AD18" s="27"/>
      <c r="AE18" s="27"/>
      <c r="AF18" s="27"/>
      <c r="AG18" s="27"/>
      <c r="AI18" s="8">
        <f ca="1">INDEX(_ActivosEPACLM,ROWS($A$1:A7))</f>
        <v>978300</v>
      </c>
      <c r="AJ18" s="8">
        <f ca="1">INDEX(_ActivosEPACLM,ROWS($A$1:C7))</f>
        <v>978300</v>
      </c>
      <c r="AK18" s="8"/>
    </row>
    <row r="19" spans="1:37" x14ac:dyDescent="0.25">
      <c r="A19" s="4">
        <v>7</v>
      </c>
      <c r="B19" s="27">
        <f ca="1"/>
        <v>0</v>
      </c>
      <c r="C19" s="27">
        <f ca="1"/>
        <v>0</v>
      </c>
      <c r="D19" s="27">
        <f ca="1"/>
        <v>0</v>
      </c>
      <c r="E19" s="27">
        <f ca="1"/>
        <v>0</v>
      </c>
      <c r="F19" s="27">
        <f ca="1"/>
        <v>0</v>
      </c>
      <c r="G19" s="27">
        <f ca="1"/>
        <v>0</v>
      </c>
      <c r="H19" s="27">
        <f ca="1"/>
        <v>0</v>
      </c>
      <c r="I19" s="27">
        <f ca="1"/>
        <v>0</v>
      </c>
      <c r="J19" s="27">
        <f ca="1"/>
        <v>0</v>
      </c>
      <c r="K19" s="27">
        <f ca="1"/>
        <v>0</v>
      </c>
      <c r="L19" s="27">
        <f ca="1"/>
        <v>0</v>
      </c>
      <c r="M19" s="27">
        <f ca="1"/>
        <v>0</v>
      </c>
      <c r="N19" s="27">
        <f ca="1"/>
        <v>0</v>
      </c>
      <c r="O19" s="27">
        <f ca="1"/>
        <v>0</v>
      </c>
      <c r="P19" s="27">
        <f ca="1"/>
        <v>0</v>
      </c>
      <c r="Q19" s="27">
        <f ca="1"/>
        <v>0</v>
      </c>
      <c r="R19" s="27">
        <f ca="1"/>
        <v>0</v>
      </c>
      <c r="S19" s="27">
        <f ca="1"/>
        <v>0</v>
      </c>
      <c r="T19" s="27">
        <f ca="1"/>
        <v>0</v>
      </c>
      <c r="U19" s="27">
        <f ca="1"/>
        <v>0</v>
      </c>
      <c r="V19" s="27">
        <f ca="1"/>
        <v>0</v>
      </c>
      <c r="W19" s="27">
        <f ca="1"/>
        <v>0</v>
      </c>
      <c r="X19" s="27">
        <f ca="1"/>
        <v>0</v>
      </c>
      <c r="Y19" s="27">
        <f ca="1"/>
        <v>0</v>
      </c>
      <c r="Z19" s="27"/>
      <c r="AA19" s="27"/>
      <c r="AB19" s="27"/>
      <c r="AC19" s="27"/>
      <c r="AD19" s="27"/>
      <c r="AE19" s="27"/>
      <c r="AF19" s="27"/>
      <c r="AG19" s="27"/>
      <c r="AI19" s="8">
        <f ca="1">INDEX(_ActivosEPACLM,ROWS($A$1:A8))</f>
        <v>989200</v>
      </c>
      <c r="AJ19" s="8">
        <f ca="1">INDEX(_ActivosEPACLM,ROWS($A$1:C8))</f>
        <v>989200</v>
      </c>
      <c r="AK19" s="8"/>
    </row>
    <row r="20" spans="1:37" x14ac:dyDescent="0.25">
      <c r="A20" s="4">
        <v>8</v>
      </c>
      <c r="B20" s="27">
        <f ca="1"/>
        <v>0</v>
      </c>
      <c r="C20" s="27">
        <f ca="1"/>
        <v>0</v>
      </c>
      <c r="D20" s="27">
        <f ca="1"/>
        <v>0</v>
      </c>
      <c r="E20" s="27">
        <f ca="1"/>
        <v>0</v>
      </c>
      <c r="F20" s="27">
        <f ca="1"/>
        <v>0</v>
      </c>
      <c r="G20" s="27">
        <f ca="1"/>
        <v>0</v>
      </c>
      <c r="H20" s="27">
        <f ca="1"/>
        <v>0</v>
      </c>
      <c r="I20" s="27">
        <f ca="1"/>
        <v>0</v>
      </c>
      <c r="J20" s="27">
        <f ca="1"/>
        <v>0</v>
      </c>
      <c r="K20" s="27">
        <f ca="1"/>
        <v>0</v>
      </c>
      <c r="L20" s="27">
        <f ca="1"/>
        <v>0</v>
      </c>
      <c r="M20" s="27">
        <f ca="1"/>
        <v>0</v>
      </c>
      <c r="N20" s="27">
        <f ca="1"/>
        <v>0</v>
      </c>
      <c r="O20" s="27">
        <f ca="1"/>
        <v>0</v>
      </c>
      <c r="P20" s="27">
        <f ca="1"/>
        <v>0</v>
      </c>
      <c r="Q20" s="27">
        <f ca="1"/>
        <v>0</v>
      </c>
      <c r="R20" s="27">
        <f ca="1"/>
        <v>0</v>
      </c>
      <c r="S20" s="27">
        <f ca="1"/>
        <v>0</v>
      </c>
      <c r="T20" s="27">
        <f ca="1"/>
        <v>0</v>
      </c>
      <c r="U20" s="27">
        <f ca="1"/>
        <v>0</v>
      </c>
      <c r="V20" s="27">
        <f ca="1"/>
        <v>0</v>
      </c>
      <c r="W20" s="27">
        <f ca="1"/>
        <v>0</v>
      </c>
      <c r="X20" s="27">
        <f ca="1"/>
        <v>0</v>
      </c>
      <c r="Y20" s="27">
        <f ca="1"/>
        <v>0</v>
      </c>
      <c r="Z20" s="27"/>
      <c r="AA20" s="27"/>
      <c r="AB20" s="27"/>
      <c r="AC20" s="27"/>
      <c r="AD20" s="27"/>
      <c r="AE20" s="27"/>
      <c r="AF20" s="27"/>
      <c r="AG20" s="27"/>
      <c r="AI20" s="8">
        <f ca="1">INDEX(_ActivosEPACLM,ROWS($A$1:A9))</f>
        <v>994300</v>
      </c>
      <c r="AJ20" s="8">
        <f ca="1">INDEX(_ActivosEPACLM,ROWS($A$1:C9))</f>
        <v>994300</v>
      </c>
      <c r="AK20" s="8"/>
    </row>
    <row r="21" spans="1:37" x14ac:dyDescent="0.25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AB21"/>
      <c r="AC21"/>
      <c r="AD21"/>
      <c r="AE21"/>
      <c r="AF21"/>
      <c r="AG21"/>
      <c r="AI21" s="8">
        <f ca="1">INDEX(_ActivosEPACLM,ROWS($A$1:A10))</f>
        <v>986044.90999999992</v>
      </c>
      <c r="AJ21" s="8">
        <f ca="1">INDEX(_ActivosEPACLM,ROWS($A$1:C10))</f>
        <v>986044.90999999992</v>
      </c>
      <c r="AK21" s="8"/>
    </row>
    <row r="22" spans="1:37" x14ac:dyDescent="0.25">
      <c r="A22" s="2" t="s">
        <v>0</v>
      </c>
      <c r="B22" s="3">
        <f t="shared" ref="B22:Y22" ca="1" si="11">B12</f>
        <v>42094</v>
      </c>
      <c r="C22" s="3">
        <f t="shared" ca="1" si="11"/>
        <v>42185</v>
      </c>
      <c r="D22" s="3">
        <f t="shared" ca="1" si="11"/>
        <v>42277</v>
      </c>
      <c r="E22" s="3">
        <f t="shared" ca="1" si="11"/>
        <v>42369</v>
      </c>
      <c r="F22" s="3">
        <f t="shared" ca="1" si="11"/>
        <v>42460</v>
      </c>
      <c r="G22" s="3">
        <f t="shared" ca="1" si="11"/>
        <v>42551</v>
      </c>
      <c r="H22" s="3">
        <f t="shared" ca="1" si="11"/>
        <v>42643</v>
      </c>
      <c r="I22" s="3">
        <f t="shared" ca="1" si="11"/>
        <v>42735</v>
      </c>
      <c r="J22" s="3">
        <f t="shared" ca="1" si="11"/>
        <v>42825</v>
      </c>
      <c r="K22" s="3">
        <f t="shared" ca="1" si="11"/>
        <v>42916</v>
      </c>
      <c r="L22" s="3">
        <f t="shared" ca="1" si="11"/>
        <v>43008</v>
      </c>
      <c r="M22" s="3">
        <f t="shared" ca="1" si="11"/>
        <v>43100</v>
      </c>
      <c r="N22" s="3">
        <f t="shared" ca="1" si="11"/>
        <v>43190</v>
      </c>
      <c r="O22" s="3">
        <f t="shared" ca="1" si="11"/>
        <v>43281</v>
      </c>
      <c r="P22" s="3">
        <f t="shared" ca="1" si="11"/>
        <v>43373</v>
      </c>
      <c r="Q22" s="3">
        <f t="shared" ca="1" si="11"/>
        <v>43465</v>
      </c>
      <c r="R22" s="3">
        <f t="shared" ca="1" si="11"/>
        <v>43555</v>
      </c>
      <c r="S22" s="3">
        <f t="shared" ca="1" si="11"/>
        <v>43646</v>
      </c>
      <c r="T22" s="3">
        <f t="shared" ca="1" si="11"/>
        <v>43738</v>
      </c>
      <c r="U22" s="3">
        <f t="shared" ca="1" si="11"/>
        <v>43830</v>
      </c>
      <c r="V22" s="3">
        <f t="shared" ca="1" si="11"/>
        <v>43921</v>
      </c>
      <c r="W22" s="3">
        <f t="shared" ca="1" si="11"/>
        <v>44012</v>
      </c>
      <c r="X22" s="3">
        <f t="shared" ca="1" si="11"/>
        <v>44104</v>
      </c>
      <c r="Y22" s="3">
        <f t="shared" ca="1" si="11"/>
        <v>44196</v>
      </c>
      <c r="Z22" s="52"/>
      <c r="AA22" s="52"/>
      <c r="AB22" s="52"/>
      <c r="AC22" s="52"/>
      <c r="AD22" s="52"/>
      <c r="AE22" s="52"/>
      <c r="AF22" s="52"/>
      <c r="AG22" s="52"/>
      <c r="AI22" s="8">
        <f ca="1">INDEX(_ActivosEPACLM,ROWS($A$1:A11))</f>
        <v>973297.81</v>
      </c>
      <c r="AJ22" s="8">
        <f ca="1">INDEX(_ActivosEPACLM,ROWS($A$1:C11))</f>
        <v>973297.81</v>
      </c>
      <c r="AK22" s="8"/>
    </row>
    <row r="23" spans="1:37" x14ac:dyDescent="0.25">
      <c r="A23" s="4">
        <v>1</v>
      </c>
      <c r="B23" s="27">
        <f ca="1">MAX(B$13:B13)</f>
        <v>2.6448926456588548E-3</v>
      </c>
      <c r="C23" s="27">
        <f ca="1">MAX(C$13:C13)</f>
        <v>4.5921880863122001E-3</v>
      </c>
      <c r="D23" s="27">
        <f ca="1">MAX(D$13:D13)</f>
        <v>8.4886998449483081E-3</v>
      </c>
      <c r="E23" s="27">
        <f ca="1">MAX(E$13:E13)</f>
        <v>4.7632730919465382E-3</v>
      </c>
      <c r="F23" s="27">
        <f ca="1">MAX(F$13:F13)</f>
        <v>5.7916637706309886E-3</v>
      </c>
      <c r="G23" s="27">
        <f ca="1">MAX(G$13:G13)</f>
        <v>4.477363053195689E-3</v>
      </c>
      <c r="H23" s="27">
        <f ca="1">MAX(H$13:H13)</f>
        <v>5.9954682327420031E-3</v>
      </c>
      <c r="I23" s="27">
        <f ca="1">MAX(I$13:I13)</f>
        <v>1.673648520140868E-2</v>
      </c>
      <c r="J23" s="27">
        <f ca="1">MAX(J$13:J13)</f>
        <v>9.0103718170410109E-3</v>
      </c>
      <c r="K23" s="27">
        <f ca="1">MAX(K$13:K13)</f>
        <v>9.2585178666260114E-3</v>
      </c>
      <c r="L23" s="27">
        <f ca="1">MAX(L$13:L13)</f>
        <v>1.432803708515596E-2</v>
      </c>
      <c r="M23" s="27">
        <f ca="1">MAX(M$13:M13)</f>
        <v>2.445208867442274E-2</v>
      </c>
      <c r="N23" s="27">
        <f ca="1">MAX(N$13:N13)</f>
        <v>2.0734704163829314E-2</v>
      </c>
      <c r="O23" s="27">
        <f ca="1">MAX(O$13:O13)</f>
        <v>9.30865766653418E-3</v>
      </c>
      <c r="P23" s="27">
        <f ca="1">MAX(P$13:P13)</f>
        <v>7.0802646796143251E-3</v>
      </c>
      <c r="Q23" s="27">
        <f ca="1">MAX(Q$13:Q13)</f>
        <v>7.2251149640963136E-3</v>
      </c>
      <c r="R23" s="27">
        <f ca="1">MAX(R$13:R13)</f>
        <v>5.9764651237851022E-3</v>
      </c>
      <c r="S23" s="27">
        <f ca="1">MAX(S$13:S13)</f>
        <v>5.469780010038925E-3</v>
      </c>
      <c r="T23" s="27">
        <f ca="1">MAX(T$13:T13)</f>
        <v>9.0714330772809111E-3</v>
      </c>
      <c r="U23" s="27">
        <f ca="1">MAX(U$13:U13)</f>
        <v>4.7010222209714035E-3</v>
      </c>
      <c r="V23" s="27">
        <f ca="1">MAX(V$13:V13)</f>
        <v>9.5258933445176441E-3</v>
      </c>
      <c r="W23" s="27">
        <f ca="1">MAX(W$13:W13)</f>
        <v>6.1469088980573933E-2</v>
      </c>
      <c r="X23" s="27">
        <f ca="1">MAX(X$13:X13)</f>
        <v>6.1181642802863506E-2</v>
      </c>
      <c r="Y23" s="27">
        <f ca="1">MAX(Y$13:Y13)</f>
        <v>3.2501313326734026E-2</v>
      </c>
      <c r="Z23" s="53"/>
      <c r="AA23" s="53"/>
      <c r="AB23" s="53"/>
      <c r="AC23" s="53"/>
      <c r="AD23" s="53"/>
      <c r="AE23" s="53"/>
      <c r="AF23" s="53"/>
      <c r="AG23" s="53"/>
      <c r="AI23" s="8">
        <f ca="1">INDEX(_ActivosEPACLM,ROWS($A$1:A12))</f>
        <v>995600.78</v>
      </c>
      <c r="AJ23" s="8">
        <f ca="1">INDEX(_ActivosEPACLM,ROWS($A$1:C12))</f>
        <v>995600.78</v>
      </c>
      <c r="AK23" s="8"/>
    </row>
    <row r="24" spans="1:37" x14ac:dyDescent="0.25">
      <c r="A24" s="4">
        <v>2</v>
      </c>
      <c r="B24" s="27">
        <f ca="1">MAX(B$13:B14)</f>
        <v>5.110145770815918E-3</v>
      </c>
      <c r="C24" s="27">
        <f ca="1">MAX(C$13:C14)</f>
        <v>7.7959118036018075E-3</v>
      </c>
      <c r="D24" s="27">
        <f ca="1">MAX(D$13:D14)</f>
        <v>1.0161150291045643E-2</v>
      </c>
      <c r="E24" s="27">
        <f ca="1">MAX(E$13:E14)</f>
        <v>4.7632730919465382E-3</v>
      </c>
      <c r="F24" s="27">
        <f ca="1">MAX(F$13:F14)</f>
        <v>5.7916637706309886E-3</v>
      </c>
      <c r="G24" s="27">
        <f ca="1">MAX(G$13:G14)</f>
        <v>4.477363053195689E-3</v>
      </c>
      <c r="H24" s="27">
        <f ca="1">MAX(H$13:H14)</f>
        <v>1.1455926406834302E-2</v>
      </c>
      <c r="I24" s="27">
        <f ca="1">MAX(I$13:I14)</f>
        <v>2.4103989676506631E-2</v>
      </c>
      <c r="J24" s="27">
        <f ca="1">MAX(J$13:J14)</f>
        <v>9.0103718170410109E-3</v>
      </c>
      <c r="K24" s="27">
        <f ca="1">MAX(K$13:K14)</f>
        <v>2.2611591099671532E-2</v>
      </c>
      <c r="L24" s="27">
        <f ca="1">MAX(L$13:L14)</f>
        <v>1.432803708515596E-2</v>
      </c>
      <c r="M24" s="27">
        <f ca="1">MAX(M$13:M14)</f>
        <v>2.445208867442274E-2</v>
      </c>
      <c r="N24" s="27">
        <f ca="1">MAX(N$13:N14)</f>
        <v>2.0734704163829314E-2</v>
      </c>
      <c r="O24" s="27">
        <f ca="1">MAX(O$13:O14)</f>
        <v>1.1765769894509646E-2</v>
      </c>
      <c r="P24" s="27">
        <f ca="1">MAX(P$13:P14)</f>
        <v>8.418295898796101E-3</v>
      </c>
      <c r="Q24" s="27">
        <f ca="1">MAX(Q$13:Q14)</f>
        <v>7.2251149640963136E-3</v>
      </c>
      <c r="R24" s="27">
        <f ca="1">MAX(R$13:R14)</f>
        <v>6.5858196592286609E-3</v>
      </c>
      <c r="S24" s="27">
        <f ca="1">MAX(S$13:S14)</f>
        <v>6.7476549285473255E-3</v>
      </c>
      <c r="T24" s="27">
        <f ca="1">MAX(T$13:T14)</f>
        <v>9.0714330772809111E-3</v>
      </c>
      <c r="U24" s="27">
        <f ca="1">MAX(U$13:U14)</f>
        <v>1.3150857322443685E-2</v>
      </c>
      <c r="V24" s="27">
        <f ca="1">MAX(V$13:V14)</f>
        <v>6.8561033073813421E-2</v>
      </c>
      <c r="W24" s="27">
        <f ca="1">MAX(W$13:W14)</f>
        <v>6.1469088980573933E-2</v>
      </c>
      <c r="X24" s="27">
        <f ca="1">MAX(X$13:X14)</f>
        <v>7.9169314520184123E-2</v>
      </c>
      <c r="Y24" s="27">
        <f ca="1">MAX(Y$13:Y14)</f>
        <v>8.0184855610422948E-2</v>
      </c>
      <c r="Z24" s="53"/>
      <c r="AA24" s="53"/>
      <c r="AB24" s="53"/>
      <c r="AC24" s="53"/>
      <c r="AD24" s="53"/>
      <c r="AE24" s="53"/>
      <c r="AF24" s="53"/>
      <c r="AG24" s="53"/>
      <c r="AI24" s="8">
        <f ca="1">INDEX(_ActivosEPACLM,ROWS($A$1:A13))</f>
        <v>979939.89</v>
      </c>
      <c r="AJ24" s="8">
        <f ca="1">INDEX(_ActivosEPACLM,ROWS($A$1:C13))</f>
        <v>979939.89</v>
      </c>
      <c r="AK24" s="8"/>
    </row>
    <row r="25" spans="1:37" x14ac:dyDescent="0.25">
      <c r="A25" s="5">
        <v>3</v>
      </c>
      <c r="B25" s="27">
        <f ca="1">MAX(B$13:B15)</f>
        <v>9.619711936515743E-3</v>
      </c>
      <c r="C25" s="27">
        <f ca="1">MAX(C$13:C15)</f>
        <v>9.32410794768114E-3</v>
      </c>
      <c r="D25" s="27">
        <f ca="1">MAX(D$13:D15)</f>
        <v>1.0161150291045643E-2</v>
      </c>
      <c r="E25" s="27">
        <f ca="1">MAX(E$13:E15)</f>
        <v>4.7632730919465382E-3</v>
      </c>
      <c r="F25" s="27">
        <f ca="1">MAX(F$13:F15)</f>
        <v>9.9751607283669816E-3</v>
      </c>
      <c r="G25" s="27">
        <f ca="1">MAX(G$13:G15)</f>
        <v>1.468909180735041E-2</v>
      </c>
      <c r="H25" s="27">
        <f ca="1">MAX(H$13:H15)</f>
        <v>1.9696558778743788E-2</v>
      </c>
      <c r="I25" s="27">
        <f ca="1">MAX(I$13:I15)</f>
        <v>2.4103989676506631E-2</v>
      </c>
      <c r="J25" s="27">
        <f ca="1">MAX(J$13:J15)</f>
        <v>1.4135241792735197E-2</v>
      </c>
      <c r="K25" s="27">
        <f ca="1">MAX(K$13:K15)</f>
        <v>2.2611591099671532E-2</v>
      </c>
      <c r="L25" s="27">
        <f ca="1">MAX(L$13:L15)</f>
        <v>1.432803708515596E-2</v>
      </c>
      <c r="M25" s="27">
        <f ca="1">MAX(M$13:M15)</f>
        <v>2.445208867442274E-2</v>
      </c>
      <c r="N25" s="27">
        <f ca="1">MAX(N$13:N15)</f>
        <v>2.0734704163829314E-2</v>
      </c>
      <c r="O25" s="27">
        <f ca="1">MAX(O$13:O15)</f>
        <v>1.390595707373608E-2</v>
      </c>
      <c r="P25" s="27">
        <f ca="1">MAX(P$13:P15)</f>
        <v>8.418295898796101E-3</v>
      </c>
      <c r="Q25" s="27">
        <f ca="1">MAX(Q$13:Q15)</f>
        <v>7.2251149640963136E-3</v>
      </c>
      <c r="R25" s="27">
        <f ca="1">MAX(R$13:R15)</f>
        <v>6.5858196592286609E-3</v>
      </c>
      <c r="S25" s="27">
        <f ca="1">MAX(S$13:S15)</f>
        <v>6.7476549285473255E-3</v>
      </c>
      <c r="T25" s="27">
        <f ca="1">MAX(T$13:T15)</f>
        <v>9.0714330772809111E-3</v>
      </c>
      <c r="U25" s="27">
        <f ca="1">MAX(U$13:U15)</f>
        <v>7.1554980598757922E-2</v>
      </c>
      <c r="V25" s="27">
        <f ca="1">MAX(V$13:V15)</f>
        <v>6.8561033073813421E-2</v>
      </c>
      <c r="W25" s="27">
        <f ca="1">MAX(W$13:W15)</f>
        <v>6.1469088980573933E-2</v>
      </c>
      <c r="X25" s="27">
        <f ca="1">MAX(X$13:X15)</f>
        <v>7.9169314520184123E-2</v>
      </c>
      <c r="Y25" s="27">
        <f ca="1">MAX(Y$13:Y15)</f>
        <v>8.0184855610422948E-2</v>
      </c>
      <c r="Z25" s="53"/>
      <c r="AA25" s="53"/>
      <c r="AB25" s="53"/>
      <c r="AC25" s="53"/>
      <c r="AD25" s="53"/>
      <c r="AE25" s="53"/>
      <c r="AF25" s="53"/>
      <c r="AG25" s="53"/>
      <c r="AI25" s="8">
        <f ca="1">INDEX(_ActivosEPACLM,ROWS($A$1:A14))</f>
        <v>982762.01</v>
      </c>
      <c r="AJ25" s="8">
        <f ca="1">INDEX(_ActivosEPACLM,ROWS($A$1:C14))</f>
        <v>982762.01</v>
      </c>
      <c r="AK25" s="8"/>
    </row>
    <row r="26" spans="1:37" x14ac:dyDescent="0.25">
      <c r="A26" s="5">
        <v>4</v>
      </c>
      <c r="B26" s="27">
        <f ca="1">MAX(B$13:B16)</f>
        <v>1.044498684842524E-2</v>
      </c>
      <c r="C26" s="27">
        <f ca="1">MAX(C$13:C16)</f>
        <v>9.32410794768114E-3</v>
      </c>
      <c r="D26" s="27">
        <f ca="1">MAX(D$13:D16)</f>
        <v>1.2019565347538504E-2</v>
      </c>
      <c r="E26" s="27">
        <f ca="1">MAX(E$13:E16)</f>
        <v>8.9898437311178477E-3</v>
      </c>
      <c r="F26" s="27">
        <f ca="1">MAX(F$13:F16)</f>
        <v>1.0417616893904264E-2</v>
      </c>
      <c r="G26" s="27">
        <f ca="1">MAX(G$13:G16)</f>
        <v>2.2695529051514417E-2</v>
      </c>
      <c r="H26" s="27">
        <f ca="1">MAX(H$13:H16)</f>
        <v>1.9696558778743788E-2</v>
      </c>
      <c r="I26" s="27">
        <f ca="1">MAX(I$13:I16)</f>
        <v>2.4103989676506631E-2</v>
      </c>
      <c r="J26" s="27">
        <f ca="1">MAX(J$13:J16)</f>
        <v>1.4135241792735197E-2</v>
      </c>
      <c r="K26" s="27">
        <f ca="1">MAX(K$13:K16)</f>
        <v>2.2611591099671532E-2</v>
      </c>
      <c r="L26" s="27">
        <f ca="1">MAX(L$13:L16)</f>
        <v>1.432803708515596E-2</v>
      </c>
      <c r="M26" s="27">
        <f ca="1">MAX(M$13:M16)</f>
        <v>2.445208867442274E-2</v>
      </c>
      <c r="N26" s="27">
        <f ca="1">MAX(N$13:N16)</f>
        <v>2.0734704163829314E-2</v>
      </c>
      <c r="O26" s="27">
        <f ca="1">MAX(O$13:O16)</f>
        <v>1.390595707373608E-2</v>
      </c>
      <c r="P26" s="27">
        <f ca="1">MAX(P$13:P16)</f>
        <v>8.418295898796101E-3</v>
      </c>
      <c r="Q26" s="27">
        <f ca="1">MAX(Q$13:Q16)</f>
        <v>7.2251149640963136E-3</v>
      </c>
      <c r="R26" s="27">
        <f ca="1">MAX(R$13:R16)</f>
        <v>6.5858196592286609E-3</v>
      </c>
      <c r="S26" s="27">
        <f ca="1">MAX(S$13:S16)</f>
        <v>8.9570490240566611E-3</v>
      </c>
      <c r="T26" s="27">
        <f ca="1">MAX(T$13:T16)</f>
        <v>6.4922104687791735E-2</v>
      </c>
      <c r="U26" s="27">
        <f ca="1">MAX(U$13:U16)</f>
        <v>7.1554980598757922E-2</v>
      </c>
      <c r="V26" s="27">
        <f ca="1">MAX(V$13:V16)</f>
        <v>6.8561033073813421E-2</v>
      </c>
      <c r="W26" s="27">
        <f ca="1">MAX(W$13:W16)</f>
        <v>6.1469088980573933E-2</v>
      </c>
      <c r="X26" s="27">
        <f ca="1">MAX(X$13:X16)</f>
        <v>7.9169314520184123E-2</v>
      </c>
      <c r="Y26" s="27">
        <f ca="1">MAX(Y$13:Y16)</f>
        <v>8.0184855610422948E-2</v>
      </c>
      <c r="Z26" s="53"/>
      <c r="AA26" s="53"/>
      <c r="AB26" s="53"/>
      <c r="AC26" s="53"/>
      <c r="AD26" s="53"/>
      <c r="AE26" s="53"/>
      <c r="AF26" s="53"/>
      <c r="AG26" s="53"/>
      <c r="AI26" s="8">
        <f ca="1">INDEX(_ActivosEPACLM,ROWS($A$1:A15))</f>
        <v>981620.62</v>
      </c>
      <c r="AJ26" s="8">
        <f ca="1">INDEX(_ActivosEPACLM,ROWS($A$1:C15))</f>
        <v>981620.62</v>
      </c>
      <c r="AK26" s="8"/>
    </row>
    <row r="27" spans="1:37" x14ac:dyDescent="0.25">
      <c r="A27" s="5">
        <v>5</v>
      </c>
      <c r="B27" s="27">
        <f ca="1">MAX(B$13:B17)</f>
        <v>1.044498684842524E-2</v>
      </c>
      <c r="C27" s="27">
        <f ca="1">MAX(C$13:C17)</f>
        <v>9.32410794768114E-3</v>
      </c>
      <c r="D27" s="27">
        <f ca="1">MAX(D$13:D17)</f>
        <v>1.2019565347538504E-2</v>
      </c>
      <c r="E27" s="27">
        <f ca="1">MAX(E$13:E17)</f>
        <v>8.9898437311178477E-3</v>
      </c>
      <c r="F27" s="27">
        <f ca="1">MAX(F$13:F17)</f>
        <v>1.0417616893904264E-2</v>
      </c>
      <c r="G27" s="27">
        <f ca="1">MAX(G$13:G17)</f>
        <v>2.2695529051514417E-2</v>
      </c>
      <c r="H27" s="27">
        <f ca="1">MAX(H$13:H17)</f>
        <v>1.9696558778743788E-2</v>
      </c>
      <c r="I27" s="27">
        <f ca="1">MAX(I$13:I17)</f>
        <v>2.4103989676506631E-2</v>
      </c>
      <c r="J27" s="27">
        <f ca="1">MAX(J$13:J17)</f>
        <v>1.4135241792735197E-2</v>
      </c>
      <c r="K27" s="27">
        <f ca="1">MAX(K$13:K17)</f>
        <v>2.2611591099671532E-2</v>
      </c>
      <c r="L27" s="27">
        <f ca="1">MAX(L$13:L17)</f>
        <v>1.432803708515596E-2</v>
      </c>
      <c r="M27" s="27">
        <f ca="1">MAX(M$13:M17)</f>
        <v>2.445208867442274E-2</v>
      </c>
      <c r="N27" s="27">
        <f ca="1">MAX(N$13:N17)</f>
        <v>2.0734704163829314E-2</v>
      </c>
      <c r="O27" s="27">
        <f ca="1">MAX(O$13:O17)</f>
        <v>1.390595707373608E-2</v>
      </c>
      <c r="P27" s="27">
        <f ca="1">MAX(P$13:P17)</f>
        <v>8.418295898796101E-3</v>
      </c>
      <c r="Q27" s="27">
        <f ca="1">MAX(Q$13:Q17)</f>
        <v>7.2251149640963136E-3</v>
      </c>
      <c r="R27" s="27">
        <f ca="1">MAX(R$13:R17)</f>
        <v>6.5858196592286609E-3</v>
      </c>
      <c r="S27" s="27">
        <f ca="1">MAX(S$13:S17)</f>
        <v>8.9570490240566611E-3</v>
      </c>
      <c r="T27" s="27">
        <f ca="1">MAX(T$13:T17)</f>
        <v>6.4922104687791735E-2</v>
      </c>
      <c r="U27" s="27">
        <f ca="1">MAX(U$13:U17)</f>
        <v>7.1554980598757922E-2</v>
      </c>
      <c r="V27" s="27">
        <f ca="1">MAX(V$13:V17)</f>
        <v>6.8561033073813421E-2</v>
      </c>
      <c r="W27" s="27">
        <f ca="1">MAX(W$13:W17)</f>
        <v>6.1469088980573933E-2</v>
      </c>
      <c r="X27" s="27">
        <f ca="1">MAX(X$13:X17)</f>
        <v>7.9169314520184123E-2</v>
      </c>
      <c r="Y27" s="27">
        <f ca="1">MAX(Y$13:Y17)</f>
        <v>8.0184855610422948E-2</v>
      </c>
      <c r="Z27" s="53"/>
      <c r="AA27" s="53"/>
      <c r="AB27" s="53"/>
      <c r="AC27" s="53"/>
      <c r="AD27" s="53"/>
      <c r="AE27" s="53"/>
      <c r="AF27" s="53"/>
      <c r="AG27" s="53"/>
      <c r="AI27" s="8">
        <f ca="1">INDEX(_ActivosEPACLM,ROWS($A$1:A16))</f>
        <v>990019.66</v>
      </c>
      <c r="AJ27" s="8">
        <f ca="1">INDEX(_ActivosEPACLM,ROWS($A$1:C16))</f>
        <v>990019.66</v>
      </c>
      <c r="AK27" s="8"/>
    </row>
    <row r="28" spans="1:37" x14ac:dyDescent="0.25">
      <c r="A28" s="5">
        <v>6</v>
      </c>
      <c r="B28" s="27">
        <f ca="1">MAX(B$13:B18)</f>
        <v>1.044498684842524E-2</v>
      </c>
      <c r="C28" s="27">
        <f ca="1">MAX(C$13:C18)</f>
        <v>9.32410794768114E-3</v>
      </c>
      <c r="D28" s="27">
        <f ca="1">MAX(D$13:D18)</f>
        <v>1.2019565347538504E-2</v>
      </c>
      <c r="E28" s="27">
        <f ca="1">MAX(E$13:E18)</f>
        <v>8.9898437311178477E-3</v>
      </c>
      <c r="F28" s="27">
        <f ca="1">MAX(F$13:F18)</f>
        <v>1.0417616893904264E-2</v>
      </c>
      <c r="G28" s="27">
        <f ca="1">MAX(G$13:G18)</f>
        <v>2.2695529051514417E-2</v>
      </c>
      <c r="H28" s="27">
        <f ca="1">MAX(H$13:H18)</f>
        <v>1.9696558778743788E-2</v>
      </c>
      <c r="I28" s="27">
        <f ca="1">MAX(I$13:I18)</f>
        <v>2.4103989676506631E-2</v>
      </c>
      <c r="J28" s="27">
        <f ca="1">MAX(J$13:J18)</f>
        <v>1.4135241792735197E-2</v>
      </c>
      <c r="K28" s="27">
        <f ca="1">MAX(K$13:K18)</f>
        <v>2.2611591099671532E-2</v>
      </c>
      <c r="L28" s="27">
        <f ca="1">MAX(L$13:L18)</f>
        <v>1.432803708515596E-2</v>
      </c>
      <c r="M28" s="27">
        <f ca="1">MAX(M$13:M18)</f>
        <v>2.445208867442274E-2</v>
      </c>
      <c r="N28" s="27">
        <f ca="1">MAX(N$13:N18)</f>
        <v>2.0734704163829314E-2</v>
      </c>
      <c r="O28" s="27">
        <f ca="1">MAX(O$13:O18)</f>
        <v>1.390595707373608E-2</v>
      </c>
      <c r="P28" s="27">
        <f ca="1">MAX(P$13:P18)</f>
        <v>8.418295898796101E-3</v>
      </c>
      <c r="Q28" s="27">
        <f ca="1">MAX(Q$13:Q18)</f>
        <v>7.2251149640963136E-3</v>
      </c>
      <c r="R28" s="27">
        <f ca="1">MAX(R$13:R18)</f>
        <v>6.5858196592286609E-3</v>
      </c>
      <c r="S28" s="27">
        <f ca="1">MAX(S$13:S18)</f>
        <v>8.9570490240566611E-3</v>
      </c>
      <c r="T28" s="27">
        <f ca="1">MAX(T$13:T18)</f>
        <v>6.4922104687791735E-2</v>
      </c>
      <c r="U28" s="27">
        <f ca="1">MAX(U$13:U18)</f>
        <v>7.1554980598757922E-2</v>
      </c>
      <c r="V28" s="27">
        <f ca="1">MAX(V$13:V18)</f>
        <v>6.8561033073813421E-2</v>
      </c>
      <c r="W28" s="27">
        <f ca="1">MAX(W$13:W18)</f>
        <v>6.1469088980573933E-2</v>
      </c>
      <c r="X28" s="27">
        <f ca="1">MAX(X$13:X18)</f>
        <v>7.9169314520184123E-2</v>
      </c>
      <c r="Y28" s="27">
        <f ca="1">MAX(Y$13:Y18)</f>
        <v>8.0184855610422948E-2</v>
      </c>
      <c r="Z28" s="53"/>
      <c r="AA28" s="53"/>
      <c r="AB28" s="53"/>
      <c r="AC28" s="53"/>
      <c r="AD28" s="53"/>
      <c r="AE28" s="53"/>
      <c r="AF28" s="53"/>
      <c r="AG28" s="53"/>
      <c r="AI28" s="8">
        <f ca="1">INDEX(_ActivosEPACLM,ROWS($A$1:A17))</f>
        <v>984400</v>
      </c>
      <c r="AJ28" s="8">
        <f ca="1">INDEX(_ActivosEPACLM,ROWS($A$1:C17))</f>
        <v>984400</v>
      </c>
      <c r="AK28" s="8"/>
    </row>
    <row r="29" spans="1:37" x14ac:dyDescent="0.25">
      <c r="A29" s="4">
        <v>7</v>
      </c>
      <c r="B29" s="27">
        <f ca="1">MAX(B$13:B19)</f>
        <v>1.044498684842524E-2</v>
      </c>
      <c r="C29" s="27">
        <f ca="1">MAX(C$13:C19)</f>
        <v>9.32410794768114E-3</v>
      </c>
      <c r="D29" s="27">
        <f ca="1">MAX(D$13:D19)</f>
        <v>1.2019565347538504E-2</v>
      </c>
      <c r="E29" s="27">
        <f ca="1">MAX(E$13:E19)</f>
        <v>8.9898437311178477E-3</v>
      </c>
      <c r="F29" s="27">
        <f ca="1">MAX(F$13:F19)</f>
        <v>1.0417616893904264E-2</v>
      </c>
      <c r="G29" s="27">
        <f ca="1">MAX(G$13:G19)</f>
        <v>2.2695529051514417E-2</v>
      </c>
      <c r="H29" s="27">
        <f ca="1">MAX(H$13:H19)</f>
        <v>1.9696558778743788E-2</v>
      </c>
      <c r="I29" s="27">
        <f ca="1">MAX(I$13:I19)</f>
        <v>2.4103989676506631E-2</v>
      </c>
      <c r="J29" s="27">
        <f ca="1">MAX(J$13:J19)</f>
        <v>1.4135241792735197E-2</v>
      </c>
      <c r="K29" s="27">
        <f ca="1">MAX(K$13:K19)</f>
        <v>2.2611591099671532E-2</v>
      </c>
      <c r="L29" s="27">
        <f ca="1">MAX(L$13:L19)</f>
        <v>1.432803708515596E-2</v>
      </c>
      <c r="M29" s="27">
        <f ca="1">MAX(M$13:M19)</f>
        <v>2.445208867442274E-2</v>
      </c>
      <c r="N29" s="27">
        <f ca="1">MAX(N$13:N19)</f>
        <v>2.0734704163829314E-2</v>
      </c>
      <c r="O29" s="27">
        <f ca="1">MAX(O$13:O19)</f>
        <v>1.390595707373608E-2</v>
      </c>
      <c r="P29" s="27">
        <f ca="1">MAX(P$13:P19)</f>
        <v>8.418295898796101E-3</v>
      </c>
      <c r="Q29" s="27">
        <f ca="1">MAX(Q$13:Q19)</f>
        <v>7.2251149640963136E-3</v>
      </c>
      <c r="R29" s="27">
        <f ca="1">MAX(R$13:R19)</f>
        <v>6.5858196592286609E-3</v>
      </c>
      <c r="S29" s="27">
        <f ca="1">MAX(S$13:S19)</f>
        <v>8.9570490240566611E-3</v>
      </c>
      <c r="T29" s="27">
        <f ca="1">MAX(T$13:T19)</f>
        <v>6.4922104687791735E-2</v>
      </c>
      <c r="U29" s="27">
        <f ca="1">MAX(U$13:U19)</f>
        <v>7.1554980598757922E-2</v>
      </c>
      <c r="V29" s="27">
        <f ca="1">MAX(V$13:V19)</f>
        <v>6.8561033073813421E-2</v>
      </c>
      <c r="W29" s="27">
        <f ca="1">MAX(W$13:W19)</f>
        <v>6.1469088980573933E-2</v>
      </c>
      <c r="X29" s="27">
        <f ca="1">MAX(X$13:X19)</f>
        <v>7.9169314520184123E-2</v>
      </c>
      <c r="Y29" s="27">
        <f ca="1">MAX(Y$13:Y19)</f>
        <v>8.0184855610422948E-2</v>
      </c>
      <c r="Z29" s="53"/>
      <c r="AA29" s="53"/>
      <c r="AB29" s="53"/>
      <c r="AC29" s="53"/>
      <c r="AD29" s="53"/>
      <c r="AE29" s="53"/>
      <c r="AF29" s="53"/>
      <c r="AG29" s="53"/>
      <c r="AI29" s="8">
        <f ca="1">INDEX(_ActivosEPACLM,ROWS($A$1:A18))</f>
        <v>981673.28</v>
      </c>
      <c r="AJ29" s="8">
        <f ca="1">INDEX(_ActivosEPACLM,ROWS($A$1:C18))</f>
        <v>981673.28</v>
      </c>
      <c r="AK29" s="8"/>
    </row>
    <row r="30" spans="1:37" x14ac:dyDescent="0.25">
      <c r="A30" s="4">
        <v>8</v>
      </c>
      <c r="B30" s="27">
        <f ca="1">MAX(B$13:B20)</f>
        <v>1.044498684842524E-2</v>
      </c>
      <c r="C30" s="27">
        <f ca="1">MAX(C$13:C20)</f>
        <v>9.32410794768114E-3</v>
      </c>
      <c r="D30" s="27">
        <f ca="1">MAX(D$13:D20)</f>
        <v>1.2019565347538504E-2</v>
      </c>
      <c r="E30" s="27">
        <f ca="1">MAX(E$13:E20)</f>
        <v>8.9898437311178477E-3</v>
      </c>
      <c r="F30" s="27">
        <f ca="1">MAX(F$13:F20)</f>
        <v>1.0417616893904264E-2</v>
      </c>
      <c r="G30" s="27">
        <f ca="1">MAX(G$13:G20)</f>
        <v>2.2695529051514417E-2</v>
      </c>
      <c r="H30" s="27">
        <f ca="1">MAX(H$13:H20)</f>
        <v>1.9696558778743788E-2</v>
      </c>
      <c r="I30" s="27">
        <f ca="1">MAX(I$13:I20)</f>
        <v>2.4103989676506631E-2</v>
      </c>
      <c r="J30" s="27">
        <f ca="1">MAX(J$13:J20)</f>
        <v>1.4135241792735197E-2</v>
      </c>
      <c r="K30" s="27">
        <f ca="1">MAX(K$13:K20)</f>
        <v>2.2611591099671532E-2</v>
      </c>
      <c r="L30" s="27">
        <f ca="1">MAX(L$13:L20)</f>
        <v>1.432803708515596E-2</v>
      </c>
      <c r="M30" s="27">
        <f ca="1">MAX(M$13:M20)</f>
        <v>2.445208867442274E-2</v>
      </c>
      <c r="N30" s="27">
        <f ca="1">MAX(N$13:N20)</f>
        <v>2.0734704163829314E-2</v>
      </c>
      <c r="O30" s="27">
        <f ca="1">MAX(O$13:O20)</f>
        <v>1.390595707373608E-2</v>
      </c>
      <c r="P30" s="27">
        <f ca="1">MAX(P$13:P20)</f>
        <v>8.418295898796101E-3</v>
      </c>
      <c r="Q30" s="27">
        <f ca="1">MAX(Q$13:Q20)</f>
        <v>7.2251149640963136E-3</v>
      </c>
      <c r="R30" s="27">
        <f ca="1">MAX(R$13:R20)</f>
        <v>6.5858196592286609E-3</v>
      </c>
      <c r="S30" s="27">
        <f ca="1">MAX(S$13:S20)</f>
        <v>8.9570490240566611E-3</v>
      </c>
      <c r="T30" s="27">
        <f ca="1">MAX(T$13:T20)</f>
        <v>6.4922104687791735E-2</v>
      </c>
      <c r="U30" s="27">
        <f ca="1">MAX(U$13:U20)</f>
        <v>7.1554980598757922E-2</v>
      </c>
      <c r="V30" s="27">
        <f ca="1">MAX(V$13:V20)</f>
        <v>6.8561033073813421E-2</v>
      </c>
      <c r="W30" s="27">
        <f ca="1">MAX(W$13:W20)</f>
        <v>6.1469088980573933E-2</v>
      </c>
      <c r="X30" s="27">
        <f ca="1">MAX(X$13:X20)</f>
        <v>7.9169314520184123E-2</v>
      </c>
      <c r="Y30" s="27">
        <f ca="1">MAX(Y$13:Y20)</f>
        <v>8.0184855610422948E-2</v>
      </c>
      <c r="Z30" s="53"/>
      <c r="AA30" s="53"/>
      <c r="AB30" s="53"/>
      <c r="AC30" s="53"/>
      <c r="AD30" s="53"/>
      <c r="AE30" s="53"/>
      <c r="AF30" s="53"/>
      <c r="AG30" s="53"/>
      <c r="AI30" s="8">
        <f ca="1">INDEX(_ActivosEPACLM,ROWS($A$1:A19))</f>
        <v>984654.47</v>
      </c>
      <c r="AJ30" s="8">
        <f ca="1">INDEX(_ActivosEPACLM,ROWS($A$1:C19))</f>
        <v>984654.47</v>
      </c>
      <c r="AK30" s="8"/>
    </row>
    <row r="31" spans="1:37" x14ac:dyDescent="0.25">
      <c r="A31" s="5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I31" s="8">
        <f ca="1">INDEX(_ActivosEPACLM,ROWS($A$1:A20))</f>
        <v>987824.64000000001</v>
      </c>
      <c r="AJ31" s="8">
        <f ca="1">INDEX(_ActivosEPACLM,ROWS($A$1:C20))</f>
        <v>987824.64000000001</v>
      </c>
      <c r="AK31" s="8"/>
    </row>
    <row r="32" spans="1:37" x14ac:dyDescent="0.25">
      <c r="A32" s="5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I32" s="8">
        <f ca="1">IFERROR(INDEX(_ActivosEPACLM,ROWS($A$1:A21)),IFERROR(INDEX(Previsiones_ActivosEPACLM,ROWS($A$1:A21)-_NumeroTrimestres),""))</f>
        <v>978011.02</v>
      </c>
      <c r="AJ32" s="8">
        <f ca="1">IFERROR(INDEX(Previsiones_ActivosEPACLM,ROWS($A$1:A21)-_NumeroTrimestres)*(1-INDEX(Errores_ActivosEPACLM,ROWS($A$1:A21)-_NumeroTrimestres)),AI32)</f>
        <v>978011.02</v>
      </c>
      <c r="AK32" s="8" t="str">
        <f ca="1">IFERROR(INDEX(Previsiones_ActivosEPACLM,ROWS($A$1:C21)-_NumeroTrimestres)*INDEX(Errores_ActivosEPACLM,ROWS($A$1:C21)-_NumeroTrimestres),"")</f>
        <v/>
      </c>
    </row>
    <row r="33" spans="1:37" x14ac:dyDescent="0.25">
      <c r="A33" s="5"/>
      <c r="B33" s="3">
        <f t="array" aca="1" ref="B33:AG41" ca="1">OFFSET([3]Mediana!$A$2,0,MATCH(_Disponible_EPA,[3]Mediana!$2:$2)-20-MONTH(_Disponible_EPA)/3,9,28+MONTH(_Disponible_EPA)/3)</f>
        <v>42094</v>
      </c>
      <c r="C33" s="3">
        <f ca="1"/>
        <v>42185</v>
      </c>
      <c r="D33" s="3">
        <f ca="1"/>
        <v>42277</v>
      </c>
      <c r="E33" s="3">
        <f ca="1"/>
        <v>42369</v>
      </c>
      <c r="F33" s="3">
        <f ca="1"/>
        <v>42460</v>
      </c>
      <c r="G33" s="3">
        <f ca="1"/>
        <v>42551</v>
      </c>
      <c r="H33" s="3">
        <f ca="1"/>
        <v>42643</v>
      </c>
      <c r="I33" s="3">
        <f ca="1"/>
        <v>42735</v>
      </c>
      <c r="J33" s="3">
        <f ca="1"/>
        <v>42825</v>
      </c>
      <c r="K33" s="3">
        <f ca="1"/>
        <v>42916</v>
      </c>
      <c r="L33" s="3">
        <f ca="1"/>
        <v>43008</v>
      </c>
      <c r="M33" s="3">
        <f ca="1"/>
        <v>43100</v>
      </c>
      <c r="N33" s="3">
        <f ca="1"/>
        <v>43190</v>
      </c>
      <c r="O33" s="3">
        <f ca="1"/>
        <v>43281</v>
      </c>
      <c r="P33" s="3">
        <f ca="1"/>
        <v>43373</v>
      </c>
      <c r="Q33" s="3">
        <f ca="1"/>
        <v>43465</v>
      </c>
      <c r="R33" s="3">
        <f ca="1"/>
        <v>43555</v>
      </c>
      <c r="S33" s="3">
        <f ca="1"/>
        <v>43646</v>
      </c>
      <c r="T33" s="3">
        <f ca="1"/>
        <v>43738</v>
      </c>
      <c r="U33" s="3">
        <f ca="1"/>
        <v>43830</v>
      </c>
      <c r="V33" s="3">
        <f ca="1"/>
        <v>43921</v>
      </c>
      <c r="W33" s="3">
        <f ca="1"/>
        <v>44012</v>
      </c>
      <c r="X33" s="3">
        <f ca="1"/>
        <v>44104</v>
      </c>
      <c r="Y33" s="3">
        <f ca="1"/>
        <v>44196</v>
      </c>
      <c r="Z33" s="3">
        <f ca="1"/>
        <v>44286</v>
      </c>
      <c r="AA33" s="3">
        <f ca="1"/>
        <v>44377</v>
      </c>
      <c r="AB33" s="3">
        <f ca="1"/>
        <v>44469</v>
      </c>
      <c r="AC33" s="3">
        <f ca="1"/>
        <v>44561</v>
      </c>
      <c r="AD33" s="3">
        <f ca="1"/>
        <v>44651</v>
      </c>
      <c r="AE33" s="3">
        <f ca="1"/>
        <v>44742</v>
      </c>
      <c r="AF33" s="3">
        <f ca="1"/>
        <v>44834</v>
      </c>
      <c r="AG33" s="3">
        <f ca="1"/>
        <v>44926</v>
      </c>
      <c r="AI33" s="8">
        <f ca="1">IFERROR(INDEX(_ActivosEPACLM,ROWS($A$1:A22)),IFERROR(INDEX(Previsiones_ActivosEPACLM,ROWS($A$1:A22)-_NumeroTrimestres),""))</f>
        <v>927252.76</v>
      </c>
      <c r="AJ33" s="8">
        <f ca="1">IFERROR(INDEX(Previsiones_ActivosEPACLM,ROWS($A$1:A22)-_NumeroTrimestres)*(1-INDEX(Errores_ActivosEPACLM,ROWS($A$1:A22)-_NumeroTrimestres)),AI33)</f>
        <v>927252.76</v>
      </c>
      <c r="AK33" s="8" t="str">
        <f ca="1">IFERROR(INDEX(Previsiones_ActivosEPACLM,ROWS($A$1:C22)-_NumeroTrimestres)*INDEX(Errores_ActivosEPACLM,ROWS($A$1:C22)-_NumeroTrimestres),"")</f>
        <v/>
      </c>
    </row>
    <row r="34" spans="1:37" x14ac:dyDescent="0.25">
      <c r="A34" s="5"/>
      <c r="B34" s="1">
        <f ca="1"/>
        <v>989.48751264294833</v>
      </c>
      <c r="C34" s="1">
        <f ca="1"/>
        <v>984.77604817697238</v>
      </c>
      <c r="D34" s="1">
        <f ca="1"/>
        <v>986.17866924150826</v>
      </c>
      <c r="E34" s="1">
        <f ca="1"/>
        <v>986.93406716772313</v>
      </c>
      <c r="F34" s="1">
        <f ca="1"/>
        <v>981.19455517896165</v>
      </c>
      <c r="G34" s="1">
        <f ca="1"/>
        <v>982.01652448633808</v>
      </c>
      <c r="H34" s="1">
        <f ca="1"/>
        <v>975.23065843394988</v>
      </c>
      <c r="I34" s="1">
        <f ca="1"/>
        <v>987.3565185849352</v>
      </c>
      <c r="J34" s="1">
        <f ca="1"/>
        <v>993.14686359443135</v>
      </c>
      <c r="K34" s="1">
        <f ca="1"/>
        <v>985.04336795692677</v>
      </c>
      <c r="L34" s="1">
        <f ca="1"/>
        <v>974.45969841226258</v>
      </c>
      <c r="M34" s="1">
        <f ca="1"/>
        <v>996.76310029760384</v>
      </c>
      <c r="N34" s="1">
        <f ca="1"/>
        <v>976.92338385759092</v>
      </c>
      <c r="O34" s="1">
        <f ca="1"/>
        <v>977.90911951195005</v>
      </c>
      <c r="P34" s="1">
        <f ca="1"/>
        <v>986.18368955818232</v>
      </c>
      <c r="Q34" s="1">
        <f ca="1"/>
        <v>986.99235349894843</v>
      </c>
      <c r="R34" s="1">
        <f ca="1"/>
        <v>983.70807983950942</v>
      </c>
      <c r="S34" s="1">
        <f ca="1"/>
        <v>978.96304853555057</v>
      </c>
      <c r="T34" s="1">
        <f ca="1"/>
        <v>989.1164616309012</v>
      </c>
      <c r="U34" s="1">
        <f ca="1"/>
        <v>984.15034488046376</v>
      </c>
      <c r="V34" s="1">
        <f ca="1"/>
        <v>977.10839093065704</v>
      </c>
      <c r="W34" s="1">
        <f ca="1"/>
        <v>928.82630608479371</v>
      </c>
      <c r="X34" s="1">
        <f ca="1"/>
        <v>972.37291876115</v>
      </c>
      <c r="Y34" s="1">
        <f ca="1"/>
        <v>986.85604841851625</v>
      </c>
      <c r="Z34" s="1" t="str">
        <f ca="1"/>
        <v/>
      </c>
      <c r="AA34" s="1" t="str">
        <f ca="1"/>
        <v/>
      </c>
      <c r="AB34" s="1" t="str">
        <f ca="1"/>
        <v/>
      </c>
      <c r="AC34" s="1" t="str">
        <f ca="1"/>
        <v/>
      </c>
      <c r="AD34" s="1" t="str">
        <f ca="1"/>
        <v/>
      </c>
      <c r="AE34" s="1" t="str">
        <f ca="1"/>
        <v/>
      </c>
      <c r="AF34" s="1" t="str">
        <f ca="1"/>
        <v/>
      </c>
      <c r="AG34" s="1" t="str">
        <f ca="1"/>
        <v/>
      </c>
      <c r="AI34" s="8">
        <f ca="1">IFERROR(INDEX(_ActivosEPACLM,ROWS($A$1:A23)),IFERROR(INDEX(Previsiones_ActivosEPACLM,ROWS($A$1:A23)-_NumeroTrimestres),""))</f>
        <v>979166.49</v>
      </c>
      <c r="AJ34" s="8">
        <f ca="1">IFERROR(INDEX(Previsiones_ActivosEPACLM,ROWS($A$1:A23)-_NumeroTrimestres)*(1-INDEX(Errores_ActivosEPACLM,ROWS($A$1:A23)-_NumeroTrimestres)),AI34)</f>
        <v>979166.49</v>
      </c>
      <c r="AK34" s="8" t="str">
        <f ca="1">IFERROR(INDEX(Previsiones_ActivosEPACLM,ROWS($A$1:C23)-_NumeroTrimestres)*INDEX(Errores_ActivosEPACLM,ROWS($A$1:C23)-_NumeroTrimestres),"")</f>
        <v/>
      </c>
    </row>
    <row r="35" spans="1:37" x14ac:dyDescent="0.25">
      <c r="B35" s="1">
        <f ca="1"/>
        <v>986.16576573778025</v>
      </c>
      <c r="C35" s="1">
        <f ca="1"/>
        <v>980.75622199504051</v>
      </c>
      <c r="D35" s="1">
        <f ca="1"/>
        <v>985.89020345230938</v>
      </c>
      <c r="E35" s="1">
        <f ca="1"/>
        <v>985.54510664472491</v>
      </c>
      <c r="F35" s="1">
        <f ca="1"/>
        <v>979.74830868385516</v>
      </c>
      <c r="G35" s="1">
        <f ca="1"/>
        <v>980.00493602307426</v>
      </c>
      <c r="H35" s="1">
        <f ca="1"/>
        <v>973.3010945778874</v>
      </c>
      <c r="I35" s="1">
        <f ca="1"/>
        <v>985.76105194991339</v>
      </c>
      <c r="J35" s="1">
        <f ca="1"/>
        <v>991.84682981514129</v>
      </c>
      <c r="K35" s="1">
        <f ca="1"/>
        <v>986.39279924213986</v>
      </c>
      <c r="L35" s="1">
        <f ca="1"/>
        <v>974.11824492276185</v>
      </c>
      <c r="M35" s="1">
        <f ca="1"/>
        <v>993.2150116180602</v>
      </c>
      <c r="N35" s="1">
        <f ca="1"/>
        <v>973.46926775074985</v>
      </c>
      <c r="O35" s="1">
        <f ca="1"/>
        <v>985.10642355877224</v>
      </c>
      <c r="P35" s="1">
        <f ca="1"/>
        <v>984.65379147753129</v>
      </c>
      <c r="Q35" s="1">
        <f ca="1"/>
        <v>984.57839474666423</v>
      </c>
      <c r="R35" s="1">
        <f ca="1"/>
        <v>981.55030360026512</v>
      </c>
      <c r="S35" s="1">
        <f ca="1"/>
        <v>985.63171642317548</v>
      </c>
      <c r="T35" s="1">
        <f ca="1"/>
        <v>987.38086654015774</v>
      </c>
      <c r="U35" s="1">
        <f ca="1"/>
        <v>982.89440199783144</v>
      </c>
      <c r="V35" s="1">
        <f ca="1"/>
        <v>976.66824047952616</v>
      </c>
      <c r="W35" s="1">
        <f ca="1"/>
        <v>928.11545150256734</v>
      </c>
      <c r="X35" s="1">
        <f ca="1"/>
        <v>964.91921861654146</v>
      </c>
      <c r="Y35" s="1">
        <f ca="1"/>
        <v>982.26949740546956</v>
      </c>
      <c r="Z35" s="1" t="str">
        <f ca="1"/>
        <v/>
      </c>
      <c r="AA35" s="1" t="str">
        <f ca="1"/>
        <v/>
      </c>
      <c r="AB35" s="1" t="str">
        <f ca="1"/>
        <v/>
      </c>
      <c r="AC35" s="1" t="str">
        <f ca="1"/>
        <v/>
      </c>
      <c r="AD35" s="1" t="str">
        <f ca="1"/>
        <v/>
      </c>
      <c r="AE35" s="1" t="str">
        <f ca="1"/>
        <v/>
      </c>
      <c r="AF35" s="1" t="str">
        <f ca="1"/>
        <v/>
      </c>
      <c r="AG35" s="1" t="str">
        <f ca="1"/>
        <v/>
      </c>
      <c r="AI35" s="8">
        <f ca="1">IFERROR(INDEX(_ActivosEPACLM,ROWS($A$1:A24)),IFERROR(INDEX(Previsiones_ActivosEPACLM,ROWS($A$1:A24)-_NumeroTrimestres),""))</f>
        <v>994920.9099999998</v>
      </c>
      <c r="AJ35" s="8">
        <f ca="1">IFERROR(INDEX(Previsiones_ActivosEPACLM,ROWS($A$1:A24)-_NumeroTrimestres)*(1-INDEX(Errores_ActivosEPACLM,ROWS($A$1:A24)-_NumeroTrimestres)),AI35)</f>
        <v>994920.9099999998</v>
      </c>
      <c r="AK35" s="8" t="str">
        <f ca="1">IFERROR(INDEX(Previsiones_ActivosEPACLM,ROWS($A$1:C24)-_NumeroTrimestres)*INDEX(Errores_ActivosEPACLM,ROWS($A$1:C24)-_NumeroTrimestres),"")</f>
        <v/>
      </c>
    </row>
    <row r="36" spans="1:37" x14ac:dyDescent="0.25">
      <c r="B36" s="1">
        <f ca="1"/>
        <v>982.98879671647512</v>
      </c>
      <c r="C36" s="1">
        <f ca="1"/>
        <v>978.75656224806676</v>
      </c>
      <c r="D36" s="1">
        <f ca="1"/>
        <v>983.73516627184836</v>
      </c>
      <c r="E36" s="1">
        <f ca="1"/>
        <v>985.05582686435093</v>
      </c>
      <c r="F36" s="1">
        <f ca="1"/>
        <v>977.64867571342711</v>
      </c>
      <c r="G36" s="1">
        <f ca="1"/>
        <v>977.89419633155558</v>
      </c>
      <c r="H36" s="1">
        <f ca="1"/>
        <v>972.11892309566554</v>
      </c>
      <c r="I36" s="1">
        <f ca="1"/>
        <v>984.48062816915763</v>
      </c>
      <c r="J36" s="1">
        <f ca="1"/>
        <v>993.85997950091439</v>
      </c>
      <c r="K36" s="1">
        <f ca="1"/>
        <v>987.06603269046832</v>
      </c>
      <c r="L36" s="1">
        <f ca="1"/>
        <v>971.68501727754438</v>
      </c>
      <c r="M36" s="1">
        <f ca="1"/>
        <v>989.39690872862388</v>
      </c>
      <c r="N36" s="1">
        <f ca="1"/>
        <v>978.79757610918546</v>
      </c>
      <c r="O36" s="1">
        <f ca="1"/>
        <v>981.09863852369062</v>
      </c>
      <c r="P36" s="1">
        <f ca="1"/>
        <v>981.97804460269026</v>
      </c>
      <c r="Q36" s="1">
        <f ca="1"/>
        <v>985.03361579679768</v>
      </c>
      <c r="R36" s="1">
        <f ca="1"/>
        <v>987.67355094658183</v>
      </c>
      <c r="S36" s="1">
        <f ca="1"/>
        <v>981.34088899543269</v>
      </c>
      <c r="T36" s="1">
        <f ca="1"/>
        <v>985.31951004203108</v>
      </c>
      <c r="U36" s="1">
        <f ca="1"/>
        <v>982.46837296365868</v>
      </c>
      <c r="V36" s="1">
        <f ca="1"/>
        <v>980.15392977815213</v>
      </c>
      <c r="W36" s="1">
        <f ca="1"/>
        <v>917.88231798632251</v>
      </c>
      <c r="X36" s="1">
        <f ca="1"/>
        <v>959.62074420698855</v>
      </c>
      <c r="Y36" s="1">
        <f ca="1"/>
        <v>987.72140095673103</v>
      </c>
      <c r="Z36" s="1" t="str">
        <f ca="1"/>
        <v/>
      </c>
      <c r="AA36" s="1" t="str">
        <f ca="1"/>
        <v/>
      </c>
      <c r="AB36" s="1" t="str">
        <f ca="1"/>
        <v/>
      </c>
      <c r="AC36" s="1" t="str">
        <f ca="1"/>
        <v/>
      </c>
      <c r="AD36" s="1" t="str">
        <f ca="1"/>
        <v/>
      </c>
      <c r="AE36" s="1" t="str">
        <f ca="1"/>
        <v/>
      </c>
      <c r="AF36" s="1" t="str">
        <f ca="1"/>
        <v/>
      </c>
      <c r="AG36" s="1" t="str">
        <f ca="1"/>
        <v/>
      </c>
      <c r="AI36" s="8">
        <f ca="1">IFERROR(INDEX(_ActivosEPACLM,ROWS($A$1:A25)),IFERROR(INDEX(Previsiones_ActivosEPACLM,ROWS($A$1:A25)-_NumeroTrimestres),""))</f>
        <v>986856.04841851629</v>
      </c>
      <c r="AJ36" s="8">
        <f ca="1">IFERROR(INDEX(Previsiones_ActivosEPACLM,ROWS($A$1:A25)-_NumeroTrimestres)*(1-INDEX(Errores_ActivosEPACLM,ROWS($A$1:A25)-_NumeroTrimestres)),AI36)</f>
        <v>954781.93078048353</v>
      </c>
      <c r="AK36" s="8">
        <f ca="1">IFERROR(INDEX(Previsiones_ActivosEPACLM,ROWS($A$1:C25)-_NumeroTrimestres)*INDEX(Errores_ActivosEPACLM,ROWS($A$1:C25)-_NumeroTrimestres),"")</f>
        <v>32074.117638032803</v>
      </c>
    </row>
    <row r="37" spans="1:37" x14ac:dyDescent="0.25">
      <c r="B37" s="1">
        <f ca="1"/>
        <v>980.41277779665711</v>
      </c>
      <c r="C37" s="1">
        <f ca="1"/>
        <v>975.29973896652382</v>
      </c>
      <c r="D37" s="1">
        <f ca="1"/>
        <v>983.28928545389942</v>
      </c>
      <c r="E37" s="1">
        <f ca="1"/>
        <v>982.54795203701997</v>
      </c>
      <c r="F37" s="1">
        <f ca="1"/>
        <v>975.58273872615121</v>
      </c>
      <c r="G37" s="1">
        <f ca="1"/>
        <v>975.9704188047856</v>
      </c>
      <c r="H37" s="1">
        <f ca="1"/>
        <v>969.98198820448874</v>
      </c>
      <c r="I37" s="1">
        <f ca="1"/>
        <v>986.35757237941152</v>
      </c>
      <c r="J37" s="1">
        <f ca="1"/>
        <v>994.7490470442284</v>
      </c>
      <c r="K37" s="1">
        <f ca="1"/>
        <v>984.25221594420998</v>
      </c>
      <c r="L37" s="1">
        <f ca="1"/>
        <v>966.36486525865269</v>
      </c>
      <c r="M37" s="1">
        <f ca="1"/>
        <v>996.9724706691386</v>
      </c>
      <c r="N37" s="1">
        <f ca="1"/>
        <v>975.78555318691838</v>
      </c>
      <c r="O37" s="1">
        <f ca="1"/>
        <v>980.12815931707382</v>
      </c>
      <c r="P37" s="1">
        <f ca="1"/>
        <v>980.65375256437358</v>
      </c>
      <c r="Q37" s="1">
        <f ca="1"/>
        <v>989.64837021918459</v>
      </c>
      <c r="R37" s="1">
        <f ca="1"/>
        <v>983.72050095102986</v>
      </c>
      <c r="S37" s="1">
        <f ca="1"/>
        <v>980.07588063450157</v>
      </c>
      <c r="T37" s="1">
        <f ca="1"/>
        <v>985.32233391255306</v>
      </c>
      <c r="U37" s="1">
        <f ca="1"/>
        <v>986.79088301433455</v>
      </c>
      <c r="V37" s="1">
        <f ca="1"/>
        <v>975.11398636586409</v>
      </c>
      <c r="W37" s="1">
        <f ca="1"/>
        <v>908.1768197224078</v>
      </c>
      <c r="X37" s="1">
        <f ca="1"/>
        <v>970.03241073564891</v>
      </c>
      <c r="Y37" s="1">
        <f ca="1"/>
        <v>994.6463051737544</v>
      </c>
      <c r="Z37" s="1" t="str">
        <f ca="1"/>
        <v/>
      </c>
      <c r="AA37" s="1" t="str">
        <f ca="1"/>
        <v/>
      </c>
      <c r="AB37" s="1" t="str">
        <f ca="1"/>
        <v/>
      </c>
      <c r="AC37" s="1" t="str">
        <f ca="1"/>
        <v/>
      </c>
      <c r="AD37" s="1" t="str">
        <f ca="1"/>
        <v/>
      </c>
      <c r="AE37" s="1" t="str">
        <f ca="1"/>
        <v/>
      </c>
      <c r="AF37" s="1" t="str">
        <f ca="1"/>
        <v/>
      </c>
      <c r="AG37" s="1" t="str">
        <f ca="1"/>
        <v/>
      </c>
      <c r="AI37" s="8">
        <f ca="1">IFERROR(INDEX(_ActivosEPACLM,ROWS($A$1:A26)),IFERROR(INDEX(Previsiones_ActivosEPACLM,ROWS($A$1:A26)-_NumeroTrimestres),""))</f>
        <v>982269.49740546953</v>
      </c>
      <c r="AJ37" s="8">
        <f ca="1">IFERROR(INDEX(Previsiones_ActivosEPACLM,ROWS($A$1:A26)-_NumeroTrimestres)*(1-INDEX(Errores_ActivosEPACLM,ROWS($A$1:A26)-_NumeroTrimestres)),AI37)</f>
        <v>903506.35958548915</v>
      </c>
      <c r="AK37" s="8">
        <f ca="1">IFERROR(INDEX(Previsiones_ActivosEPACLM,ROWS($A$1:C26)-_NumeroTrimestres)*INDEX(Errores_ActivosEPACLM,ROWS($A$1:C26)-_NumeroTrimestres),"")</f>
        <v>78763.137819980286</v>
      </c>
    </row>
    <row r="38" spans="1:37" x14ac:dyDescent="0.25">
      <c r="B38" s="1">
        <f ca="1"/>
        <v>0</v>
      </c>
      <c r="C38" s="1">
        <f ca="1"/>
        <v>0</v>
      </c>
      <c r="D38" s="1">
        <f ca="1"/>
        <v>0</v>
      </c>
      <c r="E38" s="1">
        <f ca="1"/>
        <v>0</v>
      </c>
      <c r="F38" s="1">
        <f ca="1"/>
        <v>0</v>
      </c>
      <c r="G38" s="1">
        <f ca="1"/>
        <v>0</v>
      </c>
      <c r="H38" s="1">
        <f ca="1"/>
        <v>0</v>
      </c>
      <c r="I38" s="1">
        <f ca="1"/>
        <v>0</v>
      </c>
      <c r="J38" s="1">
        <f ca="1"/>
        <v>0</v>
      </c>
      <c r="K38" s="1">
        <f ca="1"/>
        <v>0</v>
      </c>
      <c r="L38" s="1">
        <f ca="1"/>
        <v>0</v>
      </c>
      <c r="M38" s="1">
        <f ca="1"/>
        <v>0</v>
      </c>
      <c r="N38" s="1">
        <f ca="1"/>
        <v>0</v>
      </c>
      <c r="O38" s="1">
        <f ca="1"/>
        <v>0</v>
      </c>
      <c r="P38" s="1">
        <f ca="1"/>
        <v>0</v>
      </c>
      <c r="Q38" s="1">
        <f ca="1"/>
        <v>0</v>
      </c>
      <c r="R38" s="1">
        <f ca="1"/>
        <v>0</v>
      </c>
      <c r="S38" s="1">
        <f ca="1"/>
        <v>0</v>
      </c>
      <c r="T38" s="1">
        <f ca="1"/>
        <v>0</v>
      </c>
      <c r="U38" s="1">
        <f ca="1"/>
        <v>0</v>
      </c>
      <c r="V38" s="1">
        <f ca="1"/>
        <v>0</v>
      </c>
      <c r="W38" s="1">
        <f ca="1"/>
        <v>0</v>
      </c>
      <c r="X38" s="1">
        <f ca="1"/>
        <v>0</v>
      </c>
      <c r="Y38" s="1">
        <f ca="1"/>
        <v>0</v>
      </c>
      <c r="Z38" s="1">
        <f ca="1"/>
        <v>0</v>
      </c>
      <c r="AA38" s="1">
        <f ca="1"/>
        <v>0</v>
      </c>
      <c r="AB38" s="1">
        <f ca="1"/>
        <v>0</v>
      </c>
      <c r="AC38" s="1">
        <f ca="1"/>
        <v>0</v>
      </c>
      <c r="AD38" s="1">
        <f ca="1"/>
        <v>0</v>
      </c>
      <c r="AE38" s="1">
        <f ca="1"/>
        <v>0</v>
      </c>
      <c r="AF38" s="1">
        <f ca="1"/>
        <v>0</v>
      </c>
      <c r="AG38" s="1">
        <f ca="1"/>
        <v>0</v>
      </c>
      <c r="AI38" s="8">
        <f ca="1">IFERROR(INDEX(_ActivosEPACLM,ROWS($A$1:A27)),IFERROR(INDEX(Previsiones_ActivosEPACLM,ROWS($A$1:A27)-_NumeroTrimestres),""))</f>
        <v>987721.40095673106</v>
      </c>
      <c r="AJ38" s="8">
        <f ca="1">IFERROR(INDEX(Previsiones_ActivosEPACLM,ROWS($A$1:A27)-_NumeroTrimestres)*(1-INDEX(Errores_ActivosEPACLM,ROWS($A$1:A27)-_NumeroTrimestres)),AI38)</f>
        <v>908521.10303769086</v>
      </c>
      <c r="AK38" s="8">
        <f ca="1">IFERROR(INDEX(Previsiones_ActivosEPACLM,ROWS($A$1:C27)-_NumeroTrimestres)*INDEX(Errores_ActivosEPACLM,ROWS($A$1:C27)-_NumeroTrimestres),"")</f>
        <v>79200.297919040153</v>
      </c>
    </row>
    <row r="39" spans="1:37" x14ac:dyDescent="0.25">
      <c r="B39" s="1">
        <f ca="1"/>
        <v>0</v>
      </c>
      <c r="C39" s="1">
        <f ca="1"/>
        <v>0</v>
      </c>
      <c r="D39" s="1">
        <f ca="1"/>
        <v>0</v>
      </c>
      <c r="E39" s="1">
        <f ca="1"/>
        <v>0</v>
      </c>
      <c r="F39" s="1">
        <f ca="1"/>
        <v>0</v>
      </c>
      <c r="G39" s="1">
        <f ca="1"/>
        <v>0</v>
      </c>
      <c r="H39" s="1">
        <f ca="1"/>
        <v>0</v>
      </c>
      <c r="I39" s="1">
        <f ca="1"/>
        <v>0</v>
      </c>
      <c r="J39" s="1">
        <f ca="1"/>
        <v>0</v>
      </c>
      <c r="K39" s="1">
        <f ca="1"/>
        <v>0</v>
      </c>
      <c r="L39" s="1">
        <f ca="1"/>
        <v>0</v>
      </c>
      <c r="M39" s="1">
        <f ca="1"/>
        <v>0</v>
      </c>
      <c r="N39" s="1">
        <f ca="1"/>
        <v>0</v>
      </c>
      <c r="O39" s="1">
        <f ca="1"/>
        <v>0</v>
      </c>
      <c r="P39" s="1">
        <f ca="1"/>
        <v>0</v>
      </c>
      <c r="Q39" s="1">
        <f ca="1"/>
        <v>0</v>
      </c>
      <c r="R39" s="1">
        <f ca="1"/>
        <v>0</v>
      </c>
      <c r="S39" s="1">
        <f ca="1"/>
        <v>0</v>
      </c>
      <c r="T39" s="1">
        <f ca="1"/>
        <v>0</v>
      </c>
      <c r="U39" s="1">
        <f ca="1"/>
        <v>0</v>
      </c>
      <c r="V39" s="1">
        <f ca="1"/>
        <v>0</v>
      </c>
      <c r="W39" s="1">
        <f ca="1"/>
        <v>0</v>
      </c>
      <c r="X39" s="1">
        <f ca="1"/>
        <v>0</v>
      </c>
      <c r="Y39" s="1">
        <f ca="1"/>
        <v>0</v>
      </c>
      <c r="Z39" s="1">
        <f ca="1"/>
        <v>0</v>
      </c>
      <c r="AA39" s="1">
        <f ca="1"/>
        <v>0</v>
      </c>
      <c r="AB39" s="1">
        <f ca="1"/>
        <v>0</v>
      </c>
      <c r="AC39" s="1">
        <f ca="1"/>
        <v>0</v>
      </c>
      <c r="AD39" s="1">
        <f ca="1"/>
        <v>0</v>
      </c>
      <c r="AE39" s="1">
        <f ca="1"/>
        <v>0</v>
      </c>
      <c r="AF39" s="1">
        <f ca="1"/>
        <v>0</v>
      </c>
      <c r="AG39" s="1">
        <f ca="1"/>
        <v>0</v>
      </c>
      <c r="AI39" s="8">
        <f ca="1">IFERROR(INDEX(_ActivosEPACLM,ROWS($A$1:A28)),IFERROR(INDEX(Previsiones_ActivosEPACLM,ROWS($A$1:A28)-_NumeroTrimestres),""))</f>
        <v>994646.30517375434</v>
      </c>
      <c r="AJ39" s="8">
        <f ca="1">IFERROR(INDEX(Previsiones_ActivosEPACLM,ROWS($A$1:A28)-_NumeroTrimestres)*(1-INDEX(Errores_ActivosEPACLM,ROWS($A$1:A28)-_NumeroTrimestres)),AI39)</f>
        <v>914890.73480995616</v>
      </c>
      <c r="AK39" s="8">
        <f ca="1">IFERROR(INDEX(Previsiones_ActivosEPACLM,ROWS($A$1:C28)-_NumeroTrimestres)*INDEX(Errores_ActivosEPACLM,ROWS($A$1:C28)-_NumeroTrimestres),"")</f>
        <v>79755.570363798164</v>
      </c>
    </row>
    <row r="40" spans="1:37" x14ac:dyDescent="0.25">
      <c r="B40" s="1">
        <f ca="1"/>
        <v>0</v>
      </c>
      <c r="C40" s="1">
        <f ca="1"/>
        <v>0</v>
      </c>
      <c r="D40" s="1">
        <f ca="1"/>
        <v>0</v>
      </c>
      <c r="E40" s="1">
        <f ca="1"/>
        <v>0</v>
      </c>
      <c r="F40" s="1">
        <f ca="1"/>
        <v>0</v>
      </c>
      <c r="G40" s="1">
        <f ca="1"/>
        <v>0</v>
      </c>
      <c r="H40" s="1">
        <f ca="1"/>
        <v>0</v>
      </c>
      <c r="I40" s="1">
        <f ca="1"/>
        <v>0</v>
      </c>
      <c r="J40" s="1">
        <f ca="1"/>
        <v>0</v>
      </c>
      <c r="K40" s="1">
        <f ca="1"/>
        <v>0</v>
      </c>
      <c r="L40" s="1">
        <f ca="1"/>
        <v>0</v>
      </c>
      <c r="M40" s="1">
        <f ca="1"/>
        <v>0</v>
      </c>
      <c r="N40" s="1">
        <f ca="1"/>
        <v>0</v>
      </c>
      <c r="O40" s="1">
        <f ca="1"/>
        <v>0</v>
      </c>
      <c r="P40" s="1">
        <f ca="1"/>
        <v>0</v>
      </c>
      <c r="Q40" s="1">
        <f ca="1"/>
        <v>0</v>
      </c>
      <c r="R40" s="1">
        <f ca="1"/>
        <v>0</v>
      </c>
      <c r="S40" s="1">
        <f ca="1"/>
        <v>0</v>
      </c>
      <c r="T40" s="1">
        <f ca="1"/>
        <v>0</v>
      </c>
      <c r="U40" s="1">
        <f ca="1"/>
        <v>0</v>
      </c>
      <c r="V40" s="1">
        <f ca="1"/>
        <v>0</v>
      </c>
      <c r="W40" s="1">
        <f ca="1"/>
        <v>0</v>
      </c>
      <c r="X40" s="1">
        <f ca="1"/>
        <v>0</v>
      </c>
      <c r="Y40" s="1">
        <f ca="1"/>
        <v>0</v>
      </c>
      <c r="Z40" s="1">
        <f ca="1"/>
        <v>0</v>
      </c>
      <c r="AA40" s="1">
        <f ca="1"/>
        <v>0</v>
      </c>
      <c r="AB40" s="1">
        <f ca="1"/>
        <v>0</v>
      </c>
      <c r="AC40" s="1">
        <f ca="1"/>
        <v>0</v>
      </c>
      <c r="AD40" s="1">
        <f ca="1"/>
        <v>0</v>
      </c>
      <c r="AE40" s="1">
        <f ca="1"/>
        <v>0</v>
      </c>
      <c r="AF40" s="1">
        <f ca="1"/>
        <v>0</v>
      </c>
      <c r="AG40" s="1">
        <f ca="1"/>
        <v>0</v>
      </c>
      <c r="AI40" s="8" t="str">
        <f ca="1">IFERROR(INDEX(_ActivosEPACLM,ROWS($A$1:A29)),IFERROR(INDEX(Previsiones_ActivosEPACLM,ROWS($A$1:A29)-_NumeroTrimestres),""))</f>
        <v/>
      </c>
      <c r="AJ40" s="8" t="str">
        <f ca="1">IFERROR(INDEX(Previsiones_ActivosEPACLM,ROWS($A$1:A29)-_NumeroTrimestres)*(1-INDEX(Errores_ActivosEPACLM,ROWS($A$1:A29)-_NumeroTrimestres)),AI40)</f>
        <v/>
      </c>
      <c r="AK40" s="8" t="str">
        <f ca="1">IFERROR(INDEX(Previsiones_ActivosEPACLM,ROWS($A$1:C29)-_NumeroTrimestres)*INDEX(Errores_ActivosEPACLM,ROWS($A$1:C29)-_NumeroTrimestres),"")</f>
        <v/>
      </c>
    </row>
    <row r="41" spans="1:37" x14ac:dyDescent="0.25">
      <c r="B41" s="1">
        <f ca="1"/>
        <v>0</v>
      </c>
      <c r="C41" s="1">
        <f ca="1"/>
        <v>0</v>
      </c>
      <c r="D41" s="1">
        <f ca="1"/>
        <v>0</v>
      </c>
      <c r="E41" s="1">
        <f ca="1"/>
        <v>0</v>
      </c>
      <c r="F41" s="1">
        <f ca="1"/>
        <v>0</v>
      </c>
      <c r="G41" s="1">
        <f ca="1"/>
        <v>0</v>
      </c>
      <c r="H41" s="1">
        <f ca="1"/>
        <v>0</v>
      </c>
      <c r="I41" s="1">
        <f ca="1"/>
        <v>0</v>
      </c>
      <c r="J41" s="1">
        <f ca="1"/>
        <v>0</v>
      </c>
      <c r="K41" s="1">
        <f ca="1"/>
        <v>0</v>
      </c>
      <c r="L41" s="1">
        <f ca="1"/>
        <v>0</v>
      </c>
      <c r="M41" s="1">
        <f ca="1"/>
        <v>0</v>
      </c>
      <c r="N41" s="1">
        <f ca="1"/>
        <v>0</v>
      </c>
      <c r="O41" s="1">
        <f ca="1"/>
        <v>0</v>
      </c>
      <c r="P41" s="1">
        <f ca="1"/>
        <v>0</v>
      </c>
      <c r="Q41" s="1">
        <f ca="1"/>
        <v>0</v>
      </c>
      <c r="R41" s="1">
        <f ca="1"/>
        <v>0</v>
      </c>
      <c r="S41" s="1">
        <f ca="1"/>
        <v>0</v>
      </c>
      <c r="T41" s="1">
        <f ca="1"/>
        <v>0</v>
      </c>
      <c r="U41" s="1">
        <f ca="1"/>
        <v>0</v>
      </c>
      <c r="V41" s="1">
        <f ca="1"/>
        <v>0</v>
      </c>
      <c r="W41" s="1">
        <f ca="1"/>
        <v>0</v>
      </c>
      <c r="X41" s="1">
        <f ca="1"/>
        <v>0</v>
      </c>
      <c r="Y41" s="1">
        <f ca="1"/>
        <v>0</v>
      </c>
      <c r="Z41" s="1">
        <f ca="1"/>
        <v>0</v>
      </c>
      <c r="AA41" s="1">
        <f ca="1"/>
        <v>0</v>
      </c>
      <c r="AB41" s="1">
        <f ca="1"/>
        <v>0</v>
      </c>
      <c r="AC41" s="1">
        <f ca="1"/>
        <v>0</v>
      </c>
      <c r="AD41" s="1">
        <f ca="1"/>
        <v>0</v>
      </c>
      <c r="AE41" s="1">
        <f ca="1"/>
        <v>0</v>
      </c>
      <c r="AF41" s="1">
        <f ca="1"/>
        <v>0</v>
      </c>
      <c r="AG41" s="1">
        <f ca="1"/>
        <v>0</v>
      </c>
      <c r="AI41" s="8" t="str">
        <f ca="1">IFERROR(INDEX(_ActivosEPACLM,ROWS($A$1:A30)),IFERROR(INDEX(Previsiones_ActivosEPACLM,ROWS($A$1:A30)-_NumeroTrimestres),""))</f>
        <v/>
      </c>
      <c r="AJ41" s="8" t="str">
        <f ca="1">IFERROR(INDEX(Previsiones_ActivosEPACLM,ROWS($A$1:A30)-_NumeroTrimestres)*(1-INDEX(Errores_ActivosEPACLM,ROWS($A$1:A30)-_NumeroTrimestres)),AI41)</f>
        <v/>
      </c>
      <c r="AK41" s="8" t="str">
        <f ca="1">IFERROR(INDEX(Previsiones_ActivosEPACLM,ROWS($A$1:C30)-_NumeroTrimestres)*INDEX(Errores_ActivosEPACLM,ROWS($A$1:C30)-_NumeroTrimestres),"")</f>
        <v/>
      </c>
    </row>
    <row r="42" spans="1:37" x14ac:dyDescent="0.25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AB42"/>
      <c r="AC42"/>
      <c r="AD42"/>
      <c r="AE42"/>
      <c r="AF42"/>
      <c r="AG42"/>
      <c r="AI42" s="8" t="str">
        <f ca="1">IFERROR(INDEX(_ActivosEPACLM,ROWS($A$1:A31)),IFERROR(INDEX(Previsiones_ActivosEPACLM,ROWS($A$1:A31)-_NumeroTrimestres),""))</f>
        <v/>
      </c>
      <c r="AJ42" s="8" t="str">
        <f ca="1">IFERROR(INDEX(Previsiones_ActivosEPACLM,ROWS($A$1:A31)-_NumeroTrimestres)*(1-INDEX(Errores_ActivosEPACLM,ROWS($A$1:A31)-_NumeroTrimestres)),AI42)</f>
        <v/>
      </c>
      <c r="AK42" s="8" t="str">
        <f ca="1">IFERROR(INDEX(Previsiones_ActivosEPACLM,ROWS($A$1:C31)-_NumeroTrimestres)*INDEX(Errores_ActivosEPACLM,ROWS($A$1:C31)-_NumeroTrimestres),"")</f>
        <v/>
      </c>
    </row>
    <row r="43" spans="1:37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AB43"/>
      <c r="AC43"/>
      <c r="AD43"/>
      <c r="AE43"/>
      <c r="AF43"/>
      <c r="AG43"/>
      <c r="AI43" s="8" t="str">
        <f ca="1">IFERROR(INDEX(_ActivosEPACLM,ROWS($A$1:A32)),IFERROR(INDEX(Previsiones_ActivosEPACLM,ROWS($A$1:A32)-_NumeroTrimestres),""))</f>
        <v/>
      </c>
      <c r="AJ43" s="8" t="str">
        <f ca="1">IFERROR(INDEX(Previsiones_ActivosEPACLM,ROWS($A$1:A32)-_NumeroTrimestres)*(1-INDEX(Errores_ActivosEPACLM,ROWS($A$1:A32)-_NumeroTrimestres)),AI43)</f>
        <v/>
      </c>
      <c r="AK43" s="8" t="str">
        <f ca="1">IFERROR(INDEX(Previsiones_ActivosEPACLM,ROWS($A$1:C32)-_NumeroTrimestres)*INDEX(Errores_ActivosEPACLM,ROWS($A$1:C32)-_NumeroTrimestres),"")</f>
        <v/>
      </c>
    </row>
    <row r="44" spans="1:37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AB44"/>
      <c r="AC44"/>
      <c r="AD44"/>
      <c r="AE44"/>
      <c r="AF44"/>
      <c r="AG44"/>
    </row>
    <row r="45" spans="1:37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AB45"/>
      <c r="AC45"/>
      <c r="AD45"/>
      <c r="AE45"/>
      <c r="AF45"/>
      <c r="AG45"/>
    </row>
    <row r="46" spans="1:37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AB46"/>
      <c r="AC46"/>
      <c r="AD46"/>
      <c r="AE46"/>
      <c r="AF46"/>
      <c r="AG46"/>
    </row>
    <row r="47" spans="1:37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AB47"/>
      <c r="AC47"/>
      <c r="AD47"/>
      <c r="AE47"/>
      <c r="AF47"/>
      <c r="AG47"/>
    </row>
    <row r="48" spans="1:37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AB48"/>
      <c r="AC48"/>
      <c r="AD48"/>
      <c r="AE48"/>
      <c r="AF48"/>
      <c r="AG48"/>
    </row>
    <row r="49" spans="7:33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AB49"/>
      <c r="AC49"/>
      <c r="AD49"/>
      <c r="AE49"/>
      <c r="AF49"/>
      <c r="AG49"/>
    </row>
    <row r="50" spans="7:33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AB50"/>
      <c r="AC50"/>
      <c r="AD50"/>
      <c r="AE50"/>
      <c r="AF50"/>
      <c r="AG50"/>
    </row>
    <row r="51" spans="7:33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AB51"/>
      <c r="AC51"/>
      <c r="AD51"/>
      <c r="AE51"/>
      <c r="AF51"/>
      <c r="AG51"/>
    </row>
    <row r="52" spans="7:33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AB52"/>
      <c r="AC52"/>
      <c r="AD52"/>
      <c r="AE52"/>
      <c r="AF52"/>
      <c r="AG52"/>
    </row>
    <row r="53" spans="7:33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AB53"/>
      <c r="AC53"/>
      <c r="AD53"/>
      <c r="AE53"/>
      <c r="AF53"/>
      <c r="AG53"/>
    </row>
    <row r="54" spans="7:33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AB54"/>
      <c r="AC54"/>
      <c r="AD54"/>
      <c r="AE54"/>
      <c r="AF54"/>
      <c r="AG54"/>
    </row>
    <row r="55" spans="7:33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AB55"/>
      <c r="AC55"/>
      <c r="AD55"/>
      <c r="AE55"/>
      <c r="AF55"/>
      <c r="AG55"/>
    </row>
    <row r="56" spans="7:33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AB56"/>
      <c r="AC56"/>
      <c r="AD56"/>
      <c r="AE56"/>
      <c r="AF56"/>
      <c r="AG56"/>
    </row>
    <row r="57" spans="7:33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AB57"/>
      <c r="AC57"/>
      <c r="AD57"/>
      <c r="AE57"/>
      <c r="AF57"/>
      <c r="AG57"/>
    </row>
    <row r="58" spans="7:33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AB58"/>
      <c r="AC58"/>
      <c r="AD58"/>
      <c r="AE58"/>
      <c r="AF58"/>
      <c r="AG58"/>
    </row>
    <row r="59" spans="7:33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AB59"/>
      <c r="AC59"/>
      <c r="AD59"/>
      <c r="AE59"/>
      <c r="AF59"/>
      <c r="AG59"/>
    </row>
    <row r="60" spans="7:33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AB60"/>
      <c r="AC60"/>
      <c r="AD60"/>
      <c r="AE60"/>
      <c r="AF60"/>
      <c r="AG60"/>
    </row>
    <row r="61" spans="7:33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AB61"/>
      <c r="AC61"/>
      <c r="AD61"/>
      <c r="AE61"/>
      <c r="AF61"/>
      <c r="AG61"/>
    </row>
    <row r="62" spans="7:33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AB62"/>
      <c r="AC62"/>
      <c r="AD62"/>
      <c r="AE62"/>
      <c r="AF62"/>
      <c r="AG62"/>
    </row>
    <row r="63" spans="7:33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B63"/>
      <c r="AC63"/>
      <c r="AD63"/>
      <c r="AE63"/>
      <c r="AF63"/>
      <c r="AG63"/>
    </row>
    <row r="64" spans="7:33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AB64"/>
      <c r="AC64"/>
      <c r="AD64"/>
      <c r="AE64"/>
      <c r="AF64"/>
      <c r="AG64"/>
    </row>
    <row r="65" spans="6:33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AB65"/>
      <c r="AC65"/>
      <c r="AD65"/>
      <c r="AE65"/>
      <c r="AF65"/>
      <c r="AG65"/>
    </row>
    <row r="66" spans="6:33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AB66"/>
      <c r="AC66"/>
      <c r="AD66"/>
      <c r="AE66"/>
      <c r="AF66"/>
      <c r="AG66"/>
    </row>
    <row r="67" spans="6:33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AB67"/>
      <c r="AC67"/>
      <c r="AD67"/>
      <c r="AE67"/>
      <c r="AF67"/>
      <c r="AG67"/>
    </row>
    <row r="68" spans="6:33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AB68"/>
      <c r="AC68"/>
      <c r="AD68"/>
      <c r="AE68"/>
      <c r="AF68"/>
      <c r="AG68"/>
    </row>
    <row r="69" spans="6:33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AB69"/>
      <c r="AC69"/>
      <c r="AD69"/>
      <c r="AE69"/>
      <c r="AF69"/>
      <c r="AG69"/>
    </row>
    <row r="70" spans="6:33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AB70"/>
      <c r="AC70"/>
      <c r="AD70"/>
      <c r="AE70"/>
      <c r="AF70"/>
      <c r="AG70"/>
    </row>
    <row r="71" spans="6:33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AB71"/>
      <c r="AC71"/>
      <c r="AD71"/>
      <c r="AE71"/>
      <c r="AF71"/>
      <c r="AG71"/>
    </row>
    <row r="72" spans="6:33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AB72"/>
      <c r="AC72"/>
      <c r="AD72"/>
      <c r="AE72"/>
      <c r="AF72"/>
      <c r="AG72"/>
    </row>
    <row r="73" spans="6:33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B73"/>
      <c r="AC73"/>
      <c r="AD73"/>
      <c r="AE73"/>
      <c r="AF73"/>
      <c r="AG73"/>
    </row>
    <row r="74" spans="6:33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B74"/>
      <c r="AC74"/>
      <c r="AD74"/>
      <c r="AE74"/>
      <c r="AF74"/>
      <c r="AG74"/>
    </row>
    <row r="75" spans="6:33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B75"/>
      <c r="AC75"/>
      <c r="AD75"/>
      <c r="AE75"/>
      <c r="AF75"/>
      <c r="AG75"/>
    </row>
    <row r="76" spans="6:33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B76"/>
      <c r="AC76"/>
      <c r="AD76"/>
      <c r="AE76"/>
      <c r="AF76"/>
      <c r="AG76"/>
    </row>
    <row r="77" spans="6:33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B77"/>
      <c r="AC77"/>
      <c r="AD77"/>
      <c r="AE77"/>
      <c r="AF77"/>
      <c r="AG77"/>
    </row>
    <row r="78" spans="6:33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B78"/>
      <c r="AC78"/>
      <c r="AD78"/>
      <c r="AE78"/>
      <c r="AF78"/>
      <c r="AG78"/>
    </row>
    <row r="79" spans="6:33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B79"/>
      <c r="AC79"/>
      <c r="AD79"/>
      <c r="AE79"/>
      <c r="AF79"/>
      <c r="AG79"/>
    </row>
    <row r="80" spans="6:33" x14ac:dyDescent="0.25"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AB80"/>
      <c r="AC80"/>
      <c r="AD80"/>
      <c r="AE80"/>
      <c r="AF80"/>
      <c r="AG80"/>
    </row>
    <row r="81" spans="6:33" x14ac:dyDescent="0.25"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AB81"/>
      <c r="AC81"/>
      <c r="AD81"/>
      <c r="AE81"/>
      <c r="AF81"/>
      <c r="AG81"/>
    </row>
    <row r="82" spans="6:33" x14ac:dyDescent="0.25"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AB82"/>
      <c r="AC82"/>
      <c r="AD82"/>
      <c r="AE82"/>
      <c r="AF82"/>
      <c r="AG82"/>
    </row>
    <row r="83" spans="6:33" x14ac:dyDescent="0.25"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AB83"/>
      <c r="AC83"/>
      <c r="AD83"/>
      <c r="AE83"/>
      <c r="AF83"/>
      <c r="AG83"/>
    </row>
    <row r="84" spans="6:33" x14ac:dyDescent="0.25"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AB84"/>
      <c r="AC84"/>
      <c r="AD84"/>
      <c r="AE84"/>
      <c r="AF84"/>
      <c r="AG84"/>
    </row>
    <row r="85" spans="6:33" x14ac:dyDescent="0.25"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AB85"/>
      <c r="AC85"/>
      <c r="AD85"/>
      <c r="AE85"/>
      <c r="AF85"/>
      <c r="AG85"/>
    </row>
    <row r="86" spans="6:33" x14ac:dyDescent="0.25"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AB86"/>
      <c r="AC86"/>
      <c r="AD86"/>
      <c r="AE86"/>
      <c r="AF86"/>
      <c r="AG86"/>
    </row>
    <row r="87" spans="6:33" x14ac:dyDescent="0.25"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AB87"/>
      <c r="AC87"/>
      <c r="AD87"/>
      <c r="AE87"/>
      <c r="AF87"/>
      <c r="AG87"/>
    </row>
    <row r="88" spans="6:33" x14ac:dyDescent="0.25"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AB88"/>
      <c r="AC88"/>
      <c r="AD88"/>
      <c r="AE88"/>
      <c r="AF88"/>
      <c r="AG88"/>
    </row>
    <row r="89" spans="6:33" x14ac:dyDescent="0.25"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AB89"/>
      <c r="AC89"/>
      <c r="AD89"/>
      <c r="AE89"/>
      <c r="AF89"/>
      <c r="AG89"/>
    </row>
    <row r="90" spans="6:33" x14ac:dyDescent="0.25"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AB90"/>
      <c r="AC90"/>
      <c r="AD90"/>
      <c r="AE90"/>
      <c r="AF90"/>
      <c r="AG90"/>
    </row>
    <row r="91" spans="6:33" x14ac:dyDescent="0.25"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AB91"/>
      <c r="AC91"/>
      <c r="AD91"/>
      <c r="AE91"/>
      <c r="AF91"/>
      <c r="AG91"/>
    </row>
    <row r="92" spans="6:33" x14ac:dyDescent="0.25"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AB92"/>
      <c r="AC92"/>
      <c r="AD92"/>
      <c r="AE92"/>
      <c r="AF92"/>
      <c r="AG92"/>
    </row>
    <row r="93" spans="6:33" x14ac:dyDescent="0.25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AB93"/>
      <c r="AC93"/>
      <c r="AD93"/>
      <c r="AE93"/>
      <c r="AF93"/>
      <c r="AG93"/>
    </row>
    <row r="94" spans="6:33" x14ac:dyDescent="0.25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AB94"/>
      <c r="AC94"/>
      <c r="AD94"/>
      <c r="AE94"/>
      <c r="AF94"/>
      <c r="AG94"/>
    </row>
    <row r="95" spans="6:33" x14ac:dyDescent="0.25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AB95"/>
      <c r="AC95"/>
      <c r="AD95"/>
      <c r="AE95"/>
      <c r="AF95"/>
      <c r="AG95"/>
    </row>
    <row r="96" spans="6:33" x14ac:dyDescent="0.25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AB96"/>
      <c r="AC96"/>
      <c r="AD96"/>
      <c r="AE96"/>
      <c r="AF96"/>
      <c r="AG96"/>
    </row>
    <row r="97" spans="2:35" x14ac:dyDescent="0.25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AB97"/>
      <c r="AC97"/>
      <c r="AD97"/>
      <c r="AE97"/>
      <c r="AF97"/>
      <c r="AG97"/>
    </row>
    <row r="98" spans="2:35" x14ac:dyDescent="0.25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AB98"/>
      <c r="AC98"/>
      <c r="AD98"/>
      <c r="AE98"/>
      <c r="AF98"/>
      <c r="AG98"/>
    </row>
    <row r="99" spans="2:35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AB99"/>
      <c r="AC99"/>
      <c r="AD99"/>
      <c r="AE99"/>
      <c r="AF99"/>
      <c r="AG99"/>
    </row>
    <row r="100" spans="2:35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AB100"/>
      <c r="AC100"/>
      <c r="AD100"/>
      <c r="AE100"/>
      <c r="AF100"/>
      <c r="AG100"/>
    </row>
    <row r="101" spans="2:35" x14ac:dyDescent="0.25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AB101"/>
      <c r="AC101"/>
      <c r="AD101"/>
      <c r="AE101"/>
      <c r="AF101"/>
      <c r="AG101"/>
    </row>
    <row r="102" spans="2:35" x14ac:dyDescent="0.25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AB102"/>
      <c r="AC102"/>
      <c r="AD102"/>
      <c r="AE102"/>
      <c r="AF102"/>
      <c r="AG102"/>
    </row>
    <row r="103" spans="2:35" x14ac:dyDescent="0.25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AB103"/>
      <c r="AC103"/>
      <c r="AD103"/>
      <c r="AE103"/>
      <c r="AF103"/>
      <c r="AG103"/>
    </row>
    <row r="104" spans="2:35" x14ac:dyDescent="0.25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AB104"/>
      <c r="AC104"/>
      <c r="AD104"/>
      <c r="AE104"/>
      <c r="AF104"/>
      <c r="AG104"/>
    </row>
    <row r="105" spans="2:35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AB105"/>
      <c r="AC105"/>
      <c r="AD105"/>
      <c r="AE105"/>
      <c r="AF105"/>
      <c r="AG105"/>
    </row>
    <row r="106" spans="2:35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AB106"/>
      <c r="AC106"/>
      <c r="AD106"/>
      <c r="AE106"/>
      <c r="AF106"/>
      <c r="AG106"/>
    </row>
    <row r="107" spans="2:35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AB107"/>
      <c r="AC107"/>
      <c r="AD107"/>
      <c r="AE107"/>
      <c r="AF107"/>
      <c r="AG107"/>
    </row>
    <row r="108" spans="2:35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AB108"/>
      <c r="AC108"/>
      <c r="AD108"/>
      <c r="AE108"/>
      <c r="AF108"/>
      <c r="AG108"/>
    </row>
    <row r="109" spans="2:35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AB109"/>
      <c r="AC109"/>
      <c r="AD109"/>
      <c r="AE109"/>
      <c r="AF109"/>
      <c r="AG109"/>
    </row>
    <row r="110" spans="2:35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AB110"/>
      <c r="AC110"/>
      <c r="AD110"/>
      <c r="AE110"/>
      <c r="AF110"/>
      <c r="AG110"/>
    </row>
    <row r="111" spans="2:35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AB111"/>
      <c r="AC111"/>
      <c r="AD111"/>
      <c r="AE111"/>
      <c r="AF111"/>
      <c r="AG111"/>
    </row>
    <row r="112" spans="2:35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AB112"/>
      <c r="AC112"/>
      <c r="AD112"/>
      <c r="AE112"/>
      <c r="AF112"/>
      <c r="AG112"/>
      <c r="AI112" s="6"/>
    </row>
    <row r="113" spans="2:35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AB113"/>
      <c r="AC113"/>
      <c r="AD113"/>
      <c r="AE113"/>
      <c r="AF113"/>
      <c r="AG113"/>
      <c r="AI113" s="6"/>
    </row>
    <row r="114" spans="2:35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AB114"/>
      <c r="AC114"/>
      <c r="AD114"/>
      <c r="AE114"/>
      <c r="AF114"/>
      <c r="AG114"/>
      <c r="AI114" s="6"/>
    </row>
    <row r="115" spans="2:35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B115"/>
      <c r="AC115"/>
      <c r="AD115"/>
      <c r="AE115"/>
      <c r="AF115"/>
      <c r="AG115"/>
      <c r="AI115" s="6"/>
    </row>
    <row r="116" spans="2:35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B116"/>
      <c r="AC116"/>
      <c r="AD116"/>
      <c r="AE116"/>
      <c r="AF116"/>
      <c r="AG116"/>
      <c r="AI116" s="6"/>
    </row>
    <row r="117" spans="2:35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B117"/>
      <c r="AC117"/>
      <c r="AD117"/>
      <c r="AE117"/>
      <c r="AF117"/>
      <c r="AG117"/>
      <c r="AI117" s="6"/>
    </row>
    <row r="118" spans="2:35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B118"/>
      <c r="AC118"/>
      <c r="AD118"/>
      <c r="AE118"/>
      <c r="AF118"/>
      <c r="AG118"/>
      <c r="AI118" s="6"/>
    </row>
    <row r="119" spans="2:35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B119"/>
      <c r="AC119"/>
      <c r="AD119"/>
      <c r="AE119"/>
      <c r="AF119"/>
      <c r="AG119"/>
      <c r="AI119" s="6"/>
    </row>
    <row r="120" spans="2:35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B120"/>
      <c r="AC120"/>
      <c r="AD120"/>
      <c r="AE120"/>
      <c r="AF120"/>
      <c r="AG120"/>
      <c r="AI120" s="6"/>
    </row>
    <row r="121" spans="2:35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B121"/>
      <c r="AC121"/>
      <c r="AD121"/>
      <c r="AE121"/>
      <c r="AF121"/>
      <c r="AG121"/>
      <c r="AI121" s="6"/>
    </row>
    <row r="122" spans="2:35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B122"/>
      <c r="AC122"/>
      <c r="AD122"/>
      <c r="AE122"/>
      <c r="AF122"/>
      <c r="AG122"/>
      <c r="AI122" s="6"/>
    </row>
    <row r="123" spans="2:35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B123"/>
      <c r="AC123"/>
      <c r="AD123"/>
      <c r="AE123"/>
      <c r="AF123"/>
      <c r="AG123"/>
      <c r="AI123" s="6"/>
    </row>
    <row r="124" spans="2:35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B124"/>
      <c r="AC124"/>
      <c r="AD124"/>
      <c r="AE124"/>
      <c r="AF124"/>
      <c r="AG124"/>
      <c r="AI124" s="6"/>
    </row>
    <row r="125" spans="2:35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B125"/>
      <c r="AC125"/>
      <c r="AD125"/>
      <c r="AE125"/>
      <c r="AF125"/>
      <c r="AG125"/>
      <c r="AI125" s="6"/>
    </row>
    <row r="126" spans="2:35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B126"/>
      <c r="AC126"/>
      <c r="AD126"/>
      <c r="AE126"/>
      <c r="AF126"/>
      <c r="AG126"/>
      <c r="AI126" s="6"/>
    </row>
    <row r="127" spans="2:35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B127"/>
      <c r="AC127"/>
      <c r="AD127"/>
      <c r="AE127"/>
      <c r="AF127"/>
      <c r="AG127"/>
      <c r="AI127" s="6"/>
    </row>
    <row r="128" spans="2:35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B128"/>
      <c r="AC128"/>
      <c r="AD128"/>
      <c r="AE128"/>
      <c r="AF128"/>
      <c r="AG128"/>
      <c r="AI128" s="6"/>
    </row>
    <row r="129" spans="2:35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B129"/>
      <c r="AC129"/>
      <c r="AD129"/>
      <c r="AE129"/>
      <c r="AF129"/>
      <c r="AG129"/>
      <c r="AI129" s="6"/>
    </row>
    <row r="130" spans="2:35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B130"/>
      <c r="AC130"/>
      <c r="AD130"/>
      <c r="AE130"/>
      <c r="AF130"/>
      <c r="AG130"/>
      <c r="AI130" s="6"/>
    </row>
    <row r="131" spans="2:35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B131"/>
      <c r="AC131"/>
      <c r="AD131"/>
      <c r="AE131"/>
      <c r="AF131"/>
      <c r="AG131"/>
      <c r="AI131" s="6"/>
    </row>
    <row r="132" spans="2:35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B132"/>
      <c r="AC132"/>
      <c r="AD132"/>
      <c r="AE132"/>
      <c r="AF132"/>
      <c r="AG132"/>
      <c r="AI132" s="6"/>
    </row>
    <row r="133" spans="2:35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B133"/>
      <c r="AC133"/>
      <c r="AD133"/>
      <c r="AE133"/>
      <c r="AF133"/>
      <c r="AG133"/>
      <c r="AI133" s="6"/>
    </row>
    <row r="134" spans="2:35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B134"/>
      <c r="AC134"/>
      <c r="AD134"/>
      <c r="AE134"/>
      <c r="AF134"/>
      <c r="AG134"/>
      <c r="AI134" s="6"/>
    </row>
    <row r="135" spans="2:35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AB135"/>
      <c r="AC135"/>
      <c r="AD135"/>
      <c r="AE135"/>
      <c r="AF135"/>
      <c r="AG135"/>
      <c r="AI135" s="6"/>
    </row>
    <row r="136" spans="2:35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AB136"/>
      <c r="AC136"/>
      <c r="AD136"/>
      <c r="AE136"/>
      <c r="AF136"/>
      <c r="AG136"/>
      <c r="AI136" s="6"/>
    </row>
    <row r="137" spans="2:35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AB137"/>
      <c r="AC137"/>
      <c r="AD137"/>
      <c r="AE137"/>
      <c r="AF137"/>
      <c r="AG137"/>
      <c r="AI137" s="6"/>
    </row>
    <row r="138" spans="2:35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AB138"/>
      <c r="AC138"/>
      <c r="AD138"/>
      <c r="AE138"/>
      <c r="AF138"/>
      <c r="AG138"/>
      <c r="AI138" s="6"/>
    </row>
    <row r="139" spans="2:35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AB139"/>
      <c r="AC139"/>
      <c r="AD139"/>
      <c r="AE139"/>
      <c r="AF139"/>
      <c r="AG139"/>
      <c r="AI139" s="6"/>
    </row>
    <row r="140" spans="2:35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AB140"/>
      <c r="AC140"/>
      <c r="AD140"/>
      <c r="AE140"/>
      <c r="AF140"/>
      <c r="AG140"/>
      <c r="AI140" s="6"/>
    </row>
    <row r="141" spans="2:35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AB141"/>
      <c r="AC141"/>
      <c r="AD141"/>
      <c r="AE141"/>
      <c r="AF141"/>
      <c r="AG141"/>
      <c r="AI141" s="6"/>
    </row>
    <row r="142" spans="2:35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AB142"/>
      <c r="AC142"/>
      <c r="AD142"/>
      <c r="AE142"/>
      <c r="AF142"/>
      <c r="AG142"/>
      <c r="AI142" s="6"/>
    </row>
    <row r="143" spans="2:35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AB143"/>
      <c r="AC143"/>
      <c r="AD143"/>
      <c r="AE143"/>
      <c r="AF143"/>
      <c r="AG143"/>
      <c r="AI143" s="6"/>
    </row>
    <row r="144" spans="2:35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AB144"/>
      <c r="AC144"/>
      <c r="AD144"/>
      <c r="AE144"/>
      <c r="AF144"/>
      <c r="AG144"/>
      <c r="AI144" s="6"/>
    </row>
    <row r="145" spans="2:35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AB145"/>
      <c r="AC145"/>
      <c r="AD145"/>
      <c r="AE145"/>
      <c r="AF145"/>
      <c r="AG145"/>
      <c r="AI145" s="6"/>
    </row>
    <row r="146" spans="2:35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AB146"/>
      <c r="AC146"/>
      <c r="AD146"/>
      <c r="AE146"/>
      <c r="AF146"/>
      <c r="AG146"/>
      <c r="AI146" s="6"/>
    </row>
    <row r="147" spans="2:35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AB147"/>
      <c r="AC147"/>
      <c r="AD147"/>
      <c r="AE147"/>
      <c r="AF147"/>
      <c r="AG147"/>
      <c r="AI147" s="6"/>
    </row>
    <row r="148" spans="2:35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AB148"/>
      <c r="AC148"/>
      <c r="AD148"/>
      <c r="AE148"/>
      <c r="AF148"/>
      <c r="AG148"/>
      <c r="AI148" s="6"/>
    </row>
    <row r="149" spans="2:35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AB149"/>
      <c r="AC149"/>
      <c r="AD149"/>
      <c r="AE149"/>
      <c r="AF149"/>
      <c r="AG149"/>
      <c r="AI149" s="6"/>
    </row>
    <row r="150" spans="2:35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AB150"/>
      <c r="AC150"/>
      <c r="AD150"/>
      <c r="AE150"/>
      <c r="AF150"/>
      <c r="AG150"/>
      <c r="AI150" s="6"/>
    </row>
    <row r="151" spans="2:35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AB151"/>
      <c r="AC151"/>
      <c r="AD151"/>
      <c r="AE151"/>
      <c r="AF151"/>
      <c r="AG151"/>
      <c r="AI151" s="6"/>
    </row>
    <row r="152" spans="2:35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AB152"/>
      <c r="AC152"/>
      <c r="AD152"/>
      <c r="AE152"/>
      <c r="AF152"/>
      <c r="AG152"/>
      <c r="AI152" s="6"/>
    </row>
    <row r="153" spans="2:35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AB153"/>
      <c r="AC153"/>
      <c r="AD153"/>
      <c r="AE153"/>
      <c r="AF153"/>
      <c r="AG153"/>
      <c r="AI153" s="6"/>
    </row>
    <row r="154" spans="2:35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AB154"/>
      <c r="AC154"/>
      <c r="AD154"/>
      <c r="AE154"/>
      <c r="AF154"/>
      <c r="AG154"/>
      <c r="AI154" s="6"/>
    </row>
    <row r="155" spans="2:35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AB155"/>
      <c r="AC155"/>
      <c r="AD155"/>
      <c r="AE155"/>
      <c r="AF155"/>
      <c r="AG155"/>
      <c r="AI155" s="6"/>
    </row>
    <row r="156" spans="2:35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AB156"/>
      <c r="AC156"/>
      <c r="AD156"/>
      <c r="AE156"/>
      <c r="AF156"/>
      <c r="AG156"/>
      <c r="AI156" s="6"/>
    </row>
    <row r="157" spans="2:35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AB157"/>
      <c r="AC157"/>
      <c r="AD157"/>
      <c r="AE157"/>
      <c r="AF157"/>
      <c r="AG157"/>
      <c r="AI157" s="6"/>
    </row>
    <row r="158" spans="2:35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AB158"/>
      <c r="AC158"/>
      <c r="AD158"/>
      <c r="AE158"/>
      <c r="AF158"/>
      <c r="AG158"/>
      <c r="AI158" s="6"/>
    </row>
    <row r="159" spans="2:35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AB159"/>
      <c r="AC159"/>
      <c r="AD159"/>
      <c r="AE159"/>
      <c r="AF159"/>
      <c r="AG159"/>
      <c r="AI159" s="6"/>
    </row>
    <row r="160" spans="2:35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AB160"/>
      <c r="AC160"/>
      <c r="AD160"/>
      <c r="AE160"/>
      <c r="AF160"/>
      <c r="AG160"/>
      <c r="AI160" s="6"/>
    </row>
    <row r="161" spans="2:35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AB161"/>
      <c r="AC161"/>
      <c r="AD161"/>
      <c r="AE161"/>
      <c r="AF161"/>
      <c r="AG161"/>
      <c r="AI161" s="6"/>
    </row>
    <row r="162" spans="2:35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AB162"/>
      <c r="AC162"/>
      <c r="AD162"/>
      <c r="AE162"/>
      <c r="AF162"/>
      <c r="AG162"/>
      <c r="AI162" s="6"/>
    </row>
    <row r="163" spans="2:35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AB163"/>
      <c r="AC163"/>
      <c r="AD163"/>
      <c r="AE163"/>
      <c r="AF163"/>
      <c r="AG163"/>
      <c r="AI163" s="6"/>
    </row>
    <row r="164" spans="2:35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AB164"/>
      <c r="AC164"/>
      <c r="AD164"/>
      <c r="AE164"/>
      <c r="AF164"/>
      <c r="AG164"/>
      <c r="AI164" s="6"/>
    </row>
    <row r="165" spans="2:35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AB165"/>
      <c r="AC165"/>
      <c r="AD165"/>
      <c r="AE165"/>
      <c r="AF165"/>
      <c r="AG165"/>
      <c r="AI165" s="6"/>
    </row>
    <row r="166" spans="2:35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AB166"/>
      <c r="AC166"/>
      <c r="AD166"/>
      <c r="AE166"/>
      <c r="AF166"/>
      <c r="AG166"/>
      <c r="AI166" s="6"/>
    </row>
    <row r="167" spans="2:35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AB167"/>
      <c r="AC167"/>
      <c r="AD167"/>
      <c r="AE167"/>
      <c r="AF167"/>
      <c r="AG167"/>
      <c r="AI167" s="6"/>
    </row>
    <row r="168" spans="2:35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AB168"/>
      <c r="AC168"/>
      <c r="AD168"/>
      <c r="AE168"/>
      <c r="AF168"/>
      <c r="AG168"/>
      <c r="AI168" s="6"/>
    </row>
    <row r="169" spans="2:35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AB169"/>
      <c r="AC169"/>
      <c r="AD169"/>
      <c r="AE169"/>
      <c r="AF169"/>
      <c r="AG169"/>
      <c r="AI169" s="6"/>
    </row>
    <row r="170" spans="2:35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AB170"/>
      <c r="AC170"/>
      <c r="AD170"/>
      <c r="AE170"/>
      <c r="AF170"/>
      <c r="AG170"/>
      <c r="AI170" s="6"/>
    </row>
    <row r="171" spans="2:35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AB171"/>
      <c r="AC171"/>
      <c r="AD171"/>
      <c r="AE171"/>
      <c r="AF171"/>
      <c r="AG171"/>
      <c r="AI171" s="6"/>
    </row>
    <row r="172" spans="2:35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AB172"/>
      <c r="AC172"/>
      <c r="AD172"/>
      <c r="AE172"/>
      <c r="AF172"/>
      <c r="AG172"/>
      <c r="AI172" s="6"/>
    </row>
    <row r="173" spans="2:35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AB173"/>
      <c r="AC173"/>
      <c r="AD173"/>
      <c r="AE173"/>
      <c r="AF173"/>
      <c r="AG173"/>
      <c r="AI173" s="6"/>
    </row>
    <row r="174" spans="2:35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AB174"/>
      <c r="AC174"/>
      <c r="AD174"/>
      <c r="AE174"/>
      <c r="AF174"/>
      <c r="AG174"/>
      <c r="AI174" s="6"/>
    </row>
    <row r="175" spans="2:35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AB175"/>
      <c r="AC175"/>
      <c r="AD175"/>
      <c r="AE175"/>
      <c r="AF175"/>
      <c r="AG175"/>
      <c r="AI175" s="6"/>
    </row>
    <row r="176" spans="2:35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AB176"/>
      <c r="AC176"/>
      <c r="AD176"/>
      <c r="AE176"/>
      <c r="AF176"/>
      <c r="AG176"/>
      <c r="AI176" s="6"/>
    </row>
    <row r="177" spans="2:35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AB177"/>
      <c r="AC177"/>
      <c r="AD177"/>
      <c r="AE177"/>
      <c r="AF177"/>
      <c r="AG177"/>
      <c r="AI177" s="6"/>
    </row>
    <row r="178" spans="2:35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AB178"/>
      <c r="AC178"/>
      <c r="AD178"/>
      <c r="AE178"/>
      <c r="AF178"/>
      <c r="AG178"/>
      <c r="AI178" s="6"/>
    </row>
    <row r="179" spans="2:35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AB179"/>
      <c r="AC179"/>
      <c r="AD179"/>
      <c r="AE179"/>
      <c r="AF179"/>
      <c r="AG179"/>
      <c r="AI179" s="6"/>
    </row>
    <row r="180" spans="2:35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AB180"/>
      <c r="AC180"/>
      <c r="AD180"/>
      <c r="AE180"/>
      <c r="AF180"/>
      <c r="AG180"/>
      <c r="AI180" s="6"/>
    </row>
    <row r="181" spans="2:35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AB181"/>
      <c r="AC181"/>
      <c r="AD181"/>
      <c r="AE181"/>
      <c r="AF181"/>
      <c r="AG181"/>
      <c r="AI181" s="6"/>
    </row>
    <row r="182" spans="2:35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AB182"/>
      <c r="AC182"/>
      <c r="AD182"/>
      <c r="AE182"/>
      <c r="AF182"/>
      <c r="AG182"/>
      <c r="AI182" s="6"/>
    </row>
    <row r="183" spans="2:35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AB183"/>
      <c r="AC183"/>
      <c r="AD183"/>
      <c r="AE183"/>
      <c r="AF183"/>
      <c r="AG183"/>
      <c r="AI183" s="6"/>
    </row>
    <row r="184" spans="2:35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AB184"/>
      <c r="AC184"/>
      <c r="AD184"/>
      <c r="AE184"/>
      <c r="AF184"/>
      <c r="AG184"/>
      <c r="AI184" s="6"/>
    </row>
    <row r="185" spans="2:35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AB185"/>
      <c r="AC185"/>
      <c r="AD185"/>
      <c r="AE185"/>
      <c r="AF185"/>
      <c r="AG185"/>
      <c r="AI185" s="6"/>
    </row>
    <row r="186" spans="2:35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AB186"/>
      <c r="AC186"/>
      <c r="AD186"/>
      <c r="AE186"/>
      <c r="AF186"/>
      <c r="AG186"/>
      <c r="AI186" s="6"/>
    </row>
    <row r="187" spans="2:35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AB187"/>
      <c r="AC187"/>
      <c r="AD187"/>
      <c r="AE187"/>
      <c r="AF187"/>
      <c r="AG187"/>
      <c r="AI187" s="6"/>
    </row>
    <row r="188" spans="2:35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AB188"/>
      <c r="AC188"/>
      <c r="AD188"/>
      <c r="AE188"/>
      <c r="AF188"/>
      <c r="AG188"/>
      <c r="AI188" s="6"/>
    </row>
    <row r="189" spans="2:35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AB189"/>
      <c r="AC189"/>
      <c r="AD189"/>
      <c r="AE189"/>
      <c r="AF189"/>
      <c r="AG189"/>
      <c r="AI189" s="6"/>
    </row>
    <row r="190" spans="2:35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AB190"/>
      <c r="AC190"/>
      <c r="AD190"/>
      <c r="AE190"/>
      <c r="AF190"/>
      <c r="AG190"/>
      <c r="AI190" s="6"/>
    </row>
    <row r="191" spans="2:35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AB191"/>
      <c r="AC191"/>
      <c r="AD191"/>
      <c r="AE191"/>
      <c r="AF191"/>
      <c r="AG191"/>
      <c r="AI191" s="6"/>
    </row>
    <row r="192" spans="2:35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AB192"/>
      <c r="AC192"/>
      <c r="AD192"/>
      <c r="AE192"/>
      <c r="AF192"/>
      <c r="AG192"/>
      <c r="AI192" s="6"/>
    </row>
    <row r="193" spans="2:35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AB193"/>
      <c r="AC193"/>
      <c r="AD193"/>
      <c r="AE193"/>
      <c r="AF193"/>
      <c r="AG193"/>
      <c r="AI193" s="6"/>
    </row>
    <row r="194" spans="2:35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AB194"/>
      <c r="AC194"/>
      <c r="AD194"/>
      <c r="AE194"/>
      <c r="AF194"/>
      <c r="AG194"/>
      <c r="AI194" s="6"/>
    </row>
    <row r="195" spans="2:35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AB195"/>
      <c r="AC195"/>
      <c r="AD195"/>
      <c r="AE195"/>
      <c r="AF195"/>
      <c r="AG195"/>
      <c r="AI195" s="6"/>
    </row>
    <row r="196" spans="2:35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AB196"/>
      <c r="AC196"/>
      <c r="AD196"/>
      <c r="AE196"/>
      <c r="AF196"/>
      <c r="AG196"/>
      <c r="AI196" s="6"/>
    </row>
    <row r="197" spans="2:35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AB197"/>
      <c r="AC197"/>
      <c r="AD197"/>
      <c r="AE197"/>
      <c r="AF197"/>
      <c r="AG197"/>
      <c r="AI197" s="6"/>
    </row>
    <row r="198" spans="2:35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AB198"/>
      <c r="AC198"/>
      <c r="AD198"/>
      <c r="AE198"/>
      <c r="AF198"/>
      <c r="AG198"/>
      <c r="AI198" s="6"/>
    </row>
    <row r="199" spans="2:35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AB199"/>
      <c r="AC199"/>
      <c r="AD199"/>
      <c r="AE199"/>
      <c r="AF199"/>
      <c r="AG199"/>
      <c r="AI199" s="6"/>
    </row>
    <row r="200" spans="2:35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AB200"/>
      <c r="AC200"/>
      <c r="AD200"/>
      <c r="AE200"/>
      <c r="AF200"/>
      <c r="AG200"/>
      <c r="AI200" s="6"/>
    </row>
    <row r="201" spans="2:35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AB201"/>
      <c r="AC201"/>
      <c r="AD201"/>
      <c r="AE201"/>
      <c r="AF201"/>
      <c r="AG201"/>
      <c r="AI201" s="6"/>
    </row>
    <row r="202" spans="2:35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AB202"/>
      <c r="AC202"/>
      <c r="AD202"/>
      <c r="AE202"/>
      <c r="AF202"/>
      <c r="AG202"/>
      <c r="AI202" s="6"/>
    </row>
    <row r="203" spans="2:35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AB203"/>
      <c r="AC203"/>
      <c r="AD203"/>
      <c r="AE203"/>
      <c r="AF203"/>
      <c r="AG203"/>
      <c r="AI203" s="6"/>
    </row>
    <row r="204" spans="2:35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AB204"/>
      <c r="AC204"/>
      <c r="AD204"/>
      <c r="AE204"/>
      <c r="AF204"/>
      <c r="AG204"/>
      <c r="AI204" s="6"/>
    </row>
    <row r="205" spans="2:35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AB205"/>
      <c r="AC205"/>
      <c r="AD205"/>
      <c r="AE205"/>
      <c r="AF205"/>
      <c r="AG205"/>
      <c r="AI205" s="6"/>
    </row>
    <row r="206" spans="2:35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AB206"/>
      <c r="AC206"/>
      <c r="AD206"/>
      <c r="AE206"/>
      <c r="AF206"/>
      <c r="AG206"/>
      <c r="AI206" s="6"/>
    </row>
    <row r="207" spans="2:35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AB207"/>
      <c r="AC207"/>
      <c r="AD207"/>
      <c r="AE207"/>
      <c r="AF207"/>
      <c r="AG207"/>
      <c r="AI207" s="6"/>
    </row>
    <row r="208" spans="2:35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AB208"/>
      <c r="AC208"/>
      <c r="AD208"/>
      <c r="AE208"/>
      <c r="AF208"/>
      <c r="AG208"/>
      <c r="AI208" s="6"/>
    </row>
    <row r="209" spans="2:35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AB209"/>
      <c r="AC209"/>
      <c r="AD209"/>
      <c r="AE209"/>
      <c r="AF209"/>
      <c r="AG209"/>
      <c r="AI209" s="6"/>
    </row>
    <row r="210" spans="2:35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AB210"/>
      <c r="AC210"/>
      <c r="AD210"/>
      <c r="AE210"/>
      <c r="AF210"/>
      <c r="AG210"/>
      <c r="AI210" s="6"/>
    </row>
    <row r="211" spans="2:35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AB211"/>
      <c r="AC211"/>
      <c r="AD211"/>
      <c r="AE211"/>
      <c r="AF211"/>
      <c r="AG211"/>
      <c r="AI211" s="6"/>
    </row>
    <row r="212" spans="2:35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AB212"/>
      <c r="AC212"/>
      <c r="AD212"/>
      <c r="AE212"/>
      <c r="AF212"/>
      <c r="AG212"/>
      <c r="AI212" s="6"/>
    </row>
    <row r="213" spans="2:35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AB213"/>
      <c r="AC213"/>
      <c r="AD213"/>
      <c r="AE213"/>
      <c r="AF213"/>
      <c r="AG213"/>
      <c r="AI213" s="6"/>
    </row>
    <row r="214" spans="2:35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AB214"/>
      <c r="AC214"/>
      <c r="AD214"/>
      <c r="AE214"/>
      <c r="AF214"/>
      <c r="AG214"/>
      <c r="AI214" s="6"/>
    </row>
    <row r="215" spans="2:35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AB215"/>
      <c r="AC215"/>
      <c r="AD215"/>
      <c r="AE215"/>
      <c r="AF215"/>
      <c r="AG215"/>
      <c r="AI215" s="6"/>
    </row>
    <row r="216" spans="2:35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AB216"/>
      <c r="AC216"/>
      <c r="AD216"/>
      <c r="AE216"/>
      <c r="AF216"/>
      <c r="AG216"/>
      <c r="AI216" s="6"/>
    </row>
    <row r="217" spans="2:35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AB217"/>
      <c r="AC217"/>
      <c r="AD217"/>
      <c r="AE217"/>
      <c r="AF217"/>
      <c r="AG217"/>
      <c r="AI217" s="6"/>
    </row>
    <row r="218" spans="2:35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AB218"/>
      <c r="AC218"/>
      <c r="AD218"/>
      <c r="AE218"/>
      <c r="AF218"/>
      <c r="AG218"/>
      <c r="AI218" s="6"/>
    </row>
    <row r="219" spans="2:35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AB219"/>
      <c r="AC219"/>
      <c r="AD219"/>
      <c r="AE219"/>
      <c r="AF219"/>
      <c r="AG219"/>
      <c r="AI219" s="6"/>
    </row>
    <row r="220" spans="2:35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AB220"/>
      <c r="AC220"/>
      <c r="AD220"/>
      <c r="AE220"/>
      <c r="AF220"/>
      <c r="AG220"/>
      <c r="AI220" s="6"/>
    </row>
    <row r="221" spans="2:35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AB221"/>
      <c r="AC221"/>
      <c r="AD221"/>
      <c r="AE221"/>
      <c r="AF221"/>
      <c r="AG221"/>
      <c r="AI221" s="6"/>
    </row>
    <row r="222" spans="2:35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AB222"/>
      <c r="AC222"/>
      <c r="AD222"/>
      <c r="AE222"/>
      <c r="AF222"/>
      <c r="AG222"/>
      <c r="AI222" s="6"/>
    </row>
    <row r="223" spans="2:35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AB223"/>
      <c r="AC223"/>
      <c r="AD223"/>
      <c r="AE223"/>
      <c r="AF223"/>
      <c r="AG223"/>
      <c r="AI223" s="6"/>
    </row>
    <row r="224" spans="2:35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AB224"/>
      <c r="AC224"/>
      <c r="AD224"/>
      <c r="AE224"/>
      <c r="AF224"/>
      <c r="AG224"/>
      <c r="AI224" s="6"/>
    </row>
    <row r="225" spans="2:35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AB225"/>
      <c r="AC225"/>
      <c r="AD225"/>
      <c r="AE225"/>
      <c r="AF225"/>
      <c r="AG225"/>
      <c r="AI225" s="6"/>
    </row>
    <row r="226" spans="2:35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AB226"/>
      <c r="AC226"/>
      <c r="AD226"/>
      <c r="AE226"/>
      <c r="AF226"/>
      <c r="AG226"/>
      <c r="AI226" s="6"/>
    </row>
    <row r="227" spans="2:35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AB227"/>
      <c r="AC227"/>
      <c r="AD227"/>
      <c r="AE227"/>
      <c r="AF227"/>
      <c r="AG227"/>
      <c r="AI227" s="6"/>
    </row>
    <row r="228" spans="2:35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AB228"/>
      <c r="AC228"/>
      <c r="AD228"/>
      <c r="AE228"/>
      <c r="AF228"/>
      <c r="AG228"/>
      <c r="AI228" s="6"/>
    </row>
    <row r="229" spans="2:35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AB229"/>
      <c r="AC229"/>
      <c r="AD229"/>
      <c r="AE229"/>
      <c r="AF229"/>
      <c r="AG229"/>
      <c r="AI229" s="6"/>
    </row>
    <row r="230" spans="2:35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AB230"/>
      <c r="AC230"/>
      <c r="AD230"/>
      <c r="AE230"/>
      <c r="AF230"/>
      <c r="AG230"/>
      <c r="AI230" s="6"/>
    </row>
    <row r="231" spans="2:35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AB231"/>
      <c r="AC231"/>
      <c r="AD231"/>
      <c r="AE231"/>
      <c r="AF231"/>
      <c r="AG231"/>
      <c r="AI231" s="6"/>
    </row>
    <row r="232" spans="2:35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AB232"/>
      <c r="AC232"/>
      <c r="AD232"/>
      <c r="AE232"/>
      <c r="AF232"/>
      <c r="AG232"/>
      <c r="AI232" s="6"/>
    </row>
    <row r="233" spans="2:35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AB233"/>
      <c r="AC233"/>
      <c r="AD233"/>
      <c r="AE233"/>
      <c r="AF233"/>
      <c r="AG233"/>
      <c r="AI233" s="6"/>
    </row>
    <row r="234" spans="2:35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AB234"/>
      <c r="AC234"/>
      <c r="AD234"/>
      <c r="AE234"/>
      <c r="AF234"/>
      <c r="AG234"/>
      <c r="AI234" s="6"/>
    </row>
    <row r="235" spans="2:35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AB235"/>
      <c r="AC235"/>
      <c r="AD235"/>
      <c r="AE235"/>
      <c r="AF235"/>
      <c r="AG235"/>
      <c r="AI235" s="6"/>
    </row>
    <row r="236" spans="2:35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AB236"/>
      <c r="AC236"/>
      <c r="AD236"/>
      <c r="AE236"/>
      <c r="AF236"/>
      <c r="AG236"/>
      <c r="AI236" s="6"/>
    </row>
    <row r="237" spans="2:35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AB237"/>
      <c r="AC237"/>
      <c r="AD237"/>
      <c r="AE237"/>
      <c r="AF237"/>
      <c r="AG237"/>
      <c r="AI237" s="6"/>
    </row>
    <row r="238" spans="2:35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AB238"/>
      <c r="AC238"/>
      <c r="AD238"/>
      <c r="AE238"/>
      <c r="AF238"/>
      <c r="AG238"/>
      <c r="AI238" s="6"/>
    </row>
    <row r="239" spans="2:35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AB239"/>
      <c r="AC239"/>
      <c r="AD239"/>
      <c r="AE239"/>
      <c r="AF239"/>
      <c r="AG239"/>
      <c r="AI239" s="6"/>
    </row>
    <row r="240" spans="2:35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AB240"/>
      <c r="AC240"/>
      <c r="AD240"/>
      <c r="AE240"/>
      <c r="AF240"/>
      <c r="AG240"/>
      <c r="AI240" s="6"/>
    </row>
    <row r="241" spans="2:35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AB241"/>
      <c r="AC241"/>
      <c r="AD241"/>
      <c r="AE241"/>
      <c r="AF241"/>
      <c r="AG241"/>
      <c r="AI241" s="6"/>
    </row>
    <row r="242" spans="2:35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AB242"/>
      <c r="AC242"/>
      <c r="AD242"/>
      <c r="AE242"/>
      <c r="AF242"/>
      <c r="AG242"/>
      <c r="AI242" s="6"/>
    </row>
    <row r="243" spans="2:35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AB243"/>
      <c r="AC243"/>
      <c r="AD243"/>
      <c r="AE243"/>
      <c r="AF243"/>
      <c r="AG243"/>
      <c r="AI243" s="6"/>
    </row>
    <row r="244" spans="2:35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AB244"/>
      <c r="AC244"/>
      <c r="AD244"/>
      <c r="AE244"/>
      <c r="AF244"/>
      <c r="AG244"/>
      <c r="AI244" s="6"/>
    </row>
    <row r="245" spans="2:35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AB245"/>
      <c r="AC245"/>
      <c r="AD245"/>
      <c r="AE245"/>
      <c r="AF245"/>
      <c r="AG245"/>
      <c r="AI245" s="6"/>
    </row>
    <row r="246" spans="2:35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AB246"/>
      <c r="AC246"/>
      <c r="AD246"/>
      <c r="AE246"/>
      <c r="AF246"/>
      <c r="AG246"/>
      <c r="AI246" s="6"/>
    </row>
    <row r="247" spans="2:35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AB247"/>
      <c r="AC247"/>
      <c r="AD247"/>
      <c r="AE247"/>
      <c r="AF247"/>
      <c r="AG247"/>
      <c r="AI247" s="6"/>
    </row>
    <row r="248" spans="2:35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AB248"/>
      <c r="AC248"/>
      <c r="AD248"/>
      <c r="AE248"/>
      <c r="AF248"/>
      <c r="AG248"/>
      <c r="AI248" s="6"/>
    </row>
    <row r="249" spans="2:35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AB249"/>
      <c r="AC249"/>
      <c r="AD249"/>
      <c r="AE249"/>
      <c r="AF249"/>
      <c r="AG249"/>
      <c r="AI249" s="6"/>
    </row>
    <row r="250" spans="2:35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AB250"/>
      <c r="AC250"/>
      <c r="AD250"/>
      <c r="AE250"/>
      <c r="AF250"/>
      <c r="AG250"/>
      <c r="AI250" s="6"/>
    </row>
    <row r="251" spans="2:35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AB251"/>
      <c r="AC251"/>
      <c r="AD251"/>
      <c r="AE251"/>
      <c r="AF251"/>
      <c r="AG251"/>
      <c r="AI251" s="6"/>
    </row>
    <row r="252" spans="2:35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AB252"/>
      <c r="AC252"/>
      <c r="AD252"/>
      <c r="AE252"/>
      <c r="AF252"/>
      <c r="AG252"/>
      <c r="AI252" s="6"/>
    </row>
    <row r="253" spans="2:35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AB253"/>
      <c r="AC253"/>
      <c r="AD253"/>
      <c r="AE253"/>
      <c r="AF253"/>
      <c r="AG253"/>
      <c r="AI253" s="6"/>
    </row>
    <row r="254" spans="2:35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AB254"/>
      <c r="AC254"/>
      <c r="AD254"/>
      <c r="AE254"/>
      <c r="AF254"/>
      <c r="AG254"/>
      <c r="AI254" s="6"/>
    </row>
    <row r="255" spans="2:35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AB255"/>
      <c r="AC255"/>
      <c r="AD255"/>
      <c r="AE255"/>
      <c r="AF255"/>
      <c r="AG255"/>
      <c r="AI255" s="6"/>
    </row>
    <row r="256" spans="2:35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AB256"/>
      <c r="AC256"/>
      <c r="AD256"/>
      <c r="AE256"/>
      <c r="AF256"/>
      <c r="AG256"/>
      <c r="AI256" s="6"/>
    </row>
    <row r="257" spans="2:35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AB257"/>
      <c r="AC257"/>
      <c r="AD257"/>
      <c r="AE257"/>
      <c r="AF257"/>
      <c r="AG257"/>
      <c r="AI257" s="6"/>
    </row>
    <row r="258" spans="2:35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AB258"/>
      <c r="AC258"/>
      <c r="AD258"/>
      <c r="AE258"/>
      <c r="AF258"/>
      <c r="AG258"/>
      <c r="AI258" s="6"/>
    </row>
    <row r="259" spans="2:35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AB259"/>
      <c r="AC259"/>
      <c r="AD259"/>
      <c r="AE259"/>
      <c r="AF259"/>
      <c r="AG259"/>
      <c r="AI259" s="6"/>
    </row>
    <row r="260" spans="2:35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AB260"/>
      <c r="AC260"/>
      <c r="AD260"/>
      <c r="AE260"/>
      <c r="AF260"/>
      <c r="AG260"/>
      <c r="AI260" s="6"/>
    </row>
    <row r="261" spans="2:35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AB261"/>
      <c r="AC261"/>
      <c r="AD261"/>
      <c r="AE261"/>
      <c r="AF261"/>
      <c r="AG261"/>
      <c r="AI261" s="6"/>
    </row>
    <row r="262" spans="2:35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AB262"/>
      <c r="AC262"/>
      <c r="AD262"/>
      <c r="AE262"/>
      <c r="AF262"/>
      <c r="AG262"/>
      <c r="AI262" s="6"/>
    </row>
    <row r="263" spans="2:35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AB263"/>
      <c r="AC263"/>
      <c r="AD263"/>
      <c r="AE263"/>
      <c r="AF263"/>
      <c r="AG263"/>
      <c r="AI263" s="6"/>
    </row>
    <row r="264" spans="2:35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AB264"/>
      <c r="AC264"/>
      <c r="AD264"/>
      <c r="AE264"/>
      <c r="AF264"/>
      <c r="AG264"/>
      <c r="AI264" s="6"/>
    </row>
    <row r="265" spans="2:35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AB265"/>
      <c r="AC265"/>
      <c r="AD265"/>
      <c r="AE265"/>
      <c r="AF265"/>
      <c r="AG265"/>
      <c r="AI265" s="6"/>
    </row>
    <row r="266" spans="2:35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AB266"/>
      <c r="AC266"/>
      <c r="AD266"/>
      <c r="AE266"/>
      <c r="AF266"/>
      <c r="AG266"/>
      <c r="AI266" s="6"/>
    </row>
    <row r="267" spans="2:35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AB267"/>
      <c r="AC267"/>
      <c r="AD267"/>
      <c r="AE267"/>
      <c r="AF267"/>
      <c r="AG267"/>
      <c r="AI267" s="6"/>
    </row>
    <row r="268" spans="2:35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AB268"/>
      <c r="AC268"/>
      <c r="AD268"/>
      <c r="AE268"/>
      <c r="AF268"/>
      <c r="AG268"/>
      <c r="AI268" s="6"/>
    </row>
    <row r="269" spans="2:35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AB269"/>
      <c r="AC269"/>
      <c r="AD269"/>
      <c r="AE269"/>
      <c r="AF269"/>
      <c r="AG269"/>
      <c r="AI269" s="6"/>
    </row>
    <row r="270" spans="2:35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AB270"/>
      <c r="AC270"/>
      <c r="AD270"/>
      <c r="AE270"/>
      <c r="AF270"/>
      <c r="AG270"/>
      <c r="AI270" s="6"/>
    </row>
    <row r="271" spans="2:35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AB271"/>
      <c r="AC271"/>
      <c r="AD271"/>
      <c r="AE271"/>
      <c r="AF271"/>
      <c r="AG271"/>
      <c r="AI271" s="6"/>
    </row>
    <row r="272" spans="2:35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AB272"/>
      <c r="AC272"/>
      <c r="AD272"/>
      <c r="AE272"/>
      <c r="AF272"/>
      <c r="AG272"/>
      <c r="AI272" s="6"/>
    </row>
    <row r="273" spans="2:35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AB273"/>
      <c r="AC273"/>
      <c r="AD273"/>
      <c r="AE273"/>
      <c r="AF273"/>
      <c r="AG273"/>
      <c r="AI273" s="6"/>
    </row>
    <row r="274" spans="2:35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AB274"/>
      <c r="AC274"/>
      <c r="AD274"/>
      <c r="AE274"/>
      <c r="AF274"/>
      <c r="AG274"/>
      <c r="AI274" s="6"/>
    </row>
    <row r="275" spans="2:35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AB275"/>
      <c r="AC275"/>
      <c r="AD275"/>
      <c r="AE275"/>
      <c r="AF275"/>
      <c r="AG275"/>
      <c r="AI275" s="6"/>
    </row>
    <row r="276" spans="2:35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AB276"/>
      <c r="AC276"/>
      <c r="AD276"/>
      <c r="AE276"/>
      <c r="AF276"/>
      <c r="AG276"/>
      <c r="AI276" s="6"/>
    </row>
    <row r="277" spans="2:35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AB277"/>
      <c r="AC277"/>
      <c r="AD277"/>
      <c r="AE277"/>
      <c r="AF277"/>
      <c r="AG277"/>
      <c r="AI277" s="6"/>
    </row>
    <row r="278" spans="2:35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AB278"/>
      <c r="AC278"/>
      <c r="AD278"/>
      <c r="AE278"/>
      <c r="AF278"/>
      <c r="AG278"/>
      <c r="AI278" s="6"/>
    </row>
    <row r="279" spans="2:35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AB279"/>
      <c r="AC279"/>
      <c r="AD279"/>
      <c r="AE279"/>
      <c r="AF279"/>
      <c r="AG279"/>
      <c r="AI279" s="6"/>
    </row>
    <row r="280" spans="2:35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AB280"/>
      <c r="AC280"/>
      <c r="AD280"/>
      <c r="AE280"/>
      <c r="AF280"/>
      <c r="AG280"/>
      <c r="AI280" s="6"/>
    </row>
    <row r="281" spans="2:35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AB281"/>
      <c r="AC281"/>
      <c r="AD281"/>
      <c r="AE281"/>
      <c r="AF281"/>
      <c r="AG281"/>
      <c r="AI281" s="6"/>
    </row>
    <row r="282" spans="2:35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AB282"/>
      <c r="AC282"/>
      <c r="AD282"/>
      <c r="AE282"/>
      <c r="AF282"/>
      <c r="AG282"/>
      <c r="AI282" s="6"/>
    </row>
    <row r="283" spans="2:35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AB283"/>
      <c r="AC283"/>
      <c r="AD283"/>
      <c r="AE283"/>
      <c r="AF283"/>
      <c r="AG283"/>
      <c r="AI283" s="6"/>
    </row>
    <row r="284" spans="2:35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AB284"/>
      <c r="AC284"/>
      <c r="AD284"/>
      <c r="AE284"/>
      <c r="AF284"/>
      <c r="AG284"/>
      <c r="AI284" s="6"/>
    </row>
    <row r="285" spans="2:35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AB285"/>
      <c r="AC285"/>
      <c r="AD285"/>
      <c r="AE285"/>
      <c r="AF285"/>
      <c r="AG285"/>
      <c r="AI285" s="6"/>
    </row>
    <row r="286" spans="2:35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AB286"/>
      <c r="AC286"/>
      <c r="AD286"/>
      <c r="AE286"/>
      <c r="AF286"/>
      <c r="AG286"/>
      <c r="AI286" s="6"/>
    </row>
    <row r="287" spans="2:35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AB287"/>
      <c r="AC287"/>
      <c r="AD287"/>
      <c r="AE287"/>
      <c r="AF287"/>
      <c r="AG287"/>
      <c r="AI287" s="6"/>
    </row>
    <row r="288" spans="2:35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AB288"/>
      <c r="AC288"/>
      <c r="AD288"/>
      <c r="AE288"/>
      <c r="AF288"/>
      <c r="AG288"/>
      <c r="AI288" s="6"/>
    </row>
    <row r="289" spans="2:35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AB289"/>
      <c r="AC289"/>
      <c r="AD289"/>
      <c r="AE289"/>
      <c r="AF289"/>
      <c r="AG289"/>
      <c r="AI289" s="6"/>
    </row>
    <row r="290" spans="2:35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AB290"/>
      <c r="AC290"/>
      <c r="AD290"/>
      <c r="AE290"/>
      <c r="AF290"/>
      <c r="AG290"/>
      <c r="AI290" s="6"/>
    </row>
    <row r="291" spans="2:35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AB291"/>
      <c r="AC291"/>
      <c r="AD291"/>
      <c r="AE291"/>
      <c r="AF291"/>
      <c r="AG291"/>
      <c r="AI291" s="6"/>
    </row>
    <row r="292" spans="2:35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AB292"/>
      <c r="AC292"/>
      <c r="AD292"/>
      <c r="AE292"/>
      <c r="AF292"/>
      <c r="AG292"/>
      <c r="AI292" s="6"/>
    </row>
    <row r="293" spans="2:35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AB293"/>
      <c r="AC293"/>
      <c r="AD293"/>
      <c r="AE293"/>
      <c r="AF293"/>
      <c r="AG293"/>
      <c r="AI293" s="6"/>
    </row>
    <row r="294" spans="2:35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AB294"/>
      <c r="AC294"/>
      <c r="AD294"/>
      <c r="AE294"/>
      <c r="AF294"/>
      <c r="AG294"/>
      <c r="AI294" s="6"/>
    </row>
    <row r="295" spans="2:35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AB295"/>
      <c r="AC295"/>
      <c r="AD295"/>
      <c r="AE295"/>
      <c r="AF295"/>
      <c r="AG295"/>
      <c r="AI295" s="6"/>
    </row>
    <row r="296" spans="2:35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AB296"/>
      <c r="AC296"/>
      <c r="AD296"/>
      <c r="AE296"/>
      <c r="AF296"/>
      <c r="AG296"/>
      <c r="AI296" s="6"/>
    </row>
    <row r="297" spans="2:35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AB297"/>
      <c r="AC297"/>
      <c r="AD297"/>
      <c r="AE297"/>
      <c r="AF297"/>
      <c r="AG297"/>
      <c r="AI297" s="6"/>
    </row>
    <row r="298" spans="2:35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AB298"/>
      <c r="AC298"/>
      <c r="AD298"/>
      <c r="AE298"/>
      <c r="AF298"/>
      <c r="AG298"/>
      <c r="AI298" s="6"/>
    </row>
    <row r="299" spans="2:35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AB299"/>
      <c r="AC299"/>
      <c r="AD299"/>
      <c r="AE299"/>
      <c r="AF299"/>
      <c r="AG299"/>
      <c r="AI299" s="6"/>
    </row>
    <row r="300" spans="2:35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AB300"/>
      <c r="AC300"/>
      <c r="AD300"/>
      <c r="AE300"/>
      <c r="AF300"/>
      <c r="AG300"/>
      <c r="AI300" s="6"/>
    </row>
    <row r="301" spans="2:35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AB301"/>
      <c r="AC301"/>
      <c r="AD301"/>
      <c r="AE301"/>
      <c r="AF301"/>
      <c r="AG301"/>
      <c r="AI301" s="6"/>
    </row>
    <row r="302" spans="2:35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AB302"/>
      <c r="AC302"/>
      <c r="AD302"/>
      <c r="AE302"/>
      <c r="AF302"/>
      <c r="AG302"/>
      <c r="AI302" s="6"/>
    </row>
    <row r="303" spans="2:35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AB303"/>
      <c r="AC303"/>
      <c r="AD303"/>
      <c r="AE303"/>
      <c r="AF303"/>
      <c r="AG303"/>
      <c r="AI303" s="6"/>
    </row>
    <row r="304" spans="2:35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AB304"/>
      <c r="AC304"/>
      <c r="AD304"/>
      <c r="AE304"/>
      <c r="AF304"/>
      <c r="AG304"/>
      <c r="AI304" s="6"/>
    </row>
    <row r="305" spans="2:35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AB305"/>
      <c r="AC305"/>
      <c r="AD305"/>
      <c r="AE305"/>
      <c r="AF305"/>
      <c r="AG305"/>
      <c r="AI305" s="6"/>
    </row>
    <row r="306" spans="2:35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AB306"/>
      <c r="AC306"/>
      <c r="AD306"/>
      <c r="AE306"/>
      <c r="AF306"/>
      <c r="AG306"/>
      <c r="AI306" s="6"/>
    </row>
    <row r="307" spans="2:35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AB307"/>
      <c r="AC307"/>
      <c r="AD307"/>
      <c r="AE307"/>
      <c r="AF307"/>
      <c r="AG307"/>
      <c r="AI307" s="6"/>
    </row>
    <row r="308" spans="2:35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AB308"/>
      <c r="AC308"/>
      <c r="AD308"/>
      <c r="AE308"/>
      <c r="AF308"/>
      <c r="AG308"/>
      <c r="AI308" s="6"/>
    </row>
    <row r="309" spans="2:35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AB309"/>
      <c r="AC309"/>
      <c r="AD309"/>
      <c r="AE309"/>
      <c r="AF309"/>
      <c r="AG309"/>
      <c r="AI309" s="6"/>
    </row>
    <row r="310" spans="2:35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AB310"/>
      <c r="AC310"/>
      <c r="AD310"/>
      <c r="AE310"/>
      <c r="AF310"/>
      <c r="AG310"/>
      <c r="AI310" s="6"/>
    </row>
    <row r="311" spans="2:35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AB311"/>
      <c r="AC311"/>
      <c r="AD311"/>
      <c r="AE311"/>
      <c r="AF311"/>
      <c r="AG311"/>
      <c r="AI311" s="6"/>
    </row>
    <row r="312" spans="2:35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AB312"/>
      <c r="AC312"/>
      <c r="AD312"/>
      <c r="AE312"/>
      <c r="AF312"/>
      <c r="AG312"/>
      <c r="AI312" s="6"/>
    </row>
    <row r="313" spans="2:35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AB313"/>
      <c r="AC313"/>
      <c r="AD313"/>
      <c r="AE313"/>
      <c r="AF313"/>
      <c r="AG313"/>
      <c r="AI313" s="6"/>
    </row>
    <row r="314" spans="2:35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AB314"/>
      <c r="AC314"/>
      <c r="AD314"/>
      <c r="AE314"/>
      <c r="AF314"/>
      <c r="AG314"/>
      <c r="AI314" s="6"/>
    </row>
    <row r="315" spans="2:35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AB315"/>
      <c r="AC315"/>
      <c r="AD315"/>
      <c r="AE315"/>
      <c r="AF315"/>
      <c r="AG315"/>
      <c r="AI315" s="6"/>
    </row>
    <row r="316" spans="2:35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AB316"/>
      <c r="AC316"/>
      <c r="AD316"/>
      <c r="AE316"/>
      <c r="AF316"/>
      <c r="AG316"/>
      <c r="AI316" s="6"/>
    </row>
    <row r="317" spans="2:35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AB317"/>
      <c r="AC317"/>
      <c r="AD317"/>
      <c r="AE317"/>
      <c r="AF317"/>
      <c r="AG317"/>
      <c r="AI317" s="6"/>
    </row>
    <row r="318" spans="2:35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AB318"/>
      <c r="AC318"/>
      <c r="AD318"/>
      <c r="AE318"/>
      <c r="AF318"/>
      <c r="AG318"/>
      <c r="AI318" s="6"/>
    </row>
    <row r="319" spans="2:35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AB319"/>
      <c r="AC319"/>
      <c r="AD319"/>
      <c r="AE319"/>
      <c r="AF319"/>
      <c r="AG319"/>
      <c r="AI319" s="6"/>
    </row>
    <row r="320" spans="2:35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AB320"/>
      <c r="AC320"/>
      <c r="AD320"/>
      <c r="AE320"/>
      <c r="AF320"/>
      <c r="AG320"/>
      <c r="AI320" s="6"/>
    </row>
    <row r="321" spans="2:35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AB321"/>
      <c r="AC321"/>
      <c r="AD321"/>
      <c r="AE321"/>
      <c r="AF321"/>
      <c r="AG321"/>
      <c r="AI321" s="6"/>
    </row>
    <row r="322" spans="2:35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AB322"/>
      <c r="AC322"/>
      <c r="AD322"/>
      <c r="AE322"/>
      <c r="AF322"/>
      <c r="AG322"/>
      <c r="AI322" s="6"/>
    </row>
    <row r="323" spans="2:35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AB323"/>
      <c r="AC323"/>
      <c r="AD323"/>
      <c r="AE323"/>
      <c r="AF323"/>
      <c r="AG323"/>
      <c r="AI323" s="6"/>
    </row>
    <row r="324" spans="2:35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AB324"/>
      <c r="AC324"/>
      <c r="AD324"/>
      <c r="AE324"/>
      <c r="AF324"/>
      <c r="AG324"/>
      <c r="AI324" s="6"/>
    </row>
    <row r="325" spans="2:35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AB325"/>
      <c r="AC325"/>
      <c r="AD325"/>
      <c r="AE325"/>
      <c r="AF325"/>
      <c r="AG325"/>
      <c r="AI325" s="6"/>
    </row>
    <row r="326" spans="2:35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AB326"/>
      <c r="AC326"/>
      <c r="AD326"/>
      <c r="AE326"/>
      <c r="AF326"/>
      <c r="AG326"/>
      <c r="AI326" s="6"/>
    </row>
    <row r="327" spans="2:35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AB327"/>
      <c r="AC327"/>
      <c r="AD327"/>
      <c r="AE327"/>
      <c r="AF327"/>
      <c r="AG327"/>
      <c r="AI327" s="6"/>
    </row>
    <row r="328" spans="2:35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AB328"/>
      <c r="AC328"/>
      <c r="AD328"/>
      <c r="AE328"/>
      <c r="AF328"/>
      <c r="AG328"/>
      <c r="AI328" s="6"/>
    </row>
    <row r="329" spans="2:35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AB329"/>
      <c r="AC329"/>
      <c r="AD329"/>
      <c r="AE329"/>
      <c r="AF329"/>
      <c r="AG329"/>
      <c r="AI329" s="6"/>
    </row>
    <row r="330" spans="2:35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AB330"/>
      <c r="AC330"/>
      <c r="AD330"/>
      <c r="AE330"/>
      <c r="AF330"/>
      <c r="AG330"/>
      <c r="AI330" s="6"/>
    </row>
    <row r="331" spans="2:35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AB331"/>
      <c r="AC331"/>
      <c r="AD331"/>
      <c r="AE331"/>
      <c r="AF331"/>
      <c r="AG331"/>
      <c r="AI331" s="6"/>
    </row>
    <row r="332" spans="2:35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AB332"/>
      <c r="AC332"/>
      <c r="AD332"/>
      <c r="AE332"/>
      <c r="AF332"/>
      <c r="AG332"/>
      <c r="AI332" s="6"/>
    </row>
    <row r="333" spans="2:35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AB333"/>
      <c r="AC333"/>
      <c r="AD333"/>
      <c r="AE333"/>
      <c r="AF333"/>
      <c r="AG333"/>
      <c r="AI333" s="6"/>
    </row>
    <row r="334" spans="2:35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AB334"/>
      <c r="AC334"/>
      <c r="AD334"/>
      <c r="AE334"/>
      <c r="AF334"/>
      <c r="AG334"/>
      <c r="AI334" s="6"/>
    </row>
    <row r="335" spans="2:35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AB335"/>
      <c r="AC335"/>
      <c r="AD335"/>
      <c r="AE335"/>
      <c r="AF335"/>
      <c r="AG335"/>
      <c r="AI335" s="6"/>
    </row>
    <row r="336" spans="2:35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AB336"/>
      <c r="AC336"/>
      <c r="AD336"/>
      <c r="AE336"/>
      <c r="AF336"/>
      <c r="AG336"/>
      <c r="AI336" s="6"/>
    </row>
    <row r="337" spans="2:35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AB337"/>
      <c r="AC337"/>
      <c r="AD337"/>
      <c r="AE337"/>
      <c r="AF337"/>
      <c r="AG337"/>
      <c r="AI337" s="6"/>
    </row>
    <row r="338" spans="2:35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AB338"/>
      <c r="AC338"/>
      <c r="AD338"/>
      <c r="AE338"/>
      <c r="AF338"/>
      <c r="AG338"/>
      <c r="AI338" s="6"/>
    </row>
    <row r="339" spans="2:35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AB339"/>
      <c r="AC339"/>
      <c r="AD339"/>
      <c r="AE339"/>
      <c r="AF339"/>
      <c r="AG339"/>
      <c r="AI339" s="6"/>
    </row>
    <row r="340" spans="2:35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AB340"/>
      <c r="AC340"/>
      <c r="AD340"/>
      <c r="AE340"/>
      <c r="AF340"/>
      <c r="AG340"/>
      <c r="AI340" s="6"/>
    </row>
    <row r="341" spans="2:35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AB341"/>
      <c r="AC341"/>
      <c r="AD341"/>
      <c r="AE341"/>
      <c r="AF341"/>
      <c r="AG341"/>
      <c r="AI341" s="6"/>
    </row>
    <row r="342" spans="2:35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AB342"/>
      <c r="AC342"/>
      <c r="AD342"/>
      <c r="AE342"/>
      <c r="AF342"/>
      <c r="AG342"/>
      <c r="AI342" s="6"/>
    </row>
    <row r="343" spans="2:35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AB343"/>
      <c r="AC343"/>
      <c r="AD343"/>
      <c r="AE343"/>
      <c r="AF343"/>
      <c r="AG343"/>
      <c r="AI343" s="6"/>
    </row>
    <row r="344" spans="2:35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AB344"/>
      <c r="AC344"/>
      <c r="AD344"/>
      <c r="AE344"/>
      <c r="AF344"/>
      <c r="AG344"/>
      <c r="AI344" s="6"/>
    </row>
    <row r="345" spans="2:35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AB345"/>
      <c r="AC345"/>
      <c r="AD345"/>
      <c r="AE345"/>
      <c r="AF345"/>
      <c r="AG345"/>
      <c r="AI345" s="6"/>
    </row>
    <row r="346" spans="2:35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AB346"/>
      <c r="AC346"/>
      <c r="AD346"/>
      <c r="AE346"/>
      <c r="AF346"/>
      <c r="AG346"/>
      <c r="AI346" s="6"/>
    </row>
    <row r="347" spans="2:35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AB347"/>
      <c r="AC347"/>
      <c r="AD347"/>
      <c r="AE347"/>
      <c r="AF347"/>
      <c r="AG347"/>
      <c r="AI347" s="6"/>
    </row>
    <row r="348" spans="2:35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AB348"/>
      <c r="AC348"/>
      <c r="AD348"/>
      <c r="AE348"/>
      <c r="AF348"/>
      <c r="AG348"/>
      <c r="AI348" s="6"/>
    </row>
    <row r="349" spans="2:35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AB349"/>
      <c r="AC349"/>
      <c r="AD349"/>
      <c r="AE349"/>
      <c r="AF349"/>
      <c r="AG349"/>
      <c r="AI349" s="6"/>
    </row>
    <row r="350" spans="2:35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AB350"/>
      <c r="AC350"/>
      <c r="AD350"/>
      <c r="AE350"/>
      <c r="AF350"/>
      <c r="AG350"/>
      <c r="AI350" s="6"/>
    </row>
    <row r="351" spans="2:35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AB351"/>
      <c r="AC351"/>
      <c r="AD351"/>
      <c r="AE351"/>
      <c r="AF351"/>
      <c r="AG351"/>
      <c r="AI351" s="6"/>
    </row>
    <row r="352" spans="2:35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AB352"/>
      <c r="AC352"/>
      <c r="AD352"/>
      <c r="AE352"/>
      <c r="AF352"/>
      <c r="AG352"/>
      <c r="AI352" s="6"/>
    </row>
    <row r="353" spans="2:35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AB353"/>
      <c r="AC353"/>
      <c r="AD353"/>
      <c r="AE353"/>
      <c r="AF353"/>
      <c r="AG353"/>
      <c r="AI353" s="6"/>
    </row>
    <row r="354" spans="2:35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AB354"/>
      <c r="AC354"/>
      <c r="AD354"/>
      <c r="AE354"/>
      <c r="AF354"/>
      <c r="AG354"/>
      <c r="AI354" s="6"/>
    </row>
    <row r="355" spans="2:35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AB355"/>
      <c r="AC355"/>
      <c r="AD355"/>
      <c r="AE355"/>
      <c r="AF355"/>
      <c r="AG355"/>
      <c r="AI355" s="6"/>
    </row>
    <row r="356" spans="2:35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AB356"/>
      <c r="AC356"/>
      <c r="AD356"/>
      <c r="AE356"/>
      <c r="AF356"/>
      <c r="AG356"/>
      <c r="AI356" s="6"/>
    </row>
    <row r="357" spans="2:35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AB357"/>
      <c r="AC357"/>
      <c r="AD357"/>
      <c r="AE357"/>
      <c r="AF357"/>
      <c r="AG357"/>
      <c r="AI357" s="6"/>
    </row>
    <row r="358" spans="2:35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AB358"/>
      <c r="AC358"/>
      <c r="AD358"/>
      <c r="AE358"/>
      <c r="AF358"/>
      <c r="AG358"/>
      <c r="AI358" s="6"/>
    </row>
    <row r="359" spans="2:35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AB359"/>
      <c r="AC359"/>
      <c r="AD359"/>
      <c r="AE359"/>
      <c r="AF359"/>
      <c r="AG359"/>
      <c r="AI359" s="6"/>
    </row>
    <row r="360" spans="2:35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AB360"/>
      <c r="AC360"/>
      <c r="AD360"/>
      <c r="AE360"/>
      <c r="AF360"/>
      <c r="AG360"/>
      <c r="AI360" s="6"/>
    </row>
    <row r="361" spans="2:35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AB361"/>
      <c r="AC361"/>
      <c r="AD361"/>
      <c r="AE361"/>
      <c r="AF361"/>
      <c r="AG361"/>
      <c r="AI361" s="6"/>
    </row>
    <row r="362" spans="2:35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AB362"/>
      <c r="AC362"/>
      <c r="AD362"/>
      <c r="AE362"/>
      <c r="AF362"/>
      <c r="AG362"/>
      <c r="AI362" s="6"/>
    </row>
    <row r="363" spans="2:35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AB363"/>
      <c r="AC363"/>
      <c r="AD363"/>
      <c r="AE363"/>
      <c r="AF363"/>
      <c r="AG363"/>
      <c r="AI363" s="6"/>
    </row>
    <row r="364" spans="2:35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AB364"/>
      <c r="AC364"/>
      <c r="AD364"/>
      <c r="AE364"/>
      <c r="AF364"/>
      <c r="AG364"/>
      <c r="AI364" s="6"/>
    </row>
    <row r="365" spans="2:35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AB365"/>
      <c r="AC365"/>
      <c r="AD365"/>
      <c r="AE365"/>
      <c r="AF365"/>
      <c r="AG365"/>
      <c r="AI365" s="6"/>
    </row>
    <row r="366" spans="2:35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AB366"/>
      <c r="AC366"/>
      <c r="AD366"/>
      <c r="AE366"/>
      <c r="AF366"/>
      <c r="AG366"/>
      <c r="AI366" s="6"/>
    </row>
    <row r="367" spans="2:35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AB367"/>
      <c r="AC367"/>
      <c r="AD367"/>
      <c r="AE367"/>
      <c r="AF367"/>
      <c r="AG367"/>
      <c r="AI367" s="6"/>
    </row>
    <row r="368" spans="2:35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AB368"/>
      <c r="AC368"/>
      <c r="AD368"/>
      <c r="AE368"/>
      <c r="AF368"/>
      <c r="AG368"/>
      <c r="AI368" s="6"/>
    </row>
    <row r="369" spans="2:35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AB369"/>
      <c r="AC369"/>
      <c r="AD369"/>
      <c r="AE369"/>
      <c r="AF369"/>
      <c r="AG369"/>
      <c r="AI369" s="6"/>
    </row>
    <row r="370" spans="2:35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AB370"/>
      <c r="AC370"/>
      <c r="AD370"/>
      <c r="AE370"/>
      <c r="AF370"/>
      <c r="AG370"/>
      <c r="AI370" s="6"/>
    </row>
    <row r="371" spans="2:35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AB371"/>
      <c r="AC371"/>
      <c r="AD371"/>
      <c r="AE371"/>
      <c r="AF371"/>
      <c r="AG371"/>
      <c r="AI371" s="6"/>
    </row>
    <row r="372" spans="2:35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AB372"/>
      <c r="AC372"/>
      <c r="AD372"/>
      <c r="AE372"/>
      <c r="AF372"/>
      <c r="AG372"/>
      <c r="AI372" s="6"/>
    </row>
    <row r="373" spans="2:35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AB373"/>
      <c r="AC373"/>
      <c r="AD373"/>
      <c r="AE373"/>
      <c r="AF373"/>
      <c r="AG373"/>
      <c r="AI373" s="6"/>
    </row>
    <row r="374" spans="2:35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AB374"/>
      <c r="AC374"/>
      <c r="AD374"/>
      <c r="AE374"/>
      <c r="AF374"/>
      <c r="AG374"/>
      <c r="AI374" s="6"/>
    </row>
    <row r="375" spans="2:35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AB375"/>
      <c r="AC375"/>
      <c r="AD375"/>
      <c r="AE375"/>
      <c r="AF375"/>
      <c r="AG375"/>
      <c r="AI375" s="6"/>
    </row>
    <row r="376" spans="2:35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AB376"/>
      <c r="AC376"/>
      <c r="AD376"/>
      <c r="AE376"/>
      <c r="AF376"/>
      <c r="AG376"/>
      <c r="AI376" s="6"/>
    </row>
    <row r="377" spans="2:35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AB377"/>
      <c r="AC377"/>
      <c r="AD377"/>
      <c r="AE377"/>
      <c r="AF377"/>
      <c r="AG377"/>
      <c r="AI377" s="6"/>
    </row>
    <row r="378" spans="2:35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AB378"/>
      <c r="AC378"/>
      <c r="AD378"/>
      <c r="AE378"/>
      <c r="AF378"/>
      <c r="AG378"/>
      <c r="AI378" s="6"/>
    </row>
    <row r="379" spans="2:35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AB379"/>
      <c r="AC379"/>
      <c r="AD379"/>
      <c r="AE379"/>
      <c r="AF379"/>
      <c r="AG379"/>
      <c r="AI379" s="6"/>
    </row>
    <row r="380" spans="2:35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AB380"/>
      <c r="AC380"/>
      <c r="AD380"/>
      <c r="AE380"/>
      <c r="AF380"/>
      <c r="AG380"/>
      <c r="AI380" s="6"/>
    </row>
    <row r="381" spans="2:35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AB381"/>
      <c r="AC381"/>
      <c r="AD381"/>
      <c r="AE381"/>
      <c r="AF381"/>
      <c r="AG381"/>
      <c r="AI381" s="6"/>
    </row>
    <row r="382" spans="2:35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AB382"/>
      <c r="AC382"/>
      <c r="AD382"/>
      <c r="AE382"/>
      <c r="AF382"/>
      <c r="AG382"/>
      <c r="AI382" s="6"/>
    </row>
    <row r="383" spans="2:35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AB383"/>
      <c r="AC383"/>
      <c r="AD383"/>
      <c r="AE383"/>
      <c r="AF383"/>
      <c r="AG383"/>
      <c r="AI383" s="6"/>
    </row>
    <row r="384" spans="2:35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AB384"/>
      <c r="AC384"/>
      <c r="AD384"/>
      <c r="AE384"/>
      <c r="AF384"/>
      <c r="AG384"/>
      <c r="AI384" s="6"/>
    </row>
    <row r="385" spans="2:35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AB385"/>
      <c r="AC385"/>
      <c r="AD385"/>
      <c r="AE385"/>
      <c r="AF385"/>
      <c r="AG385"/>
      <c r="AI385" s="6"/>
    </row>
    <row r="386" spans="2:35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AB386"/>
      <c r="AC386"/>
      <c r="AD386"/>
      <c r="AE386"/>
      <c r="AF386"/>
      <c r="AG386"/>
      <c r="AI386" s="6"/>
    </row>
    <row r="387" spans="2:35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AB387"/>
      <c r="AC387"/>
      <c r="AD387"/>
      <c r="AE387"/>
      <c r="AF387"/>
      <c r="AG387"/>
      <c r="AI387" s="6"/>
    </row>
    <row r="388" spans="2:35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AB388"/>
      <c r="AC388"/>
      <c r="AD388"/>
      <c r="AE388"/>
      <c r="AF388"/>
      <c r="AG388"/>
      <c r="AI388" s="6"/>
    </row>
    <row r="389" spans="2:35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AB389"/>
      <c r="AC389"/>
      <c r="AD389"/>
      <c r="AE389"/>
      <c r="AF389"/>
      <c r="AG389"/>
      <c r="AI389" s="6"/>
    </row>
    <row r="390" spans="2:35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AB390"/>
      <c r="AC390"/>
      <c r="AD390"/>
      <c r="AE390"/>
      <c r="AF390"/>
      <c r="AG390"/>
      <c r="AI390" s="6"/>
    </row>
    <row r="391" spans="2:35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AB391"/>
      <c r="AC391"/>
      <c r="AD391"/>
      <c r="AE391"/>
      <c r="AF391"/>
      <c r="AG391"/>
      <c r="AI391" s="6"/>
    </row>
    <row r="392" spans="2:35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AB392"/>
      <c r="AC392"/>
      <c r="AD392"/>
      <c r="AE392"/>
      <c r="AF392"/>
      <c r="AG392"/>
      <c r="AI392" s="6"/>
    </row>
    <row r="393" spans="2:35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AB393"/>
      <c r="AC393"/>
      <c r="AD393"/>
      <c r="AE393"/>
      <c r="AF393"/>
      <c r="AG393"/>
      <c r="AI393" s="6"/>
    </row>
    <row r="394" spans="2:35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AB394"/>
      <c r="AC394"/>
      <c r="AD394"/>
      <c r="AE394"/>
      <c r="AF394"/>
      <c r="AG394"/>
      <c r="AI394" s="6"/>
    </row>
    <row r="395" spans="2:35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AB395"/>
      <c r="AC395"/>
      <c r="AD395"/>
      <c r="AE395"/>
      <c r="AF395"/>
      <c r="AG395"/>
      <c r="AI395" s="6"/>
    </row>
    <row r="396" spans="2:35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AB396"/>
      <c r="AC396"/>
      <c r="AD396"/>
      <c r="AE396"/>
      <c r="AF396"/>
      <c r="AG396"/>
      <c r="AI396" s="6"/>
    </row>
    <row r="397" spans="2:35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AB397"/>
      <c r="AC397"/>
      <c r="AD397"/>
      <c r="AE397"/>
      <c r="AF397"/>
      <c r="AG397"/>
      <c r="AI397" s="6"/>
    </row>
    <row r="398" spans="2:35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AB398"/>
      <c r="AC398"/>
      <c r="AD398"/>
      <c r="AE398"/>
      <c r="AF398"/>
      <c r="AG398"/>
      <c r="AI398" s="6"/>
    </row>
    <row r="399" spans="2:35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AB399"/>
      <c r="AC399"/>
      <c r="AD399"/>
      <c r="AE399"/>
      <c r="AF399"/>
      <c r="AG399"/>
      <c r="AI399" s="6"/>
    </row>
    <row r="400" spans="2:35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AB400"/>
      <c r="AC400"/>
      <c r="AD400"/>
      <c r="AE400"/>
      <c r="AF400"/>
      <c r="AG400"/>
      <c r="AI400" s="6"/>
    </row>
    <row r="401" spans="2:35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AB401"/>
      <c r="AC401"/>
      <c r="AD401"/>
      <c r="AE401"/>
      <c r="AF401"/>
      <c r="AG401"/>
      <c r="AI401" s="6"/>
    </row>
    <row r="402" spans="2:35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AB402"/>
      <c r="AC402"/>
      <c r="AD402"/>
      <c r="AE402"/>
      <c r="AF402"/>
      <c r="AG402"/>
      <c r="AI402" s="6"/>
    </row>
    <row r="403" spans="2:35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AB403"/>
      <c r="AC403"/>
      <c r="AD403"/>
      <c r="AE403"/>
      <c r="AF403"/>
      <c r="AG403"/>
      <c r="AI403" s="6"/>
    </row>
    <row r="404" spans="2:35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AB404"/>
      <c r="AC404"/>
      <c r="AD404"/>
      <c r="AE404"/>
      <c r="AF404"/>
      <c r="AG404"/>
      <c r="AI404" s="6"/>
    </row>
    <row r="405" spans="2:35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AB405"/>
      <c r="AC405"/>
      <c r="AD405"/>
      <c r="AE405"/>
      <c r="AF405"/>
      <c r="AG405"/>
      <c r="AI405" s="6"/>
    </row>
    <row r="406" spans="2:35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AB406"/>
      <c r="AC406"/>
      <c r="AD406"/>
      <c r="AE406"/>
      <c r="AF406"/>
      <c r="AG406"/>
      <c r="AI406" s="6"/>
    </row>
    <row r="407" spans="2:35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AB407"/>
      <c r="AC407"/>
      <c r="AD407"/>
      <c r="AE407"/>
      <c r="AF407"/>
      <c r="AG407"/>
      <c r="AI407" s="6"/>
    </row>
    <row r="408" spans="2:35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AB408"/>
      <c r="AC408"/>
      <c r="AD408"/>
      <c r="AE408"/>
      <c r="AF408"/>
      <c r="AG408"/>
      <c r="AI408" s="6"/>
    </row>
    <row r="409" spans="2:35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AB409"/>
      <c r="AC409"/>
      <c r="AD409"/>
      <c r="AE409"/>
      <c r="AF409"/>
      <c r="AG409"/>
      <c r="AI409" s="6"/>
    </row>
    <row r="410" spans="2:35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AB410"/>
      <c r="AC410"/>
      <c r="AD410"/>
      <c r="AE410"/>
      <c r="AF410"/>
      <c r="AG410"/>
      <c r="AI410" s="6"/>
    </row>
    <row r="411" spans="2:35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AB411"/>
      <c r="AC411"/>
      <c r="AD411"/>
      <c r="AE411"/>
      <c r="AF411"/>
      <c r="AG411"/>
      <c r="AI411" s="6"/>
    </row>
    <row r="412" spans="2:35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AB412"/>
      <c r="AC412"/>
      <c r="AD412"/>
      <c r="AE412"/>
      <c r="AF412"/>
      <c r="AG412"/>
      <c r="AI412" s="6"/>
    </row>
    <row r="413" spans="2:35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AB413"/>
      <c r="AC413"/>
      <c r="AD413"/>
      <c r="AE413"/>
      <c r="AF413"/>
      <c r="AG413"/>
      <c r="AI413" s="6"/>
    </row>
    <row r="414" spans="2:35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AB414"/>
      <c r="AC414"/>
      <c r="AD414"/>
      <c r="AE414"/>
      <c r="AF414"/>
      <c r="AG414"/>
      <c r="AI414" s="6"/>
    </row>
    <row r="415" spans="2:35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AB415"/>
      <c r="AC415"/>
      <c r="AD415"/>
      <c r="AE415"/>
      <c r="AF415"/>
      <c r="AG415"/>
      <c r="AI415" s="6"/>
    </row>
    <row r="416" spans="2:35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AB416"/>
      <c r="AC416"/>
      <c r="AD416"/>
      <c r="AE416"/>
      <c r="AF416"/>
      <c r="AG416"/>
      <c r="AI416" s="6"/>
    </row>
    <row r="417" spans="2:35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AB417"/>
      <c r="AC417"/>
      <c r="AD417"/>
      <c r="AE417"/>
      <c r="AF417"/>
      <c r="AG417"/>
      <c r="AI417" s="6"/>
    </row>
    <row r="418" spans="2:35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AB418"/>
      <c r="AC418"/>
      <c r="AD418"/>
      <c r="AE418"/>
      <c r="AF418"/>
      <c r="AG418"/>
      <c r="AI418" s="6"/>
    </row>
    <row r="419" spans="2:35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AB419"/>
      <c r="AC419"/>
      <c r="AD419"/>
      <c r="AE419"/>
      <c r="AF419"/>
      <c r="AG419"/>
      <c r="AI419" s="6"/>
    </row>
    <row r="420" spans="2:35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AB420"/>
      <c r="AC420"/>
      <c r="AD420"/>
      <c r="AE420"/>
      <c r="AF420"/>
      <c r="AG420"/>
      <c r="AI420" s="6"/>
    </row>
    <row r="421" spans="2:35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AB421"/>
      <c r="AC421"/>
      <c r="AD421"/>
      <c r="AE421"/>
      <c r="AF421"/>
      <c r="AG421"/>
      <c r="AI421" s="6"/>
    </row>
    <row r="422" spans="2:35" x14ac:dyDescent="0.25">
      <c r="AI422" s="6"/>
    </row>
    <row r="423" spans="2:35" x14ac:dyDescent="0.25">
      <c r="AI423" s="6"/>
    </row>
    <row r="424" spans="2:35" x14ac:dyDescent="0.25">
      <c r="AI424" s="6"/>
    </row>
    <row r="425" spans="2:35" x14ac:dyDescent="0.25">
      <c r="AI425" s="6"/>
    </row>
    <row r="426" spans="2:35" x14ac:dyDescent="0.25">
      <c r="AI426" s="6"/>
    </row>
    <row r="427" spans="2:35" x14ac:dyDescent="0.25">
      <c r="AI427" s="6"/>
    </row>
    <row r="428" spans="2:35" x14ac:dyDescent="0.25">
      <c r="AI428" s="6"/>
    </row>
    <row r="429" spans="2:35" x14ac:dyDescent="0.25">
      <c r="AI429" s="6"/>
    </row>
    <row r="430" spans="2:35" x14ac:dyDescent="0.25">
      <c r="AI430" s="6"/>
    </row>
    <row r="431" spans="2:35" x14ac:dyDescent="0.25">
      <c r="AI431" s="6"/>
    </row>
    <row r="432" spans="2:35" x14ac:dyDescent="0.25">
      <c r="AI432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L432"/>
  <sheetViews>
    <sheetView topLeftCell="M1" workbookViewId="0">
      <selection activeCell="V11" sqref="K11:V11"/>
    </sheetView>
  </sheetViews>
  <sheetFormatPr baseColWidth="10" defaultRowHeight="15" x14ac:dyDescent="0.25"/>
  <cols>
    <col min="1" max="1" width="7.5703125" style="1" bestFit="1" customWidth="1"/>
    <col min="2" max="25" width="13.140625" style="1" bestFit="1" customWidth="1"/>
    <col min="26" max="31" width="10" style="1" bestFit="1" customWidth="1"/>
    <col min="32" max="32" width="14.140625" style="1" bestFit="1" customWidth="1"/>
    <col min="33" max="33" width="10" style="1" bestFit="1" customWidth="1"/>
    <col min="34" max="34" width="3" bestFit="1" customWidth="1"/>
    <col min="35" max="35" width="10.7109375" bestFit="1" customWidth="1"/>
    <col min="36" max="37" width="22" bestFit="1" customWidth="1"/>
    <col min="38" max="38" width="17.7109375" bestFit="1" customWidth="1"/>
    <col min="39" max="39" width="21.85546875" bestFit="1" customWidth="1"/>
  </cols>
  <sheetData>
    <row r="1" spans="1:38" x14ac:dyDescent="0.25">
      <c r="B1" s="1">
        <f t="array" aca="1" ref="B1:Y1" ca="1">TRANSPOSE(OFFSET([4]ParoEPAESP!$B$1,MATCH(_Disponible_EPA,[4]ParoEPAESP!$A:$A)-20-MONTH(_Disponible_EPA)/3,0,20+MONTH(_Disponible_EPA)/3,1))</f>
        <v>5444600</v>
      </c>
      <c r="C1" s="1">
        <f ca="1"/>
        <v>5149000</v>
      </c>
      <c r="D1" s="1">
        <f ca="1"/>
        <v>4850800</v>
      </c>
      <c r="E1" s="1">
        <f ca="1"/>
        <v>4779500</v>
      </c>
      <c r="F1" s="1">
        <f ca="1"/>
        <v>4791400</v>
      </c>
      <c r="G1" s="1">
        <f ca="1"/>
        <v>4574700</v>
      </c>
      <c r="H1" s="1">
        <f ca="1"/>
        <v>4320800</v>
      </c>
      <c r="I1" s="1">
        <f ca="1"/>
        <v>4237800</v>
      </c>
      <c r="J1" s="1">
        <f ca="1"/>
        <v>4255000</v>
      </c>
      <c r="K1" s="1">
        <f ca="1"/>
        <v>3914300.14</v>
      </c>
      <c r="L1" s="1">
        <f ca="1"/>
        <v>3731731.1</v>
      </c>
      <c r="M1" s="1">
        <f ca="1"/>
        <v>3766672.32</v>
      </c>
      <c r="N1" s="1">
        <f ca="1"/>
        <v>3796078.88</v>
      </c>
      <c r="O1" s="1">
        <f ca="1"/>
        <v>3490100.7</v>
      </c>
      <c r="P1" s="1">
        <f ca="1"/>
        <v>3325975.07</v>
      </c>
      <c r="Q1" s="1">
        <f ca="1"/>
        <v>3304292.3</v>
      </c>
      <c r="R1" s="1">
        <f ca="1"/>
        <v>3354200</v>
      </c>
      <c r="S1" s="1">
        <f ca="1"/>
        <v>3230627.72</v>
      </c>
      <c r="T1" s="1">
        <f ca="1"/>
        <v>3214380.65</v>
      </c>
      <c r="U1" s="1">
        <f ca="1"/>
        <v>3191928.24</v>
      </c>
      <c r="V1" s="1">
        <f ca="1"/>
        <v>3312961.15</v>
      </c>
      <c r="W1" s="1">
        <f ca="1"/>
        <v>3367957.53</v>
      </c>
      <c r="X1" s="1">
        <f ca="1"/>
        <v>3722927.11</v>
      </c>
      <c r="Y1" s="1">
        <f ca="1"/>
        <v>3719782.84</v>
      </c>
    </row>
    <row r="2" spans="1:38" x14ac:dyDescent="0.25">
      <c r="A2" s="2" t="s">
        <v>0</v>
      </c>
      <c r="B2" s="3">
        <f t="array" aca="1" ref="B2:AG10" ca="1">OFFSET([4]Mediana!$A$2,0,MATCH(_Disponible_EPA,[4]Mediana!$2:$2)-20-MONTH(_Disponible_EPA)/3,9,28+MONTH(_Disponible_EPA)/3)</f>
        <v>42094</v>
      </c>
      <c r="C2" s="3">
        <f ca="1"/>
        <v>42185</v>
      </c>
      <c r="D2" s="3">
        <f ca="1"/>
        <v>42277</v>
      </c>
      <c r="E2" s="3">
        <f ca="1"/>
        <v>42369</v>
      </c>
      <c r="F2" s="3">
        <f ca="1"/>
        <v>42460</v>
      </c>
      <c r="G2" s="3">
        <f ca="1"/>
        <v>42551</v>
      </c>
      <c r="H2" s="3">
        <f ca="1"/>
        <v>42643</v>
      </c>
      <c r="I2" s="3">
        <f ca="1"/>
        <v>42735</v>
      </c>
      <c r="J2" s="3">
        <f ca="1"/>
        <v>42825</v>
      </c>
      <c r="K2" s="3">
        <f ca="1"/>
        <v>42916</v>
      </c>
      <c r="L2" s="3">
        <f ca="1"/>
        <v>43008</v>
      </c>
      <c r="M2" s="3">
        <f ca="1"/>
        <v>43100</v>
      </c>
      <c r="N2" s="3">
        <f ca="1"/>
        <v>43190</v>
      </c>
      <c r="O2" s="3">
        <f ca="1"/>
        <v>43281</v>
      </c>
      <c r="P2" s="3">
        <f ca="1"/>
        <v>43373</v>
      </c>
      <c r="Q2" s="3">
        <f ca="1"/>
        <v>43465</v>
      </c>
      <c r="R2" s="3">
        <f ca="1"/>
        <v>43555</v>
      </c>
      <c r="S2" s="3">
        <f ca="1"/>
        <v>43646</v>
      </c>
      <c r="T2" s="3">
        <f ca="1"/>
        <v>43738</v>
      </c>
      <c r="U2" s="3">
        <f ca="1"/>
        <v>43830</v>
      </c>
      <c r="V2" s="3">
        <f ca="1"/>
        <v>43921</v>
      </c>
      <c r="W2" s="3">
        <f ca="1"/>
        <v>44012</v>
      </c>
      <c r="X2" s="3">
        <f ca="1"/>
        <v>44104</v>
      </c>
      <c r="Y2" s="3">
        <f ca="1"/>
        <v>44196</v>
      </c>
      <c r="Z2" s="3">
        <f ca="1"/>
        <v>44286</v>
      </c>
      <c r="AA2" s="3">
        <f ca="1"/>
        <v>44377</v>
      </c>
      <c r="AB2" s="3">
        <f ca="1"/>
        <v>44469</v>
      </c>
      <c r="AC2" s="3">
        <f ca="1"/>
        <v>44561</v>
      </c>
      <c r="AD2" s="3">
        <f ca="1"/>
        <v>44651</v>
      </c>
      <c r="AE2" s="3">
        <f ca="1"/>
        <v>44742</v>
      </c>
      <c r="AF2" s="3">
        <f ca="1"/>
        <v>44834</v>
      </c>
      <c r="AG2" s="3">
        <f ca="1"/>
        <v>44926</v>
      </c>
    </row>
    <row r="3" spans="1:38" x14ac:dyDescent="0.25">
      <c r="A3" s="4">
        <v>1</v>
      </c>
      <c r="B3" s="1">
        <f ca="1"/>
        <v>5179160.7183462866</v>
      </c>
      <c r="C3" s="1">
        <f ca="1"/>
        <v>4986691.025786167</v>
      </c>
      <c r="D3" s="1">
        <f ca="1"/>
        <v>4783870.7039360218</v>
      </c>
      <c r="E3" s="1">
        <f ca="1"/>
        <v>4759574.5424042922</v>
      </c>
      <c r="F3" s="1">
        <f ca="1"/>
        <v>4545072.2314543445</v>
      </c>
      <c r="G3" s="1">
        <f ca="1"/>
        <v>4420159.2554160859</v>
      </c>
      <c r="H3" s="1">
        <f ca="1"/>
        <v>4269585.1170854997</v>
      </c>
      <c r="I3" s="1">
        <f ca="1"/>
        <v>4232019.5216646362</v>
      </c>
      <c r="J3" s="1">
        <f ca="1"/>
        <v>4037096.2049106089</v>
      </c>
      <c r="K3" s="1">
        <f ca="1"/>
        <v>3665633.7804577937</v>
      </c>
      <c r="L3" s="1">
        <f ca="1"/>
        <v>3691339.633102763</v>
      </c>
      <c r="M3" s="1">
        <f ca="1"/>
        <v>3835147.0299321618</v>
      </c>
      <c r="N3" s="1">
        <f ca="1"/>
        <v>3570455.3736621095</v>
      </c>
      <c r="O3" s="1">
        <f ca="1"/>
        <v>3304987.2109345868</v>
      </c>
      <c r="P3" s="1">
        <f ca="1"/>
        <v>3336743.0788786793</v>
      </c>
      <c r="Q3" s="1">
        <f ca="1"/>
        <v>3325348.3961963039</v>
      </c>
      <c r="R3" s="1">
        <f ca="1"/>
        <v>3131313.8789051753</v>
      </c>
      <c r="S3" s="1">
        <f ca="1"/>
        <v>3157509.8029803848</v>
      </c>
      <c r="T3" s="1">
        <f ca="1"/>
        <v>3302613.0888515282</v>
      </c>
      <c r="U3" s="1">
        <f ca="1"/>
        <v>3226957.0023528412</v>
      </c>
      <c r="V3" s="1">
        <f ca="1"/>
        <v>3194348.2810339862</v>
      </c>
      <c r="W3" s="1">
        <f ca="1"/>
        <v>3416647.3588174698</v>
      </c>
      <c r="X3" s="1">
        <f ca="1"/>
        <v>4003341.0413573477</v>
      </c>
      <c r="Y3" s="1">
        <f ca="1"/>
        <v>3820539.8291295618</v>
      </c>
      <c r="Z3" s="1" t="str">
        <f ca="1"/>
        <v/>
      </c>
      <c r="AA3" s="1" t="str">
        <f ca="1"/>
        <v/>
      </c>
      <c r="AB3" s="1" t="str">
        <f ca="1"/>
        <v/>
      </c>
      <c r="AC3" s="1" t="str">
        <f ca="1"/>
        <v/>
      </c>
      <c r="AD3" s="1" t="str">
        <f ca="1"/>
        <v/>
      </c>
      <c r="AE3" s="1" t="str">
        <f ca="1"/>
        <v/>
      </c>
      <c r="AF3" s="1" t="str">
        <f ca="1"/>
        <v/>
      </c>
      <c r="AG3" s="1" t="str">
        <f ca="1"/>
        <v/>
      </c>
      <c r="AI3" s="6"/>
    </row>
    <row r="4" spans="1:38" x14ac:dyDescent="0.25">
      <c r="A4" s="4">
        <v>2</v>
      </c>
      <c r="B4" s="1">
        <f ca="1"/>
        <v>5049533.9708223445</v>
      </c>
      <c r="C4" s="1">
        <f ca="1"/>
        <v>5010747.4307798445</v>
      </c>
      <c r="D4" s="1">
        <f ca="1"/>
        <v>4766973.0258890921</v>
      </c>
      <c r="E4" s="1">
        <f ca="1"/>
        <v>4520293.5249871146</v>
      </c>
      <c r="F4" s="1">
        <f ca="1"/>
        <v>4381045.9000978731</v>
      </c>
      <c r="G4" s="1">
        <f ca="1"/>
        <v>4431465.9694692614</v>
      </c>
      <c r="H4" s="1">
        <f ca="1"/>
        <v>4285535.9016653188</v>
      </c>
      <c r="I4" s="1">
        <f ca="1"/>
        <v>4015903.465455879</v>
      </c>
      <c r="J4" s="1">
        <f ca="1"/>
        <v>3876810.8764149006</v>
      </c>
      <c r="K4" s="1">
        <f ca="1"/>
        <v>3643122.6726746978</v>
      </c>
      <c r="L4" s="1">
        <f ca="1"/>
        <v>3708353.8992964113</v>
      </c>
      <c r="M4" s="1">
        <f ca="1"/>
        <v>3630851.0028024074</v>
      </c>
      <c r="N4" s="1">
        <f ca="1"/>
        <v>3417797.2792218341</v>
      </c>
      <c r="O4" s="1">
        <f ca="1"/>
        <v>3291678.4901857283</v>
      </c>
      <c r="P4" s="1">
        <f ca="1"/>
        <v>3375115.8170602224</v>
      </c>
      <c r="Q4" s="1">
        <f ca="1"/>
        <v>3098082.2596104117</v>
      </c>
      <c r="R4" s="1">
        <f ca="1"/>
        <v>2988328.0638306122</v>
      </c>
      <c r="S4" s="1">
        <f ca="1"/>
        <v>3219365.3249422591</v>
      </c>
      <c r="T4" s="1">
        <f ca="1"/>
        <v>3413927.4709267793</v>
      </c>
      <c r="U4" s="1">
        <f ca="1"/>
        <v>3082366.2396967206</v>
      </c>
      <c r="V4" s="1">
        <f ca="1"/>
        <v>3148679.4769085776</v>
      </c>
      <c r="W4" s="1">
        <f ca="1"/>
        <v>3544354.0722100297</v>
      </c>
      <c r="X4" s="1">
        <f ca="1"/>
        <v>4259438.3506689453</v>
      </c>
      <c r="Y4" s="1">
        <f ca="1"/>
        <v>3791346.7147098817</v>
      </c>
      <c r="Z4" s="1" t="str">
        <f ca="1"/>
        <v/>
      </c>
      <c r="AA4" s="1" t="str">
        <f ca="1"/>
        <v/>
      </c>
      <c r="AB4" s="1" t="str">
        <f ca="1"/>
        <v/>
      </c>
      <c r="AC4" s="1" t="str">
        <f ca="1"/>
        <v/>
      </c>
      <c r="AD4" s="1" t="str">
        <f ca="1"/>
        <v/>
      </c>
      <c r="AE4" s="1" t="str">
        <f ca="1"/>
        <v/>
      </c>
      <c r="AF4" s="1" t="str">
        <f ca="1"/>
        <v/>
      </c>
      <c r="AG4" s="1" t="str">
        <f ca="1"/>
        <v/>
      </c>
      <c r="AI4" s="6"/>
      <c r="AJ4" s="6"/>
    </row>
    <row r="5" spans="1:38" x14ac:dyDescent="0.25">
      <c r="A5" s="5">
        <v>3</v>
      </c>
      <c r="B5" s="1">
        <f ca="1"/>
        <v>5090310.4116509426</v>
      </c>
      <c r="C5" s="1">
        <f ca="1"/>
        <v>5028191.9459137432</v>
      </c>
      <c r="D5" s="1">
        <f ca="1"/>
        <v>4516280.6597110219</v>
      </c>
      <c r="E5" s="1">
        <f ca="1"/>
        <v>4335655.6286730897</v>
      </c>
      <c r="F5" s="1">
        <f ca="1"/>
        <v>4380773.30190886</v>
      </c>
      <c r="G5" s="1">
        <f ca="1"/>
        <v>4469618.4676682204</v>
      </c>
      <c r="H5" s="1">
        <f ca="1"/>
        <v>4085147.1966202767</v>
      </c>
      <c r="I5" s="1">
        <f ca="1"/>
        <v>3826864.1760410578</v>
      </c>
      <c r="J5" s="1">
        <f ca="1"/>
        <v>3853255.902819383</v>
      </c>
      <c r="K5" s="1">
        <f ca="1"/>
        <v>3574584.4906969294</v>
      </c>
      <c r="L5" s="1">
        <f ca="1"/>
        <v>3471077.8896045587</v>
      </c>
      <c r="M5" s="1">
        <f ca="1"/>
        <v>3524087.9830900664</v>
      </c>
      <c r="N5" s="1">
        <f ca="1"/>
        <v>3448908.2237016987</v>
      </c>
      <c r="O5" s="1">
        <f ca="1"/>
        <v>3284000.4549571928</v>
      </c>
      <c r="P5" s="1">
        <f ca="1"/>
        <v>3138392.1086466145</v>
      </c>
      <c r="Q5" s="1">
        <f ca="1"/>
        <v>2960583.0544555122</v>
      </c>
      <c r="R5" s="1">
        <f ca="1"/>
        <v>3010099.6799879475</v>
      </c>
      <c r="S5" s="1">
        <f ca="1"/>
        <v>3298379.7146543763</v>
      </c>
      <c r="T5" s="1">
        <f ca="1"/>
        <v>3284175.1620291467</v>
      </c>
      <c r="U5" s="1">
        <f ca="1"/>
        <v>3007932.2241036883</v>
      </c>
      <c r="V5" s="1">
        <f ca="1"/>
        <v>3168317.783833466</v>
      </c>
      <c r="W5" s="1">
        <f ca="1"/>
        <v>3692150.6793940635</v>
      </c>
      <c r="X5" s="1">
        <f ca="1"/>
        <v>4293026.3611304639</v>
      </c>
      <c r="Y5" s="1">
        <f ca="1"/>
        <v>3809561.5637208018</v>
      </c>
      <c r="Z5" s="1" t="str">
        <f ca="1"/>
        <v/>
      </c>
      <c r="AA5" s="1" t="str">
        <f ca="1"/>
        <v/>
      </c>
      <c r="AB5" s="1" t="str">
        <f ca="1"/>
        <v/>
      </c>
      <c r="AC5" s="1" t="str">
        <f ca="1"/>
        <v/>
      </c>
      <c r="AD5" s="1" t="str">
        <f ca="1"/>
        <v/>
      </c>
      <c r="AE5" s="1" t="str">
        <f ca="1"/>
        <v/>
      </c>
      <c r="AF5" s="1" t="str">
        <f ca="1"/>
        <v/>
      </c>
      <c r="AG5" s="1" t="str">
        <f ca="1"/>
        <v/>
      </c>
      <c r="AI5" s="6"/>
    </row>
    <row r="6" spans="1:38" x14ac:dyDescent="0.25">
      <c r="A6" s="5">
        <v>4</v>
      </c>
      <c r="B6" s="1">
        <f ca="1"/>
        <v>5147060.9736335911</v>
      </c>
      <c r="C6" s="1">
        <f ca="1"/>
        <v>4808900.9413990686</v>
      </c>
      <c r="D6" s="1">
        <f ca="1"/>
        <v>4346783.3353867345</v>
      </c>
      <c r="E6" s="1">
        <f ca="1"/>
        <v>4338481.8817102406</v>
      </c>
      <c r="F6" s="1">
        <f ca="1"/>
        <v>4430344.2115531769</v>
      </c>
      <c r="G6" s="1">
        <f ca="1"/>
        <v>4291164.9129236825</v>
      </c>
      <c r="H6" s="1">
        <f ca="1"/>
        <v>3925960.2281117849</v>
      </c>
      <c r="I6" s="1">
        <f ca="1"/>
        <v>3822582.9173449911</v>
      </c>
      <c r="J6" s="1">
        <f ca="1"/>
        <v>3897692.7595049348</v>
      </c>
      <c r="K6" s="1">
        <f ca="1"/>
        <v>3387975.3486561007</v>
      </c>
      <c r="L6" s="1">
        <f ca="1"/>
        <v>3351129.5445311205</v>
      </c>
      <c r="M6" s="1">
        <f ca="1"/>
        <v>3520211.1487701014</v>
      </c>
      <c r="N6" s="1">
        <f ca="1"/>
        <v>3522347.6521545136</v>
      </c>
      <c r="O6" s="1">
        <f ca="1"/>
        <v>3109103.3853997737</v>
      </c>
      <c r="P6" s="1">
        <f ca="1"/>
        <v>3026592.2514764378</v>
      </c>
      <c r="Q6" s="1">
        <f ca="1"/>
        <v>2970473.2913380824</v>
      </c>
      <c r="R6" s="1">
        <f ca="1"/>
        <v>3092954.6131034456</v>
      </c>
      <c r="S6" s="1">
        <f ca="1"/>
        <v>3154853.0046765725</v>
      </c>
      <c r="T6" s="1">
        <f ca="1"/>
        <v>3231049.6115571549</v>
      </c>
      <c r="U6" s="1">
        <f ca="1"/>
        <v>3021502.2037097565</v>
      </c>
      <c r="V6" s="1">
        <f ca="1"/>
        <v>3288486.1372903446</v>
      </c>
      <c r="W6" s="1">
        <f ca="1"/>
        <v>3668056.8993669255</v>
      </c>
      <c r="X6" s="1">
        <f ca="1"/>
        <v>4429415.4392890967</v>
      </c>
      <c r="Y6" s="1">
        <f ca="1"/>
        <v>3864892.8892062195</v>
      </c>
      <c r="Z6" s="1" t="str">
        <f ca="1"/>
        <v/>
      </c>
      <c r="AA6" s="1" t="str">
        <f ca="1"/>
        <v/>
      </c>
      <c r="AB6" s="1" t="str">
        <f ca="1"/>
        <v/>
      </c>
      <c r="AC6" s="1" t="str">
        <f ca="1"/>
        <v/>
      </c>
      <c r="AD6" s="1" t="str">
        <f ca="1"/>
        <v/>
      </c>
      <c r="AE6" s="1" t="str">
        <f ca="1"/>
        <v/>
      </c>
      <c r="AF6" s="1" t="str">
        <f ca="1"/>
        <v/>
      </c>
      <c r="AG6" s="1" t="str">
        <f ca="1"/>
        <v/>
      </c>
      <c r="AI6" s="6"/>
    </row>
    <row r="7" spans="1:38" x14ac:dyDescent="0.25">
      <c r="A7" s="5">
        <v>5</v>
      </c>
      <c r="B7" s="1">
        <f ca="1"/>
        <v>0</v>
      </c>
      <c r="C7" s="1">
        <f ca="1"/>
        <v>0</v>
      </c>
      <c r="D7" s="1">
        <f ca="1"/>
        <v>0</v>
      </c>
      <c r="E7" s="1">
        <f ca="1"/>
        <v>0</v>
      </c>
      <c r="F7" s="1">
        <f ca="1"/>
        <v>0</v>
      </c>
      <c r="G7" s="1">
        <f ca="1"/>
        <v>0</v>
      </c>
      <c r="H7" s="1">
        <f ca="1"/>
        <v>0</v>
      </c>
      <c r="I7" s="1">
        <f ca="1"/>
        <v>0</v>
      </c>
      <c r="J7" s="1">
        <f ca="1"/>
        <v>0</v>
      </c>
      <c r="K7" s="1">
        <f ca="1"/>
        <v>0</v>
      </c>
      <c r="L7" s="1">
        <f ca="1"/>
        <v>0</v>
      </c>
      <c r="M7" s="1">
        <f ca="1"/>
        <v>0</v>
      </c>
      <c r="N7" s="1">
        <f ca="1"/>
        <v>0</v>
      </c>
      <c r="O7" s="1">
        <f ca="1"/>
        <v>0</v>
      </c>
      <c r="P7" s="1">
        <f ca="1"/>
        <v>0</v>
      </c>
      <c r="Q7" s="1">
        <f ca="1"/>
        <v>0</v>
      </c>
      <c r="R7" s="1">
        <f ca="1"/>
        <v>0</v>
      </c>
      <c r="S7" s="1">
        <f ca="1"/>
        <v>0</v>
      </c>
      <c r="T7" s="1">
        <f ca="1"/>
        <v>0</v>
      </c>
      <c r="U7" s="1">
        <f ca="1"/>
        <v>0</v>
      </c>
      <c r="V7" s="1">
        <f ca="1"/>
        <v>0</v>
      </c>
      <c r="W7" s="1">
        <f ca="1"/>
        <v>0</v>
      </c>
      <c r="X7" s="1">
        <f ca="1"/>
        <v>0</v>
      </c>
      <c r="Y7" s="1">
        <f ca="1"/>
        <v>0</v>
      </c>
      <c r="Z7" s="1">
        <f ca="1"/>
        <v>0</v>
      </c>
      <c r="AA7" s="1">
        <f ca="1"/>
        <v>0</v>
      </c>
      <c r="AB7" s="1">
        <f ca="1"/>
        <v>0</v>
      </c>
      <c r="AC7" s="1">
        <f ca="1"/>
        <v>0</v>
      </c>
      <c r="AD7" s="1">
        <f ca="1"/>
        <v>0</v>
      </c>
      <c r="AE7" s="1">
        <f ca="1"/>
        <v>0</v>
      </c>
      <c r="AF7" s="1">
        <f ca="1"/>
        <v>0</v>
      </c>
      <c r="AG7" s="1">
        <f ca="1"/>
        <v>0</v>
      </c>
      <c r="AI7" s="6"/>
    </row>
    <row r="8" spans="1:38" x14ac:dyDescent="0.25">
      <c r="A8" s="5">
        <v>6</v>
      </c>
      <c r="B8" s="1">
        <f ca="1"/>
        <v>0</v>
      </c>
      <c r="C8" s="1">
        <f ca="1"/>
        <v>0</v>
      </c>
      <c r="D8" s="1">
        <f ca="1"/>
        <v>0</v>
      </c>
      <c r="E8" s="1">
        <f ca="1"/>
        <v>0</v>
      </c>
      <c r="F8" s="1">
        <f ca="1"/>
        <v>0</v>
      </c>
      <c r="G8" s="1">
        <f ca="1"/>
        <v>0</v>
      </c>
      <c r="H8" s="1">
        <f ca="1"/>
        <v>0</v>
      </c>
      <c r="I8" s="1">
        <f ca="1"/>
        <v>0</v>
      </c>
      <c r="J8" s="1">
        <f ca="1"/>
        <v>0</v>
      </c>
      <c r="K8" s="1">
        <f ca="1"/>
        <v>0</v>
      </c>
      <c r="L8" s="1">
        <f ca="1"/>
        <v>0</v>
      </c>
      <c r="M8" s="1">
        <f ca="1"/>
        <v>0</v>
      </c>
      <c r="N8" s="1">
        <f ca="1"/>
        <v>0</v>
      </c>
      <c r="O8" s="1">
        <f ca="1"/>
        <v>0</v>
      </c>
      <c r="P8" s="1">
        <f ca="1"/>
        <v>0</v>
      </c>
      <c r="Q8" s="1">
        <f ca="1"/>
        <v>0</v>
      </c>
      <c r="R8" s="1">
        <f ca="1"/>
        <v>0</v>
      </c>
      <c r="S8" s="1">
        <f ca="1"/>
        <v>0</v>
      </c>
      <c r="T8" s="1">
        <f ca="1"/>
        <v>0</v>
      </c>
      <c r="U8" s="1">
        <f ca="1"/>
        <v>0</v>
      </c>
      <c r="V8" s="1">
        <f ca="1"/>
        <v>0</v>
      </c>
      <c r="W8" s="1">
        <f ca="1"/>
        <v>0</v>
      </c>
      <c r="X8" s="1">
        <f ca="1"/>
        <v>0</v>
      </c>
      <c r="Y8" s="1">
        <f ca="1"/>
        <v>0</v>
      </c>
      <c r="Z8" s="1">
        <f ca="1"/>
        <v>0</v>
      </c>
      <c r="AA8" s="1">
        <f ca="1"/>
        <v>0</v>
      </c>
      <c r="AB8" s="1">
        <f ca="1"/>
        <v>0</v>
      </c>
      <c r="AC8" s="1">
        <f ca="1"/>
        <v>0</v>
      </c>
      <c r="AD8" s="1">
        <f ca="1"/>
        <v>0</v>
      </c>
      <c r="AE8" s="1">
        <f ca="1"/>
        <v>0</v>
      </c>
      <c r="AF8" s="1">
        <f ca="1"/>
        <v>0</v>
      </c>
      <c r="AG8" s="1">
        <f ca="1"/>
        <v>0</v>
      </c>
      <c r="AI8" s="6"/>
    </row>
    <row r="9" spans="1:38" x14ac:dyDescent="0.25">
      <c r="A9" s="4">
        <v>7</v>
      </c>
      <c r="B9" s="1">
        <f ca="1"/>
        <v>0</v>
      </c>
      <c r="C9" s="1">
        <f ca="1"/>
        <v>0</v>
      </c>
      <c r="D9" s="1">
        <f ca="1"/>
        <v>0</v>
      </c>
      <c r="E9" s="1">
        <f ca="1"/>
        <v>0</v>
      </c>
      <c r="F9" s="1">
        <f ca="1"/>
        <v>0</v>
      </c>
      <c r="G9" s="1">
        <f ca="1"/>
        <v>0</v>
      </c>
      <c r="H9" s="1">
        <f ca="1"/>
        <v>0</v>
      </c>
      <c r="I9" s="1">
        <f ca="1"/>
        <v>0</v>
      </c>
      <c r="J9" s="1">
        <f ca="1"/>
        <v>0</v>
      </c>
      <c r="K9" s="1">
        <f ca="1"/>
        <v>0</v>
      </c>
      <c r="L9" s="1">
        <f ca="1"/>
        <v>0</v>
      </c>
      <c r="M9" s="1">
        <f ca="1"/>
        <v>0</v>
      </c>
      <c r="N9" s="1">
        <f ca="1"/>
        <v>0</v>
      </c>
      <c r="O9" s="1">
        <f ca="1"/>
        <v>0</v>
      </c>
      <c r="P9" s="1">
        <f ca="1"/>
        <v>0</v>
      </c>
      <c r="Q9" s="1">
        <f ca="1"/>
        <v>0</v>
      </c>
      <c r="R9" s="1">
        <f ca="1"/>
        <v>0</v>
      </c>
      <c r="S9" s="1">
        <f ca="1"/>
        <v>0</v>
      </c>
      <c r="T9" s="1">
        <f ca="1"/>
        <v>0</v>
      </c>
      <c r="U9" s="1">
        <f ca="1"/>
        <v>0</v>
      </c>
      <c r="V9" s="1">
        <f ca="1"/>
        <v>0</v>
      </c>
      <c r="W9" s="1">
        <f ca="1"/>
        <v>0</v>
      </c>
      <c r="X9" s="1">
        <f ca="1"/>
        <v>0</v>
      </c>
      <c r="Y9" s="1">
        <f ca="1"/>
        <v>0</v>
      </c>
      <c r="Z9" s="1">
        <f ca="1"/>
        <v>0</v>
      </c>
      <c r="AA9" s="1">
        <f ca="1"/>
        <v>0</v>
      </c>
      <c r="AB9" s="1">
        <f ca="1"/>
        <v>0</v>
      </c>
      <c r="AC9" s="1">
        <f ca="1"/>
        <v>0</v>
      </c>
      <c r="AD9" s="1">
        <f ca="1"/>
        <v>0</v>
      </c>
      <c r="AE9" s="1">
        <f ca="1"/>
        <v>0</v>
      </c>
      <c r="AF9" s="1">
        <f ca="1"/>
        <v>0</v>
      </c>
      <c r="AG9" s="1">
        <f ca="1"/>
        <v>0</v>
      </c>
      <c r="AI9" s="6"/>
    </row>
    <row r="10" spans="1:38" x14ac:dyDescent="0.25">
      <c r="A10" s="4">
        <v>8</v>
      </c>
      <c r="B10" s="1">
        <f ca="1"/>
        <v>0</v>
      </c>
      <c r="C10" s="1">
        <f ca="1"/>
        <v>0</v>
      </c>
      <c r="D10" s="1">
        <f ca="1"/>
        <v>0</v>
      </c>
      <c r="E10" s="1">
        <f ca="1"/>
        <v>0</v>
      </c>
      <c r="F10" s="1">
        <f ca="1"/>
        <v>0</v>
      </c>
      <c r="G10" s="1">
        <f ca="1"/>
        <v>0</v>
      </c>
      <c r="H10" s="1">
        <f ca="1"/>
        <v>0</v>
      </c>
      <c r="I10" s="1">
        <f ca="1"/>
        <v>0</v>
      </c>
      <c r="J10" s="1">
        <f ca="1"/>
        <v>0</v>
      </c>
      <c r="K10" s="1">
        <f ca="1"/>
        <v>0</v>
      </c>
      <c r="L10" s="1">
        <f ca="1"/>
        <v>0</v>
      </c>
      <c r="M10" s="1">
        <f ca="1"/>
        <v>0</v>
      </c>
      <c r="N10" s="1">
        <f ca="1"/>
        <v>0</v>
      </c>
      <c r="O10" s="1">
        <f ca="1"/>
        <v>0</v>
      </c>
      <c r="P10" s="1">
        <f ca="1"/>
        <v>0</v>
      </c>
      <c r="Q10" s="1">
        <f ca="1"/>
        <v>0</v>
      </c>
      <c r="R10" s="1">
        <f ca="1"/>
        <v>0</v>
      </c>
      <c r="S10" s="1">
        <f ca="1"/>
        <v>0</v>
      </c>
      <c r="T10" s="1">
        <f ca="1"/>
        <v>0</v>
      </c>
      <c r="U10" s="1">
        <f ca="1"/>
        <v>0</v>
      </c>
      <c r="V10" s="1">
        <f ca="1"/>
        <v>0</v>
      </c>
      <c r="W10" s="1">
        <f ca="1"/>
        <v>0</v>
      </c>
      <c r="X10" s="1">
        <f ca="1"/>
        <v>0</v>
      </c>
      <c r="Y10" s="1">
        <f ca="1"/>
        <v>0</v>
      </c>
      <c r="Z10" s="1">
        <f ca="1"/>
        <v>0</v>
      </c>
      <c r="AA10" s="1">
        <f ca="1"/>
        <v>0</v>
      </c>
      <c r="AB10" s="1">
        <f ca="1"/>
        <v>0</v>
      </c>
      <c r="AC10" s="1">
        <f ca="1"/>
        <v>0</v>
      </c>
      <c r="AD10" s="1">
        <f ca="1"/>
        <v>0</v>
      </c>
      <c r="AE10" s="1">
        <f ca="1"/>
        <v>0</v>
      </c>
      <c r="AF10" s="1">
        <f ca="1"/>
        <v>0</v>
      </c>
      <c r="AG10" s="1">
        <f ca="1"/>
        <v>0</v>
      </c>
      <c r="AI10" s="6"/>
    </row>
    <row r="11" spans="1:38" x14ac:dyDescent="0.25">
      <c r="B11"/>
      <c r="C11"/>
      <c r="D11"/>
      <c r="E11"/>
      <c r="F11"/>
      <c r="G11"/>
      <c r="H11"/>
      <c r="I11"/>
      <c r="J11" s="28" t="s">
        <v>5</v>
      </c>
      <c r="K11" s="29">
        <f t="shared" ref="K11:O11" ca="1" si="0">IFERROR(K1/G1-1,"")</f>
        <v>-0.14435916234944368</v>
      </c>
      <c r="L11" s="29">
        <f t="shared" ca="1" si="0"/>
        <v>-0.1363332947602296</v>
      </c>
      <c r="M11" s="29">
        <f t="shared" ca="1" si="0"/>
        <v>-0.11117270281749969</v>
      </c>
      <c r="N11" s="29">
        <f t="shared" ca="1" si="0"/>
        <v>-0.10785455229142193</v>
      </c>
      <c r="O11" s="29">
        <f t="shared" ca="1" si="0"/>
        <v>-0.10837172031473297</v>
      </c>
      <c r="P11" s="29">
        <f ca="1">IFERROR(P1/L1-1,"")</f>
        <v>-0.10873131507251432</v>
      </c>
      <c r="Q11" s="29">
        <f t="shared" ref="Q11:Y11" ca="1" si="1">IFERROR(Q1/M1-1,"")</f>
        <v>-0.12275557328013076</v>
      </c>
      <c r="R11" s="29">
        <f t="shared" ca="1" si="1"/>
        <v>-0.11640403004481292</v>
      </c>
      <c r="S11" s="29">
        <f t="shared" ca="1" si="1"/>
        <v>-7.4345413586490494E-2</v>
      </c>
      <c r="T11" s="29">
        <f t="shared" ca="1" si="1"/>
        <v>-3.3552392201183889E-2</v>
      </c>
      <c r="U11" s="29">
        <f t="shared" ca="1" si="1"/>
        <v>-3.4005484321105506E-2</v>
      </c>
      <c r="V11" s="29">
        <f t="shared" ca="1" si="1"/>
        <v>-1.2294690239103234E-2</v>
      </c>
      <c r="W11" s="29">
        <f t="shared" ca="1" si="1"/>
        <v>4.2508707874270302E-2</v>
      </c>
      <c r="X11" s="29">
        <f t="shared" ca="1" si="1"/>
        <v>0.158209781408434</v>
      </c>
      <c r="Y11" s="29">
        <f t="shared" ca="1" si="1"/>
        <v>0.1653717002109043</v>
      </c>
      <c r="Z11" s="29"/>
      <c r="AA11" s="29"/>
      <c r="AB11" s="29"/>
      <c r="AC11" s="29"/>
      <c r="AD11" s="29"/>
      <c r="AE11" s="29"/>
      <c r="AF11" s="29"/>
      <c r="AG11" s="29"/>
      <c r="AI11" s="39" t="s">
        <v>8</v>
      </c>
      <c r="AJ11" s="39" t="s">
        <v>3</v>
      </c>
      <c r="AK11" s="39" t="s">
        <v>9</v>
      </c>
      <c r="AL11" s="38" t="s">
        <v>6</v>
      </c>
    </row>
    <row r="12" spans="1:38" x14ac:dyDescent="0.25">
      <c r="A12" s="2" t="s">
        <v>0</v>
      </c>
      <c r="B12" s="3">
        <f t="array" aca="1" ref="B12:Y20" ca="1">OFFSET([4]Mediana!$A$2,28,MATCH(_Disponible_EPA,[4]Mediana!$2:$2)-20-MONTH(_Disponible_EPA)/3,9,28+MONTH(_Disponible_EPA)/3)</f>
        <v>42094</v>
      </c>
      <c r="C12" s="3">
        <f ca="1"/>
        <v>42185</v>
      </c>
      <c r="D12" s="3">
        <f ca="1"/>
        <v>42277</v>
      </c>
      <c r="E12" s="3">
        <f ca="1"/>
        <v>42369</v>
      </c>
      <c r="F12" s="3">
        <f ca="1"/>
        <v>42460</v>
      </c>
      <c r="G12" s="3">
        <f ca="1"/>
        <v>42551</v>
      </c>
      <c r="H12" s="3">
        <f ca="1"/>
        <v>42643</v>
      </c>
      <c r="I12" s="3">
        <f ca="1"/>
        <v>42735</v>
      </c>
      <c r="J12" s="3">
        <f ca="1"/>
        <v>42825</v>
      </c>
      <c r="K12" s="3">
        <f ca="1"/>
        <v>42916</v>
      </c>
      <c r="L12" s="3">
        <f ca="1"/>
        <v>43008</v>
      </c>
      <c r="M12" s="3">
        <f ca="1"/>
        <v>43100</v>
      </c>
      <c r="N12" s="3">
        <f ca="1"/>
        <v>43190</v>
      </c>
      <c r="O12" s="3">
        <f ca="1"/>
        <v>43281</v>
      </c>
      <c r="P12" s="3">
        <f ca="1"/>
        <v>43373</v>
      </c>
      <c r="Q12" s="3">
        <f ca="1"/>
        <v>43465</v>
      </c>
      <c r="R12" s="3">
        <f ca="1"/>
        <v>43555</v>
      </c>
      <c r="S12" s="3">
        <f ca="1"/>
        <v>43646</v>
      </c>
      <c r="T12" s="3">
        <f ca="1"/>
        <v>43738</v>
      </c>
      <c r="U12" s="3">
        <f ca="1"/>
        <v>43830</v>
      </c>
      <c r="V12" s="3">
        <f ca="1"/>
        <v>43921</v>
      </c>
      <c r="W12" s="3">
        <f ca="1"/>
        <v>44012</v>
      </c>
      <c r="X12" s="3">
        <f ca="1"/>
        <v>44104</v>
      </c>
      <c r="Y12" s="3">
        <f ca="1"/>
        <v>44196</v>
      </c>
      <c r="Z12" s="3"/>
      <c r="AA12" s="3"/>
      <c r="AB12" s="3"/>
      <c r="AC12" s="3"/>
      <c r="AD12" s="3"/>
      <c r="AE12" s="3"/>
      <c r="AF12" s="3"/>
      <c r="AG12" s="3"/>
      <c r="AI12" s="8">
        <f ca="1">INDEX(_ParoEPAESP,ROWS($A$1:A1))</f>
        <v>5444600</v>
      </c>
      <c r="AJ12" s="8">
        <f ca="1">INDEX(_ParoEPAESP,ROWS($A$1:C1))</f>
        <v>5444600</v>
      </c>
      <c r="AK12" s="8"/>
      <c r="AL12" s="40">
        <f ca="1">SUM(OFFSET(AL13,0,0,_Horizonte_EPA,1))</f>
        <v>4</v>
      </c>
    </row>
    <row r="13" spans="1:38" x14ac:dyDescent="0.25">
      <c r="A13" s="4">
        <v>1</v>
      </c>
      <c r="B13" s="27">
        <f ca="1"/>
        <v>2.1946669159273326E-2</v>
      </c>
      <c r="C13" s="27">
        <f ca="1"/>
        <v>1.0953550485114313E-2</v>
      </c>
      <c r="D13" s="27">
        <f ca="1"/>
        <v>3.3608181962840745E-2</v>
      </c>
      <c r="E13" s="27">
        <f ca="1"/>
        <v>6.4737130080297555E-3</v>
      </c>
      <c r="F13" s="27">
        <f ca="1"/>
        <v>1.2235441126519439E-2</v>
      </c>
      <c r="G13" s="27">
        <f ca="1"/>
        <v>1.1947852325751553E-2</v>
      </c>
      <c r="H13" s="27">
        <f ca="1"/>
        <v>2.7493583237252799E-2</v>
      </c>
      <c r="I13" s="27">
        <f ca="1"/>
        <v>1.1866539516565933E-2</v>
      </c>
      <c r="J13" s="27">
        <f ca="1"/>
        <v>9.8086318057978537E-3</v>
      </c>
      <c r="K13" s="27">
        <f ca="1"/>
        <v>3.6631075579380279E-2</v>
      </c>
      <c r="L13" s="27">
        <f ca="1"/>
        <v>2.3018274789652574E-2</v>
      </c>
      <c r="M13" s="27">
        <f ca="1"/>
        <v>2.5230068656003756E-2</v>
      </c>
      <c r="N13" s="27">
        <f ca="1"/>
        <v>1.5528903602987053E-2</v>
      </c>
      <c r="O13" s="27">
        <f ca="1"/>
        <v>2.84303380833692E-2</v>
      </c>
      <c r="P13" s="27">
        <f ca="1"/>
        <v>1.169997789829581E-2</v>
      </c>
      <c r="Q13" s="27">
        <f ca="1"/>
        <v>1.4753984538976646E-2</v>
      </c>
      <c r="R13" s="27">
        <f ca="1"/>
        <v>1.3197268998751503E-2</v>
      </c>
      <c r="S13" s="27">
        <f ca="1"/>
        <v>3.5852380165353553E-2</v>
      </c>
      <c r="T13" s="27">
        <f ca="1"/>
        <v>2.2596812225225443E-2</v>
      </c>
      <c r="U13" s="27">
        <f ca="1"/>
        <v>4.0246371685269434E-2</v>
      </c>
      <c r="V13" s="27">
        <f ca="1"/>
        <v>3.1435575596338104E-2</v>
      </c>
      <c r="W13" s="27">
        <f ca="1"/>
        <v>5.8506114797633527E-2</v>
      </c>
      <c r="X13" s="27">
        <f ca="1"/>
        <v>9.3690534655719304E-2</v>
      </c>
      <c r="Y13" s="27">
        <f ca="1"/>
        <v>8.9804383532153059E-2</v>
      </c>
      <c r="Z13" s="27"/>
      <c r="AA13" s="27"/>
      <c r="AB13" s="27"/>
      <c r="AC13" s="27"/>
      <c r="AD13" s="27"/>
      <c r="AE13" s="27"/>
      <c r="AF13" s="27"/>
      <c r="AG13" s="27"/>
      <c r="AI13" s="8">
        <f ca="1">INDEX(_ParoEPAESP,ROWS($A$1:A2))</f>
        <v>5149000</v>
      </c>
      <c r="AJ13" s="8">
        <f ca="1">INDEX(_ParoEPAESP,ROWS($A$1:C2))</f>
        <v>5149000</v>
      </c>
      <c r="AK13" s="8"/>
      <c r="AL13" s="37">
        <f ca="1">IF(INDEX(Previsiones_ParoEPAESP,1)&gt;INDEX(_ParoEPAESP,_NumeroTrimestres),1,0)</f>
        <v>1</v>
      </c>
    </row>
    <row r="14" spans="1:38" x14ac:dyDescent="0.25">
      <c r="A14" s="4">
        <v>2</v>
      </c>
      <c r="B14" s="27">
        <f ca="1"/>
        <v>4.5823296061130309E-2</v>
      </c>
      <c r="C14" s="27">
        <f ca="1"/>
        <v>5.2027058400457779E-2</v>
      </c>
      <c r="D14" s="27">
        <f ca="1"/>
        <v>5.9322427622892381E-2</v>
      </c>
      <c r="E14" s="27">
        <f ca="1"/>
        <v>1.6034363223604867E-2</v>
      </c>
      <c r="F14" s="27">
        <f ca="1"/>
        <v>2.2685839272729963E-2</v>
      </c>
      <c r="G14" s="27">
        <f ca="1"/>
        <v>2.4924996609948992E-2</v>
      </c>
      <c r="H14" s="27">
        <f ca="1"/>
        <v>5.5266483357404153E-2</v>
      </c>
      <c r="I14" s="27">
        <f ca="1"/>
        <v>1.7171714455050544E-2</v>
      </c>
      <c r="J14" s="27">
        <f ca="1"/>
        <v>3.5554891512505814E-2</v>
      </c>
      <c r="K14" s="27">
        <f ca="1"/>
        <v>4.8181404032782718E-2</v>
      </c>
      <c r="L14" s="27">
        <f ca="1"/>
        <v>4.2193308596816671E-2</v>
      </c>
      <c r="M14" s="27">
        <f ca="1"/>
        <v>3.2006993378576903E-2</v>
      </c>
      <c r="N14" s="27">
        <f ca="1"/>
        <v>4.8453112513347371E-2</v>
      </c>
      <c r="O14" s="27">
        <f ca="1"/>
        <v>3.5660272600054228E-2</v>
      </c>
      <c r="P14" s="27">
        <f ca="1"/>
        <v>1.2313630838530631E-2</v>
      </c>
      <c r="Q14" s="27">
        <f ca="1"/>
        <v>1.4234330090501996E-2</v>
      </c>
      <c r="R14" s="27">
        <f ca="1"/>
        <v>4.9020514601538188E-2</v>
      </c>
      <c r="S14" s="27">
        <f ca="1"/>
        <v>8.0583052666959656E-2</v>
      </c>
      <c r="T14" s="27">
        <f ca="1"/>
        <v>1.9075894534290507E-2</v>
      </c>
      <c r="U14" s="27">
        <f ca="1"/>
        <v>4.0588847384966813E-2</v>
      </c>
      <c r="V14" s="27">
        <f ca="1"/>
        <v>9.7519241524347197E-2</v>
      </c>
      <c r="W14" s="27">
        <f ca="1"/>
        <v>0.17636099424332741</v>
      </c>
      <c r="X14" s="27">
        <f ca="1"/>
        <v>6.9270680266207543E-2</v>
      </c>
      <c r="Y14" s="27">
        <f ca="1"/>
        <v>7.1116015972163854E-2</v>
      </c>
      <c r="Z14" s="27"/>
      <c r="AA14" s="27"/>
      <c r="AB14" s="27"/>
      <c r="AC14" s="27"/>
      <c r="AD14" s="27"/>
      <c r="AE14" s="27"/>
      <c r="AF14" s="27"/>
      <c r="AG14" s="27"/>
      <c r="AI14" s="8">
        <f ca="1">INDEX(_ParoEPAESP,ROWS($A$1:A3))</f>
        <v>4850800</v>
      </c>
      <c r="AJ14" s="8">
        <f ca="1">INDEX(_ParoEPAESP,ROWS($A$1:C3))</f>
        <v>4850800</v>
      </c>
      <c r="AK14" s="8"/>
      <c r="AL14" s="37">
        <f ca="1">IF(INDEX(Previsiones_ParoEPAESP,2)&gt;INDEX(_ParoEPAESP,_NumeroTrimestres),1,0)</f>
        <v>1</v>
      </c>
    </row>
    <row r="15" spans="1:38" x14ac:dyDescent="0.25">
      <c r="A15" s="5">
        <v>3</v>
      </c>
      <c r="B15" s="27">
        <f ca="1"/>
        <v>9.6666704548887261E-2</v>
      </c>
      <c r="C15" s="27">
        <f ca="1"/>
        <v>8.2062132722226039E-2</v>
      </c>
      <c r="D15" s="27">
        <f ca="1"/>
        <v>6.5830674346803467E-2</v>
      </c>
      <c r="E15" s="27">
        <f ca="1"/>
        <v>2.8809718060607968E-2</v>
      </c>
      <c r="F15" s="27">
        <f ca="1"/>
        <v>2.1088167888579999E-2</v>
      </c>
      <c r="G15" s="27">
        <f ca="1"/>
        <v>5.1320668487583092E-2</v>
      </c>
      <c r="H15" s="27">
        <f ca="1"/>
        <v>6.5332645936482581E-2</v>
      </c>
      <c r="I15" s="27">
        <f ca="1"/>
        <v>5.8447691787950812E-2</v>
      </c>
      <c r="J15" s="27">
        <f ca="1"/>
        <v>3.9259599665373381E-2</v>
      </c>
      <c r="K15" s="27">
        <f ca="1"/>
        <v>3.5535508803988258E-2</v>
      </c>
      <c r="L15" s="27">
        <f ca="1"/>
        <v>7.140130084409918E-2</v>
      </c>
      <c r="M15" s="27">
        <f ca="1"/>
        <v>1.8492436221840693E-2</v>
      </c>
      <c r="N15" s="27">
        <f ca="1"/>
        <v>7.2629329534012466E-2</v>
      </c>
      <c r="O15" s="27">
        <f ca="1"/>
        <v>5.5103742547210857E-2</v>
      </c>
      <c r="P15" s="27">
        <f ca="1"/>
        <v>3.1451084434339818E-2</v>
      </c>
      <c r="Q15" s="27">
        <f ca="1"/>
        <v>3.8739525109476744E-2</v>
      </c>
      <c r="R15" s="27">
        <f ca="1"/>
        <v>9.0891584233650347E-2</v>
      </c>
      <c r="S15" s="27">
        <f ca="1"/>
        <v>6.7930590677822852E-2</v>
      </c>
      <c r="T15" s="27">
        <f ca="1"/>
        <v>1.6641987795276186E-2</v>
      </c>
      <c r="U15" s="27">
        <f ca="1"/>
        <v>3.7105758757403538E-2</v>
      </c>
      <c r="V15" s="27">
        <f ca="1"/>
        <v>0.21856085968838099</v>
      </c>
      <c r="W15" s="27">
        <f ca="1"/>
        <v>0.17841769023003506</v>
      </c>
      <c r="X15" s="27">
        <f ca="1"/>
        <v>0.18047411798671087</v>
      </c>
      <c r="Y15" s="27">
        <f ca="1"/>
        <v>0.18354776352578958</v>
      </c>
      <c r="Z15" s="27"/>
      <c r="AA15" s="27"/>
      <c r="AB15" s="27"/>
      <c r="AC15" s="27"/>
      <c r="AD15" s="27"/>
      <c r="AE15" s="27"/>
      <c r="AF15" s="27"/>
      <c r="AG15" s="27"/>
      <c r="AI15" s="8">
        <f ca="1">INDEX(_ParoEPAESP,ROWS($A$1:A4))</f>
        <v>4779500</v>
      </c>
      <c r="AJ15" s="8">
        <f ca="1">INDEX(_ParoEPAESP,ROWS($A$1:C4))</f>
        <v>4779500</v>
      </c>
      <c r="AK15" s="8"/>
      <c r="AL15" s="37">
        <f ca="1">IF(INDEX(Previsiones_ParoEPAESP,3)&gt;INDEX(_ParoEPAESP,_NumeroTrimestres),1,0)</f>
        <v>1</v>
      </c>
    </row>
    <row r="16" spans="1:38" x14ac:dyDescent="0.25">
      <c r="A16" s="5">
        <v>4</v>
      </c>
      <c r="B16" s="27">
        <f ca="1"/>
        <v>0.12437950828215881</v>
      </c>
      <c r="C16" s="27">
        <f ca="1"/>
        <v>9.4123837477662578E-2</v>
      </c>
      <c r="D16" s="27">
        <f ca="1"/>
        <v>6.9309013672391534E-2</v>
      </c>
      <c r="E16" s="27">
        <f ca="1"/>
        <v>2.671100383958231E-2</v>
      </c>
      <c r="F16" s="27">
        <f ca="1"/>
        <v>4.5674442997978473E-2</v>
      </c>
      <c r="G16" s="27">
        <f ca="1"/>
        <v>6.3185634044890804E-2</v>
      </c>
      <c r="H16" s="27">
        <f ca="1"/>
        <v>0.11460750686177452</v>
      </c>
      <c r="I16" s="27">
        <f ca="1"/>
        <v>6.9646777828507769E-2</v>
      </c>
      <c r="J16" s="27">
        <f ca="1"/>
        <v>3.13343918925751E-2</v>
      </c>
      <c r="K16" s="27">
        <f ca="1"/>
        <v>4.317511477300652E-2</v>
      </c>
      <c r="L16" s="27">
        <f ca="1"/>
        <v>4.587708710705804E-2</v>
      </c>
      <c r="M16" s="27">
        <f ca="1"/>
        <v>2.4693685782907159E-2</v>
      </c>
      <c r="N16" s="27">
        <f ca="1"/>
        <v>8.2738943317977695E-2</v>
      </c>
      <c r="O16" s="27">
        <f ca="1"/>
        <v>6.4786952303485149E-2</v>
      </c>
      <c r="P16" s="27">
        <f ca="1"/>
        <v>5.1259922599591515E-2</v>
      </c>
      <c r="Q16" s="27">
        <f ca="1"/>
        <v>7.2270919618303162E-2</v>
      </c>
      <c r="R16" s="27">
        <f ca="1"/>
        <v>8.2781020920437987E-2</v>
      </c>
      <c r="S16" s="27">
        <f ca="1"/>
        <v>7.9761642810507558E-2</v>
      </c>
      <c r="T16" s="27">
        <f ca="1"/>
        <v>7.6792289153959109E-2</v>
      </c>
      <c r="U16" s="27">
        <f ca="1"/>
        <v>0.14930702811931906</v>
      </c>
      <c r="V16" s="27">
        <f ca="1"/>
        <v>0.2144701448875013</v>
      </c>
      <c r="W16" s="27">
        <f ca="1"/>
        <v>0.21555713049471309</v>
      </c>
      <c r="X16" s="27">
        <f ca="1"/>
        <v>0.21722834307112673</v>
      </c>
      <c r="Y16" s="27">
        <f ca="1"/>
        <v>0.2191408210340017</v>
      </c>
      <c r="Z16" s="27"/>
      <c r="AA16" s="27"/>
      <c r="AB16" s="27"/>
      <c r="AC16" s="27"/>
      <c r="AD16" s="27"/>
      <c r="AE16" s="27"/>
      <c r="AF16" s="27"/>
      <c r="AG16" s="27"/>
      <c r="AI16" s="8">
        <f ca="1">INDEX(_ParoEPAESP,ROWS($A$1:A5))</f>
        <v>4791400</v>
      </c>
      <c r="AJ16" s="8">
        <f ca="1">INDEX(_ParoEPAESP,ROWS($A$1:C5))</f>
        <v>4791400</v>
      </c>
      <c r="AK16" s="8"/>
      <c r="AL16" s="37">
        <f ca="1">IF(INDEX(Previsiones_ParoEPAESP,4)&gt;INDEX(_ParoEPAESP,_NumeroTrimestres),1,0)</f>
        <v>1</v>
      </c>
    </row>
    <row r="17" spans="1:37" x14ac:dyDescent="0.25">
      <c r="A17" s="5">
        <v>5</v>
      </c>
      <c r="B17" s="27">
        <f ca="1"/>
        <v>0</v>
      </c>
      <c r="C17" s="27">
        <f ca="1"/>
        <v>0</v>
      </c>
      <c r="D17" s="27">
        <f ca="1"/>
        <v>0</v>
      </c>
      <c r="E17" s="27">
        <f ca="1"/>
        <v>0</v>
      </c>
      <c r="F17" s="27">
        <f ca="1"/>
        <v>0</v>
      </c>
      <c r="G17" s="27">
        <f ca="1"/>
        <v>0</v>
      </c>
      <c r="H17" s="27">
        <f ca="1"/>
        <v>0</v>
      </c>
      <c r="I17" s="27">
        <f ca="1"/>
        <v>0</v>
      </c>
      <c r="J17" s="27">
        <f ca="1"/>
        <v>0</v>
      </c>
      <c r="K17" s="27">
        <f ca="1"/>
        <v>0</v>
      </c>
      <c r="L17" s="27">
        <f ca="1"/>
        <v>0</v>
      </c>
      <c r="M17" s="27">
        <f ca="1"/>
        <v>0</v>
      </c>
      <c r="N17" s="27">
        <f ca="1"/>
        <v>0</v>
      </c>
      <c r="O17" s="27">
        <f ca="1"/>
        <v>0</v>
      </c>
      <c r="P17" s="27">
        <f ca="1"/>
        <v>0</v>
      </c>
      <c r="Q17" s="27">
        <f ca="1"/>
        <v>0</v>
      </c>
      <c r="R17" s="27">
        <f ca="1"/>
        <v>0</v>
      </c>
      <c r="S17" s="27">
        <f ca="1"/>
        <v>0</v>
      </c>
      <c r="T17" s="27">
        <f ca="1"/>
        <v>0</v>
      </c>
      <c r="U17" s="27">
        <f ca="1"/>
        <v>0</v>
      </c>
      <c r="V17" s="27">
        <f ca="1"/>
        <v>0</v>
      </c>
      <c r="W17" s="27">
        <f ca="1"/>
        <v>0</v>
      </c>
      <c r="X17" s="27">
        <f ca="1"/>
        <v>0</v>
      </c>
      <c r="Y17" s="27">
        <f ca="1"/>
        <v>0</v>
      </c>
      <c r="Z17" s="27"/>
      <c r="AA17" s="27"/>
      <c r="AB17" s="27"/>
      <c r="AC17" s="27"/>
      <c r="AD17" s="27"/>
      <c r="AE17" s="27"/>
      <c r="AF17" s="27"/>
      <c r="AG17" s="27"/>
      <c r="AI17" s="8">
        <f ca="1">INDEX(_ParoEPAESP,ROWS($A$1:A6))</f>
        <v>4574700</v>
      </c>
      <c r="AJ17" s="8">
        <f ca="1">INDEX(_ParoEPAESP,ROWS($A$1:C6))</f>
        <v>4574700</v>
      </c>
      <c r="AK17" s="8"/>
    </row>
    <row r="18" spans="1:37" x14ac:dyDescent="0.25">
      <c r="A18" s="5">
        <v>6</v>
      </c>
      <c r="B18" s="27">
        <f ca="1"/>
        <v>0</v>
      </c>
      <c r="C18" s="27">
        <f ca="1"/>
        <v>0</v>
      </c>
      <c r="D18" s="27">
        <f ca="1"/>
        <v>0</v>
      </c>
      <c r="E18" s="27">
        <f ca="1"/>
        <v>0</v>
      </c>
      <c r="F18" s="27">
        <f ca="1"/>
        <v>0</v>
      </c>
      <c r="G18" s="27">
        <f ca="1"/>
        <v>0</v>
      </c>
      <c r="H18" s="27">
        <f ca="1"/>
        <v>0</v>
      </c>
      <c r="I18" s="27">
        <f ca="1"/>
        <v>0</v>
      </c>
      <c r="J18" s="27">
        <f ca="1"/>
        <v>0</v>
      </c>
      <c r="K18" s="27">
        <f ca="1"/>
        <v>0</v>
      </c>
      <c r="L18" s="27">
        <f ca="1"/>
        <v>0</v>
      </c>
      <c r="M18" s="27">
        <f ca="1"/>
        <v>0</v>
      </c>
      <c r="N18" s="27">
        <f ca="1"/>
        <v>0</v>
      </c>
      <c r="O18" s="27">
        <f ca="1"/>
        <v>0</v>
      </c>
      <c r="P18" s="27">
        <f ca="1"/>
        <v>0</v>
      </c>
      <c r="Q18" s="27">
        <f ca="1"/>
        <v>0</v>
      </c>
      <c r="R18" s="27">
        <f ca="1"/>
        <v>0</v>
      </c>
      <c r="S18" s="27">
        <f ca="1"/>
        <v>0</v>
      </c>
      <c r="T18" s="27">
        <f ca="1"/>
        <v>0</v>
      </c>
      <c r="U18" s="27">
        <f ca="1"/>
        <v>0</v>
      </c>
      <c r="V18" s="27">
        <f ca="1"/>
        <v>0</v>
      </c>
      <c r="W18" s="27">
        <f ca="1"/>
        <v>0</v>
      </c>
      <c r="X18" s="27">
        <f ca="1"/>
        <v>0</v>
      </c>
      <c r="Y18" s="27">
        <f ca="1"/>
        <v>0</v>
      </c>
      <c r="Z18" s="27"/>
      <c r="AA18" s="27"/>
      <c r="AB18" s="27"/>
      <c r="AC18" s="27"/>
      <c r="AD18" s="27"/>
      <c r="AE18" s="27"/>
      <c r="AF18" s="27"/>
      <c r="AG18" s="27"/>
      <c r="AI18" s="8">
        <f ca="1">INDEX(_ParoEPAESP,ROWS($A$1:A7))</f>
        <v>4320800</v>
      </c>
      <c r="AJ18" s="8">
        <f ca="1">INDEX(_ParoEPAESP,ROWS($A$1:C7))</f>
        <v>4320800</v>
      </c>
      <c r="AK18" s="8"/>
    </row>
    <row r="19" spans="1:37" x14ac:dyDescent="0.25">
      <c r="A19" s="4">
        <v>7</v>
      </c>
      <c r="B19" s="27">
        <f ca="1"/>
        <v>0</v>
      </c>
      <c r="C19" s="27">
        <f ca="1"/>
        <v>0</v>
      </c>
      <c r="D19" s="27">
        <f ca="1"/>
        <v>0</v>
      </c>
      <c r="E19" s="27">
        <f ca="1"/>
        <v>0</v>
      </c>
      <c r="F19" s="27">
        <f ca="1"/>
        <v>0</v>
      </c>
      <c r="G19" s="27">
        <f ca="1"/>
        <v>0</v>
      </c>
      <c r="H19" s="27">
        <f ca="1"/>
        <v>0</v>
      </c>
      <c r="I19" s="27">
        <f ca="1"/>
        <v>0</v>
      </c>
      <c r="J19" s="27">
        <f ca="1"/>
        <v>0</v>
      </c>
      <c r="K19" s="27">
        <f ca="1"/>
        <v>0</v>
      </c>
      <c r="L19" s="27">
        <f ca="1"/>
        <v>0</v>
      </c>
      <c r="M19" s="27">
        <f ca="1"/>
        <v>0</v>
      </c>
      <c r="N19" s="27">
        <f ca="1"/>
        <v>0</v>
      </c>
      <c r="O19" s="27">
        <f ca="1"/>
        <v>0</v>
      </c>
      <c r="P19" s="27">
        <f ca="1"/>
        <v>0</v>
      </c>
      <c r="Q19" s="27">
        <f ca="1"/>
        <v>0</v>
      </c>
      <c r="R19" s="27">
        <f ca="1"/>
        <v>0</v>
      </c>
      <c r="S19" s="27">
        <f ca="1"/>
        <v>0</v>
      </c>
      <c r="T19" s="27">
        <f ca="1"/>
        <v>0</v>
      </c>
      <c r="U19" s="27">
        <f ca="1"/>
        <v>0</v>
      </c>
      <c r="V19" s="27">
        <f ca="1"/>
        <v>0</v>
      </c>
      <c r="W19" s="27">
        <f ca="1"/>
        <v>0</v>
      </c>
      <c r="X19" s="27">
        <f ca="1"/>
        <v>0</v>
      </c>
      <c r="Y19" s="27">
        <f ca="1"/>
        <v>0</v>
      </c>
      <c r="Z19" s="27"/>
      <c r="AA19" s="27"/>
      <c r="AB19" s="27"/>
      <c r="AC19" s="27"/>
      <c r="AD19" s="27"/>
      <c r="AE19" s="27"/>
      <c r="AF19" s="27"/>
      <c r="AG19" s="27"/>
      <c r="AI19" s="8">
        <f ca="1">INDEX(_ParoEPAESP,ROWS($A$1:A8))</f>
        <v>4237800</v>
      </c>
      <c r="AJ19" s="8">
        <f ca="1">INDEX(_ParoEPAESP,ROWS($A$1:C8))</f>
        <v>4237800</v>
      </c>
      <c r="AK19" s="8"/>
    </row>
    <row r="20" spans="1:37" x14ac:dyDescent="0.25">
      <c r="A20" s="4">
        <v>8</v>
      </c>
      <c r="B20" s="27">
        <f ca="1"/>
        <v>0</v>
      </c>
      <c r="C20" s="27">
        <f ca="1"/>
        <v>0</v>
      </c>
      <c r="D20" s="27">
        <f ca="1"/>
        <v>0</v>
      </c>
      <c r="E20" s="27">
        <f ca="1"/>
        <v>0</v>
      </c>
      <c r="F20" s="27">
        <f ca="1"/>
        <v>0</v>
      </c>
      <c r="G20" s="27">
        <f ca="1"/>
        <v>0</v>
      </c>
      <c r="H20" s="27">
        <f ca="1"/>
        <v>0</v>
      </c>
      <c r="I20" s="27">
        <f ca="1"/>
        <v>0</v>
      </c>
      <c r="J20" s="27">
        <f ca="1"/>
        <v>0</v>
      </c>
      <c r="K20" s="27">
        <f ca="1"/>
        <v>0</v>
      </c>
      <c r="L20" s="27">
        <f ca="1"/>
        <v>0</v>
      </c>
      <c r="M20" s="27">
        <f ca="1"/>
        <v>0</v>
      </c>
      <c r="N20" s="27">
        <f ca="1"/>
        <v>0</v>
      </c>
      <c r="O20" s="27">
        <f ca="1"/>
        <v>0</v>
      </c>
      <c r="P20" s="27">
        <f ca="1"/>
        <v>0</v>
      </c>
      <c r="Q20" s="27">
        <f ca="1"/>
        <v>0</v>
      </c>
      <c r="R20" s="27">
        <f ca="1"/>
        <v>0</v>
      </c>
      <c r="S20" s="27">
        <f ca="1"/>
        <v>0</v>
      </c>
      <c r="T20" s="27">
        <f ca="1"/>
        <v>0</v>
      </c>
      <c r="U20" s="27">
        <f ca="1"/>
        <v>0</v>
      </c>
      <c r="V20" s="27">
        <f ca="1"/>
        <v>0</v>
      </c>
      <c r="W20" s="27">
        <f ca="1"/>
        <v>0</v>
      </c>
      <c r="X20" s="27">
        <f ca="1"/>
        <v>0</v>
      </c>
      <c r="Y20" s="27">
        <f ca="1"/>
        <v>0</v>
      </c>
      <c r="Z20" s="27"/>
      <c r="AA20" s="27"/>
      <c r="AB20" s="27"/>
      <c r="AC20" s="27"/>
      <c r="AD20" s="27"/>
      <c r="AE20" s="27"/>
      <c r="AF20" s="27"/>
      <c r="AG20" s="27"/>
      <c r="AI20" s="8">
        <f ca="1">INDEX(_ParoEPAESP,ROWS($A$1:A9))</f>
        <v>4255000</v>
      </c>
      <c r="AJ20" s="8">
        <f ca="1">INDEX(_ParoEPAESP,ROWS($A$1:C9))</f>
        <v>4255000</v>
      </c>
      <c r="AK20" s="8"/>
    </row>
    <row r="21" spans="1:37" x14ac:dyDescent="0.25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AB21"/>
      <c r="AC21"/>
      <c r="AD21"/>
      <c r="AE21"/>
      <c r="AF21"/>
      <c r="AG21"/>
      <c r="AI21" s="8">
        <f ca="1">INDEX(_ParoEPAESP,ROWS($A$1:A10))</f>
        <v>3914300.14</v>
      </c>
      <c r="AJ21" s="8">
        <f ca="1">INDEX(_ParoEPAESP,ROWS($A$1:C10))</f>
        <v>3914300.14</v>
      </c>
      <c r="AK21" s="8"/>
    </row>
    <row r="22" spans="1:37" x14ac:dyDescent="0.25">
      <c r="A22" s="2" t="s">
        <v>0</v>
      </c>
      <c r="B22" s="3">
        <f t="shared" ref="B22:Y22" ca="1" si="2">B12</f>
        <v>42094</v>
      </c>
      <c r="C22" s="3">
        <f t="shared" ca="1" si="2"/>
        <v>42185</v>
      </c>
      <c r="D22" s="3">
        <f t="shared" ca="1" si="2"/>
        <v>42277</v>
      </c>
      <c r="E22" s="3">
        <f t="shared" ca="1" si="2"/>
        <v>42369</v>
      </c>
      <c r="F22" s="3">
        <f t="shared" ca="1" si="2"/>
        <v>42460</v>
      </c>
      <c r="G22" s="3">
        <f t="shared" ca="1" si="2"/>
        <v>42551</v>
      </c>
      <c r="H22" s="3">
        <f t="shared" ca="1" si="2"/>
        <v>42643</v>
      </c>
      <c r="I22" s="3">
        <f t="shared" ca="1" si="2"/>
        <v>42735</v>
      </c>
      <c r="J22" s="3">
        <f t="shared" ca="1" si="2"/>
        <v>42825</v>
      </c>
      <c r="K22" s="3">
        <f t="shared" ca="1" si="2"/>
        <v>42916</v>
      </c>
      <c r="L22" s="3">
        <f t="shared" ca="1" si="2"/>
        <v>43008</v>
      </c>
      <c r="M22" s="3">
        <f t="shared" ca="1" si="2"/>
        <v>43100</v>
      </c>
      <c r="N22" s="3">
        <f t="shared" ca="1" si="2"/>
        <v>43190</v>
      </c>
      <c r="O22" s="3">
        <f t="shared" ca="1" si="2"/>
        <v>43281</v>
      </c>
      <c r="P22" s="3">
        <f t="shared" ca="1" si="2"/>
        <v>43373</v>
      </c>
      <c r="Q22" s="3">
        <f t="shared" ca="1" si="2"/>
        <v>43465</v>
      </c>
      <c r="R22" s="3">
        <f t="shared" ca="1" si="2"/>
        <v>43555</v>
      </c>
      <c r="S22" s="3">
        <f t="shared" ca="1" si="2"/>
        <v>43646</v>
      </c>
      <c r="T22" s="3">
        <f t="shared" ca="1" si="2"/>
        <v>43738</v>
      </c>
      <c r="U22" s="3">
        <f t="shared" ca="1" si="2"/>
        <v>43830</v>
      </c>
      <c r="V22" s="3">
        <f t="shared" ca="1" si="2"/>
        <v>43921</v>
      </c>
      <c r="W22" s="3">
        <f t="shared" ca="1" si="2"/>
        <v>44012</v>
      </c>
      <c r="X22" s="3">
        <f t="shared" ca="1" si="2"/>
        <v>44104</v>
      </c>
      <c r="Y22" s="3">
        <f t="shared" ca="1" si="2"/>
        <v>44196</v>
      </c>
      <c r="Z22" s="52"/>
      <c r="AA22" s="52"/>
      <c r="AB22" s="52"/>
      <c r="AC22" s="52"/>
      <c r="AD22" s="52"/>
      <c r="AE22" s="52"/>
      <c r="AF22" s="52"/>
      <c r="AG22" s="52"/>
      <c r="AI22" s="8">
        <f ca="1">INDEX(_ParoEPAESP,ROWS($A$1:A11))</f>
        <v>3731731.1</v>
      </c>
      <c r="AJ22" s="8">
        <f ca="1">INDEX(_ParoEPAESP,ROWS($A$1:C11))</f>
        <v>3731731.1</v>
      </c>
      <c r="AK22" s="8"/>
    </row>
    <row r="23" spans="1:37" x14ac:dyDescent="0.25">
      <c r="A23" s="4">
        <v>1</v>
      </c>
      <c r="B23" s="27">
        <f ca="1">MAX(B$13:B13)</f>
        <v>2.1946669159273326E-2</v>
      </c>
      <c r="C23" s="27">
        <f ca="1">MAX(C$13:C13)</f>
        <v>1.0953550485114313E-2</v>
      </c>
      <c r="D23" s="27">
        <f ca="1">MAX(D$13:D13)</f>
        <v>3.3608181962840745E-2</v>
      </c>
      <c r="E23" s="27">
        <f ca="1">MAX(E$13:E13)</f>
        <v>6.4737130080297555E-3</v>
      </c>
      <c r="F23" s="27">
        <f ca="1">MAX(F$13:F13)</f>
        <v>1.2235441126519439E-2</v>
      </c>
      <c r="G23" s="27">
        <f ca="1">MAX(G$13:G13)</f>
        <v>1.1947852325751553E-2</v>
      </c>
      <c r="H23" s="27">
        <f ca="1">MAX(H$13:H13)</f>
        <v>2.7493583237252799E-2</v>
      </c>
      <c r="I23" s="27">
        <f ca="1">MAX(I$13:I13)</f>
        <v>1.1866539516565933E-2</v>
      </c>
      <c r="J23" s="27">
        <f ca="1">MAX(J$13:J13)</f>
        <v>9.8086318057978537E-3</v>
      </c>
      <c r="K23" s="27">
        <f ca="1">MAX(K$13:K13)</f>
        <v>3.6631075579380279E-2</v>
      </c>
      <c r="L23" s="27">
        <f ca="1">MAX(L$13:L13)</f>
        <v>2.3018274789652574E-2</v>
      </c>
      <c r="M23" s="27">
        <f ca="1">MAX(M$13:M13)</f>
        <v>2.5230068656003756E-2</v>
      </c>
      <c r="N23" s="27">
        <f ca="1">MAX(N$13:N13)</f>
        <v>1.5528903602987053E-2</v>
      </c>
      <c r="O23" s="27">
        <f ca="1">MAX(O$13:O13)</f>
        <v>2.84303380833692E-2</v>
      </c>
      <c r="P23" s="27">
        <f ca="1">MAX(P$13:P13)</f>
        <v>1.169997789829581E-2</v>
      </c>
      <c r="Q23" s="27">
        <f ca="1">MAX(Q$13:Q13)</f>
        <v>1.4753984538976646E-2</v>
      </c>
      <c r="R23" s="27">
        <f ca="1">MAX(R$13:R13)</f>
        <v>1.3197268998751503E-2</v>
      </c>
      <c r="S23" s="27">
        <f ca="1">MAX(S$13:S13)</f>
        <v>3.5852380165353553E-2</v>
      </c>
      <c r="T23" s="27">
        <f ca="1">MAX(T$13:T13)</f>
        <v>2.2596812225225443E-2</v>
      </c>
      <c r="U23" s="27">
        <f ca="1">MAX(U$13:U13)</f>
        <v>4.0246371685269434E-2</v>
      </c>
      <c r="V23" s="27">
        <f ca="1">MAX(V$13:V13)</f>
        <v>3.1435575596338104E-2</v>
      </c>
      <c r="W23" s="27">
        <f ca="1">MAX(W$13:W13)</f>
        <v>5.8506114797633527E-2</v>
      </c>
      <c r="X23" s="27">
        <f ca="1">MAX(X$13:X13)</f>
        <v>9.3690534655719304E-2</v>
      </c>
      <c r="Y23" s="27">
        <f ca="1">MAX(Y$13:Y13)</f>
        <v>8.9804383532153059E-2</v>
      </c>
      <c r="Z23" s="53"/>
      <c r="AA23" s="53"/>
      <c r="AB23" s="53"/>
      <c r="AC23" s="53"/>
      <c r="AD23" s="53"/>
      <c r="AE23" s="53"/>
      <c r="AF23" s="53"/>
      <c r="AG23" s="53"/>
      <c r="AI23" s="8">
        <f ca="1">INDEX(_ParoEPAESP,ROWS($A$1:A12))</f>
        <v>3766672.32</v>
      </c>
      <c r="AJ23" s="8">
        <f ca="1">INDEX(_ParoEPAESP,ROWS($A$1:C12))</f>
        <v>3766672.32</v>
      </c>
      <c r="AK23" s="8"/>
    </row>
    <row r="24" spans="1:37" x14ac:dyDescent="0.25">
      <c r="A24" s="4">
        <v>2</v>
      </c>
      <c r="B24" s="27">
        <f ca="1">MAX(B$13:B14)</f>
        <v>4.5823296061130309E-2</v>
      </c>
      <c r="C24" s="27">
        <f ca="1">MAX(C$13:C14)</f>
        <v>5.2027058400457779E-2</v>
      </c>
      <c r="D24" s="27">
        <f ca="1">MAX(D$13:D14)</f>
        <v>5.9322427622892381E-2</v>
      </c>
      <c r="E24" s="27">
        <f ca="1">MAX(E$13:E14)</f>
        <v>1.6034363223604867E-2</v>
      </c>
      <c r="F24" s="27">
        <f ca="1">MAX(F$13:F14)</f>
        <v>2.2685839272729963E-2</v>
      </c>
      <c r="G24" s="27">
        <f ca="1">MAX(G$13:G14)</f>
        <v>2.4924996609948992E-2</v>
      </c>
      <c r="H24" s="27">
        <f ca="1">MAX(H$13:H14)</f>
        <v>5.5266483357404153E-2</v>
      </c>
      <c r="I24" s="27">
        <f ca="1">MAX(I$13:I14)</f>
        <v>1.7171714455050544E-2</v>
      </c>
      <c r="J24" s="27">
        <f ca="1">MAX(J$13:J14)</f>
        <v>3.5554891512505814E-2</v>
      </c>
      <c r="K24" s="27">
        <f ca="1">MAX(K$13:K14)</f>
        <v>4.8181404032782718E-2</v>
      </c>
      <c r="L24" s="27">
        <f ca="1">MAX(L$13:L14)</f>
        <v>4.2193308596816671E-2</v>
      </c>
      <c r="M24" s="27">
        <f ca="1">MAX(M$13:M14)</f>
        <v>3.2006993378576903E-2</v>
      </c>
      <c r="N24" s="27">
        <f ca="1">MAX(N$13:N14)</f>
        <v>4.8453112513347371E-2</v>
      </c>
      <c r="O24" s="27">
        <f ca="1">MAX(O$13:O14)</f>
        <v>3.5660272600054228E-2</v>
      </c>
      <c r="P24" s="27">
        <f ca="1">MAX(P$13:P14)</f>
        <v>1.2313630838530631E-2</v>
      </c>
      <c r="Q24" s="27">
        <f ca="1">MAX(Q$13:Q14)</f>
        <v>1.4753984538976646E-2</v>
      </c>
      <c r="R24" s="27">
        <f ca="1">MAX(R$13:R14)</f>
        <v>4.9020514601538188E-2</v>
      </c>
      <c r="S24" s="27">
        <f ca="1">MAX(S$13:S14)</f>
        <v>8.0583052666959656E-2</v>
      </c>
      <c r="T24" s="27">
        <f ca="1">MAX(T$13:T14)</f>
        <v>2.2596812225225443E-2</v>
      </c>
      <c r="U24" s="27">
        <f ca="1">MAX(U$13:U14)</f>
        <v>4.0588847384966813E-2</v>
      </c>
      <c r="V24" s="27">
        <f ca="1">MAX(V$13:V14)</f>
        <v>9.7519241524347197E-2</v>
      </c>
      <c r="W24" s="27">
        <f ca="1">MAX(W$13:W14)</f>
        <v>0.17636099424332741</v>
      </c>
      <c r="X24" s="27">
        <f ca="1">MAX(X$13:X14)</f>
        <v>9.3690534655719304E-2</v>
      </c>
      <c r="Y24" s="27">
        <f ca="1">MAX(Y$13:Y14)</f>
        <v>8.9804383532153059E-2</v>
      </c>
      <c r="Z24" s="53"/>
      <c r="AA24" s="53"/>
      <c r="AB24" s="53"/>
      <c r="AC24" s="53"/>
      <c r="AD24" s="53"/>
      <c r="AE24" s="53"/>
      <c r="AF24" s="53"/>
      <c r="AG24" s="53"/>
      <c r="AI24" s="8">
        <f ca="1">INDEX(_ParoEPAESP,ROWS($A$1:A13))</f>
        <v>3796078.88</v>
      </c>
      <c r="AJ24" s="8">
        <f ca="1">INDEX(_ParoEPAESP,ROWS($A$1:C13))</f>
        <v>3796078.88</v>
      </c>
      <c r="AK24" s="8"/>
    </row>
    <row r="25" spans="1:37" x14ac:dyDescent="0.25">
      <c r="A25" s="5">
        <v>3</v>
      </c>
      <c r="B25" s="27">
        <f ca="1">MAX(B$13:B15)</f>
        <v>9.6666704548887261E-2</v>
      </c>
      <c r="C25" s="27">
        <f ca="1">MAX(C$13:C15)</f>
        <v>8.2062132722226039E-2</v>
      </c>
      <c r="D25" s="27">
        <f ca="1">MAX(D$13:D15)</f>
        <v>6.5830674346803467E-2</v>
      </c>
      <c r="E25" s="27">
        <f ca="1">MAX(E$13:E15)</f>
        <v>2.8809718060607968E-2</v>
      </c>
      <c r="F25" s="27">
        <f ca="1">MAX(F$13:F15)</f>
        <v>2.2685839272729963E-2</v>
      </c>
      <c r="G25" s="27">
        <f ca="1">MAX(G$13:G15)</f>
        <v>5.1320668487583092E-2</v>
      </c>
      <c r="H25" s="27">
        <f ca="1">MAX(H$13:H15)</f>
        <v>6.5332645936482581E-2</v>
      </c>
      <c r="I25" s="27">
        <f ca="1">MAX(I$13:I15)</f>
        <v>5.8447691787950812E-2</v>
      </c>
      <c r="J25" s="27">
        <f ca="1">MAX(J$13:J15)</f>
        <v>3.9259599665373381E-2</v>
      </c>
      <c r="K25" s="27">
        <f ca="1">MAX(K$13:K15)</f>
        <v>4.8181404032782718E-2</v>
      </c>
      <c r="L25" s="27">
        <f ca="1">MAX(L$13:L15)</f>
        <v>7.140130084409918E-2</v>
      </c>
      <c r="M25" s="27">
        <f ca="1">MAX(M$13:M15)</f>
        <v>3.2006993378576903E-2</v>
      </c>
      <c r="N25" s="27">
        <f ca="1">MAX(N$13:N15)</f>
        <v>7.2629329534012466E-2</v>
      </c>
      <c r="O25" s="27">
        <f ca="1">MAX(O$13:O15)</f>
        <v>5.5103742547210857E-2</v>
      </c>
      <c r="P25" s="27">
        <f ca="1">MAX(P$13:P15)</f>
        <v>3.1451084434339818E-2</v>
      </c>
      <c r="Q25" s="27">
        <f ca="1">MAX(Q$13:Q15)</f>
        <v>3.8739525109476744E-2</v>
      </c>
      <c r="R25" s="27">
        <f ca="1">MAX(R$13:R15)</f>
        <v>9.0891584233650347E-2</v>
      </c>
      <c r="S25" s="27">
        <f ca="1">MAX(S$13:S15)</f>
        <v>8.0583052666959656E-2</v>
      </c>
      <c r="T25" s="27">
        <f ca="1">MAX(T$13:T15)</f>
        <v>2.2596812225225443E-2</v>
      </c>
      <c r="U25" s="27">
        <f ca="1">MAX(U$13:U15)</f>
        <v>4.0588847384966813E-2</v>
      </c>
      <c r="V25" s="27">
        <f ca="1">MAX(V$13:V15)</f>
        <v>0.21856085968838099</v>
      </c>
      <c r="W25" s="27">
        <f ca="1">MAX(W$13:W15)</f>
        <v>0.17841769023003506</v>
      </c>
      <c r="X25" s="27">
        <f ca="1">MAX(X$13:X15)</f>
        <v>0.18047411798671087</v>
      </c>
      <c r="Y25" s="27">
        <f ca="1">MAX(Y$13:Y15)</f>
        <v>0.18354776352578958</v>
      </c>
      <c r="Z25" s="53"/>
      <c r="AA25" s="53"/>
      <c r="AB25" s="53"/>
      <c r="AC25" s="53"/>
      <c r="AD25" s="53"/>
      <c r="AE25" s="53"/>
      <c r="AF25" s="53"/>
      <c r="AG25" s="53"/>
      <c r="AI25" s="8">
        <f ca="1">INDEX(_ParoEPAESP,ROWS($A$1:A14))</f>
        <v>3490100.7</v>
      </c>
      <c r="AJ25" s="8">
        <f ca="1">INDEX(_ParoEPAESP,ROWS($A$1:C14))</f>
        <v>3490100.7</v>
      </c>
      <c r="AK25" s="8"/>
    </row>
    <row r="26" spans="1:37" x14ac:dyDescent="0.25">
      <c r="A26" s="5">
        <v>4</v>
      </c>
      <c r="B26" s="27">
        <f ca="1">MAX(B$13:B16)</f>
        <v>0.12437950828215881</v>
      </c>
      <c r="C26" s="27">
        <f ca="1">MAX(C$13:C16)</f>
        <v>9.4123837477662578E-2</v>
      </c>
      <c r="D26" s="27">
        <f ca="1">MAX(D$13:D16)</f>
        <v>6.9309013672391534E-2</v>
      </c>
      <c r="E26" s="27">
        <f ca="1">MAX(E$13:E16)</f>
        <v>2.8809718060607968E-2</v>
      </c>
      <c r="F26" s="27">
        <f ca="1">MAX(F$13:F16)</f>
        <v>4.5674442997978473E-2</v>
      </c>
      <c r="G26" s="27">
        <f ca="1">MAX(G$13:G16)</f>
        <v>6.3185634044890804E-2</v>
      </c>
      <c r="H26" s="27">
        <f ca="1">MAX(H$13:H16)</f>
        <v>0.11460750686177452</v>
      </c>
      <c r="I26" s="27">
        <f ca="1">MAX(I$13:I16)</f>
        <v>6.9646777828507769E-2</v>
      </c>
      <c r="J26" s="27">
        <f ca="1">MAX(J$13:J16)</f>
        <v>3.9259599665373381E-2</v>
      </c>
      <c r="K26" s="27">
        <f ca="1">MAX(K$13:K16)</f>
        <v>4.8181404032782718E-2</v>
      </c>
      <c r="L26" s="27">
        <f ca="1">MAX(L$13:L16)</f>
        <v>7.140130084409918E-2</v>
      </c>
      <c r="M26" s="27">
        <f ca="1">MAX(M$13:M16)</f>
        <v>3.2006993378576903E-2</v>
      </c>
      <c r="N26" s="27">
        <f ca="1">MAX(N$13:N16)</f>
        <v>8.2738943317977695E-2</v>
      </c>
      <c r="O26" s="27">
        <f ca="1">MAX(O$13:O16)</f>
        <v>6.4786952303485149E-2</v>
      </c>
      <c r="P26" s="27">
        <f ca="1">MAX(P$13:P16)</f>
        <v>5.1259922599591515E-2</v>
      </c>
      <c r="Q26" s="27">
        <f ca="1">MAX(Q$13:Q16)</f>
        <v>7.2270919618303162E-2</v>
      </c>
      <c r="R26" s="27">
        <f ca="1">MAX(R$13:R16)</f>
        <v>9.0891584233650347E-2</v>
      </c>
      <c r="S26" s="27">
        <f ca="1">MAX(S$13:S16)</f>
        <v>8.0583052666959656E-2</v>
      </c>
      <c r="T26" s="27">
        <f ca="1">MAX(T$13:T16)</f>
        <v>7.6792289153959109E-2</v>
      </c>
      <c r="U26" s="27">
        <f ca="1">MAX(U$13:U16)</f>
        <v>0.14930702811931906</v>
      </c>
      <c r="V26" s="27">
        <f ca="1">MAX(V$13:V16)</f>
        <v>0.21856085968838099</v>
      </c>
      <c r="W26" s="27">
        <f ca="1">MAX(W$13:W16)</f>
        <v>0.21555713049471309</v>
      </c>
      <c r="X26" s="27">
        <f ca="1">MAX(X$13:X16)</f>
        <v>0.21722834307112673</v>
      </c>
      <c r="Y26" s="27">
        <f ca="1">MAX(Y$13:Y16)</f>
        <v>0.2191408210340017</v>
      </c>
      <c r="Z26" s="53"/>
      <c r="AA26" s="53"/>
      <c r="AB26" s="53"/>
      <c r="AC26" s="53"/>
      <c r="AD26" s="53"/>
      <c r="AE26" s="53"/>
      <c r="AF26" s="53"/>
      <c r="AG26" s="53"/>
      <c r="AI26" s="8">
        <f ca="1">INDEX(_ParoEPAESP,ROWS($A$1:A15))</f>
        <v>3325975.07</v>
      </c>
      <c r="AJ26" s="8">
        <f ca="1">INDEX(_ParoEPAESP,ROWS($A$1:C15))</f>
        <v>3325975.07</v>
      </c>
      <c r="AK26" s="8"/>
    </row>
    <row r="27" spans="1:37" x14ac:dyDescent="0.25">
      <c r="A27" s="5">
        <v>5</v>
      </c>
      <c r="B27" s="27">
        <f ca="1">MAX(B$13:B17)</f>
        <v>0.12437950828215881</v>
      </c>
      <c r="C27" s="27">
        <f ca="1">MAX(C$13:C17)</f>
        <v>9.4123837477662578E-2</v>
      </c>
      <c r="D27" s="27">
        <f ca="1">MAX(D$13:D17)</f>
        <v>6.9309013672391534E-2</v>
      </c>
      <c r="E27" s="27">
        <f ca="1">MAX(E$13:E17)</f>
        <v>2.8809718060607968E-2</v>
      </c>
      <c r="F27" s="27">
        <f ca="1">MAX(F$13:F17)</f>
        <v>4.5674442997978473E-2</v>
      </c>
      <c r="G27" s="27">
        <f ca="1">MAX(G$13:G17)</f>
        <v>6.3185634044890804E-2</v>
      </c>
      <c r="H27" s="27">
        <f ca="1">MAX(H$13:H17)</f>
        <v>0.11460750686177452</v>
      </c>
      <c r="I27" s="27">
        <f ca="1">MAX(I$13:I17)</f>
        <v>6.9646777828507769E-2</v>
      </c>
      <c r="J27" s="27">
        <f ca="1">MAX(J$13:J17)</f>
        <v>3.9259599665373381E-2</v>
      </c>
      <c r="K27" s="27">
        <f ca="1">MAX(K$13:K17)</f>
        <v>4.8181404032782718E-2</v>
      </c>
      <c r="L27" s="27">
        <f ca="1">MAX(L$13:L17)</f>
        <v>7.140130084409918E-2</v>
      </c>
      <c r="M27" s="27">
        <f ca="1">MAX(M$13:M17)</f>
        <v>3.2006993378576903E-2</v>
      </c>
      <c r="N27" s="27">
        <f ca="1">MAX(N$13:N17)</f>
        <v>8.2738943317977695E-2</v>
      </c>
      <c r="O27" s="27">
        <f ca="1">MAX(O$13:O17)</f>
        <v>6.4786952303485149E-2</v>
      </c>
      <c r="P27" s="27">
        <f ca="1">MAX(P$13:P17)</f>
        <v>5.1259922599591515E-2</v>
      </c>
      <c r="Q27" s="27">
        <f ca="1">MAX(Q$13:Q17)</f>
        <v>7.2270919618303162E-2</v>
      </c>
      <c r="R27" s="27">
        <f ca="1">MAX(R$13:R17)</f>
        <v>9.0891584233650347E-2</v>
      </c>
      <c r="S27" s="27">
        <f ca="1">MAX(S$13:S17)</f>
        <v>8.0583052666959656E-2</v>
      </c>
      <c r="T27" s="27">
        <f ca="1">MAX(T$13:T17)</f>
        <v>7.6792289153959109E-2</v>
      </c>
      <c r="U27" s="27">
        <f ca="1">MAX(U$13:U17)</f>
        <v>0.14930702811931906</v>
      </c>
      <c r="V27" s="27">
        <f ca="1">MAX(V$13:V17)</f>
        <v>0.21856085968838099</v>
      </c>
      <c r="W27" s="27">
        <f ca="1">MAX(W$13:W17)</f>
        <v>0.21555713049471309</v>
      </c>
      <c r="X27" s="27">
        <f ca="1">MAX(X$13:X17)</f>
        <v>0.21722834307112673</v>
      </c>
      <c r="Y27" s="27">
        <f ca="1">MAX(Y$13:Y17)</f>
        <v>0.2191408210340017</v>
      </c>
      <c r="Z27" s="53"/>
      <c r="AA27" s="53"/>
      <c r="AB27" s="53"/>
      <c r="AC27" s="53"/>
      <c r="AD27" s="53"/>
      <c r="AE27" s="53"/>
      <c r="AF27" s="53"/>
      <c r="AG27" s="53"/>
      <c r="AI27" s="8">
        <f ca="1">INDEX(_ParoEPAESP,ROWS($A$1:A16))</f>
        <v>3304292.3</v>
      </c>
      <c r="AJ27" s="8">
        <f ca="1">INDEX(_ParoEPAESP,ROWS($A$1:C16))</f>
        <v>3304292.3</v>
      </c>
      <c r="AK27" s="8"/>
    </row>
    <row r="28" spans="1:37" x14ac:dyDescent="0.25">
      <c r="A28" s="5">
        <v>6</v>
      </c>
      <c r="B28" s="27">
        <f ca="1">MAX(B$13:B18)</f>
        <v>0.12437950828215881</v>
      </c>
      <c r="C28" s="27">
        <f ca="1">MAX(C$13:C18)</f>
        <v>9.4123837477662578E-2</v>
      </c>
      <c r="D28" s="27">
        <f ca="1">MAX(D$13:D18)</f>
        <v>6.9309013672391534E-2</v>
      </c>
      <c r="E28" s="27">
        <f ca="1">MAX(E$13:E18)</f>
        <v>2.8809718060607968E-2</v>
      </c>
      <c r="F28" s="27">
        <f ca="1">MAX(F$13:F18)</f>
        <v>4.5674442997978473E-2</v>
      </c>
      <c r="G28" s="27">
        <f ca="1">MAX(G$13:G18)</f>
        <v>6.3185634044890804E-2</v>
      </c>
      <c r="H28" s="27">
        <f ca="1">MAX(H$13:H18)</f>
        <v>0.11460750686177452</v>
      </c>
      <c r="I28" s="27">
        <f ca="1">MAX(I$13:I18)</f>
        <v>6.9646777828507769E-2</v>
      </c>
      <c r="J28" s="27">
        <f ca="1">MAX(J$13:J18)</f>
        <v>3.9259599665373381E-2</v>
      </c>
      <c r="K28" s="27">
        <f ca="1">MAX(K$13:K18)</f>
        <v>4.8181404032782718E-2</v>
      </c>
      <c r="L28" s="27">
        <f ca="1">MAX(L$13:L18)</f>
        <v>7.140130084409918E-2</v>
      </c>
      <c r="M28" s="27">
        <f ca="1">MAX(M$13:M18)</f>
        <v>3.2006993378576903E-2</v>
      </c>
      <c r="N28" s="27">
        <f ca="1">MAX(N$13:N18)</f>
        <v>8.2738943317977695E-2</v>
      </c>
      <c r="O28" s="27">
        <f ca="1">MAX(O$13:O18)</f>
        <v>6.4786952303485149E-2</v>
      </c>
      <c r="P28" s="27">
        <f ca="1">MAX(P$13:P18)</f>
        <v>5.1259922599591515E-2</v>
      </c>
      <c r="Q28" s="27">
        <f ca="1">MAX(Q$13:Q18)</f>
        <v>7.2270919618303162E-2</v>
      </c>
      <c r="R28" s="27">
        <f ca="1">MAX(R$13:R18)</f>
        <v>9.0891584233650347E-2</v>
      </c>
      <c r="S28" s="27">
        <f ca="1">MAX(S$13:S18)</f>
        <v>8.0583052666959656E-2</v>
      </c>
      <c r="T28" s="27">
        <f ca="1">MAX(T$13:T18)</f>
        <v>7.6792289153959109E-2</v>
      </c>
      <c r="U28" s="27">
        <f ca="1">MAX(U$13:U18)</f>
        <v>0.14930702811931906</v>
      </c>
      <c r="V28" s="27">
        <f ca="1">MAX(V$13:V18)</f>
        <v>0.21856085968838099</v>
      </c>
      <c r="W28" s="27">
        <f ca="1">MAX(W$13:W18)</f>
        <v>0.21555713049471309</v>
      </c>
      <c r="X28" s="27">
        <f ca="1">MAX(X$13:X18)</f>
        <v>0.21722834307112673</v>
      </c>
      <c r="Y28" s="27">
        <f ca="1">MAX(Y$13:Y18)</f>
        <v>0.2191408210340017</v>
      </c>
      <c r="Z28" s="53"/>
      <c r="AA28" s="53"/>
      <c r="AB28" s="53"/>
      <c r="AC28" s="53"/>
      <c r="AD28" s="53"/>
      <c r="AE28" s="53"/>
      <c r="AF28" s="53"/>
      <c r="AG28" s="53"/>
      <c r="AI28" s="8">
        <f ca="1">INDEX(_ParoEPAESP,ROWS($A$1:A17))</f>
        <v>3354200</v>
      </c>
      <c r="AJ28" s="8">
        <f ca="1">INDEX(_ParoEPAESP,ROWS($A$1:C17))</f>
        <v>3354200</v>
      </c>
      <c r="AK28" s="8"/>
    </row>
    <row r="29" spans="1:37" x14ac:dyDescent="0.25">
      <c r="A29" s="4">
        <v>7</v>
      </c>
      <c r="B29" s="27">
        <f ca="1">MAX(B$13:B19)</f>
        <v>0.12437950828215881</v>
      </c>
      <c r="C29" s="27">
        <f ca="1">MAX(C$13:C19)</f>
        <v>9.4123837477662578E-2</v>
      </c>
      <c r="D29" s="27">
        <f ca="1">MAX(D$13:D19)</f>
        <v>6.9309013672391534E-2</v>
      </c>
      <c r="E29" s="27">
        <f ca="1">MAX(E$13:E19)</f>
        <v>2.8809718060607968E-2</v>
      </c>
      <c r="F29" s="27">
        <f ca="1">MAX(F$13:F19)</f>
        <v>4.5674442997978473E-2</v>
      </c>
      <c r="G29" s="27">
        <f ca="1">MAX(G$13:G19)</f>
        <v>6.3185634044890804E-2</v>
      </c>
      <c r="H29" s="27">
        <f ca="1">MAX(H$13:H19)</f>
        <v>0.11460750686177452</v>
      </c>
      <c r="I29" s="27">
        <f ca="1">MAX(I$13:I19)</f>
        <v>6.9646777828507769E-2</v>
      </c>
      <c r="J29" s="27">
        <f ca="1">MAX(J$13:J19)</f>
        <v>3.9259599665373381E-2</v>
      </c>
      <c r="K29" s="27">
        <f ca="1">MAX(K$13:K19)</f>
        <v>4.8181404032782718E-2</v>
      </c>
      <c r="L29" s="27">
        <f ca="1">MAX(L$13:L19)</f>
        <v>7.140130084409918E-2</v>
      </c>
      <c r="M29" s="27">
        <f ca="1">MAX(M$13:M19)</f>
        <v>3.2006993378576903E-2</v>
      </c>
      <c r="N29" s="27">
        <f ca="1">MAX(N$13:N19)</f>
        <v>8.2738943317977695E-2</v>
      </c>
      <c r="O29" s="27">
        <f ca="1">MAX(O$13:O19)</f>
        <v>6.4786952303485149E-2</v>
      </c>
      <c r="P29" s="27">
        <f ca="1">MAX(P$13:P19)</f>
        <v>5.1259922599591515E-2</v>
      </c>
      <c r="Q29" s="27">
        <f ca="1">MAX(Q$13:Q19)</f>
        <v>7.2270919618303162E-2</v>
      </c>
      <c r="R29" s="27">
        <f ca="1">MAX(R$13:R19)</f>
        <v>9.0891584233650347E-2</v>
      </c>
      <c r="S29" s="27">
        <f ca="1">MAX(S$13:S19)</f>
        <v>8.0583052666959656E-2</v>
      </c>
      <c r="T29" s="27">
        <f ca="1">MAX(T$13:T19)</f>
        <v>7.6792289153959109E-2</v>
      </c>
      <c r="U29" s="27">
        <f ca="1">MAX(U$13:U19)</f>
        <v>0.14930702811931906</v>
      </c>
      <c r="V29" s="27">
        <f ca="1">MAX(V$13:V19)</f>
        <v>0.21856085968838099</v>
      </c>
      <c r="W29" s="27">
        <f ca="1">MAX(W$13:W19)</f>
        <v>0.21555713049471309</v>
      </c>
      <c r="X29" s="27">
        <f ca="1">MAX(X$13:X19)</f>
        <v>0.21722834307112673</v>
      </c>
      <c r="Y29" s="27">
        <f ca="1">MAX(Y$13:Y19)</f>
        <v>0.2191408210340017</v>
      </c>
      <c r="Z29" s="53"/>
      <c r="AA29" s="53"/>
      <c r="AB29" s="53"/>
      <c r="AC29" s="53"/>
      <c r="AD29" s="53"/>
      <c r="AE29" s="53"/>
      <c r="AF29" s="53"/>
      <c r="AG29" s="53"/>
      <c r="AI29" s="8">
        <f ca="1">INDEX(_ParoEPAESP,ROWS($A$1:A18))</f>
        <v>3230627.72</v>
      </c>
      <c r="AJ29" s="8">
        <f ca="1">INDEX(_ParoEPAESP,ROWS($A$1:C18))</f>
        <v>3230627.72</v>
      </c>
      <c r="AK29" s="8"/>
    </row>
    <row r="30" spans="1:37" x14ac:dyDescent="0.25">
      <c r="A30" s="4">
        <v>8</v>
      </c>
      <c r="B30" s="27">
        <f ca="1">MAX(B$13:B20)</f>
        <v>0.12437950828215881</v>
      </c>
      <c r="C30" s="27">
        <f ca="1">MAX(C$13:C20)</f>
        <v>9.4123837477662578E-2</v>
      </c>
      <c r="D30" s="27">
        <f ca="1">MAX(D$13:D20)</f>
        <v>6.9309013672391534E-2</v>
      </c>
      <c r="E30" s="27">
        <f ca="1">MAX(E$13:E20)</f>
        <v>2.8809718060607968E-2</v>
      </c>
      <c r="F30" s="27">
        <f ca="1">MAX(F$13:F20)</f>
        <v>4.5674442997978473E-2</v>
      </c>
      <c r="G30" s="27">
        <f ca="1">MAX(G$13:G20)</f>
        <v>6.3185634044890804E-2</v>
      </c>
      <c r="H30" s="27">
        <f ca="1">MAX(H$13:H20)</f>
        <v>0.11460750686177452</v>
      </c>
      <c r="I30" s="27">
        <f ca="1">MAX(I$13:I20)</f>
        <v>6.9646777828507769E-2</v>
      </c>
      <c r="J30" s="27">
        <f ca="1">MAX(J$13:J20)</f>
        <v>3.9259599665373381E-2</v>
      </c>
      <c r="K30" s="27">
        <f ca="1">MAX(K$13:K20)</f>
        <v>4.8181404032782718E-2</v>
      </c>
      <c r="L30" s="27">
        <f ca="1">MAX(L$13:L20)</f>
        <v>7.140130084409918E-2</v>
      </c>
      <c r="M30" s="27">
        <f ca="1">MAX(M$13:M20)</f>
        <v>3.2006993378576903E-2</v>
      </c>
      <c r="N30" s="27">
        <f ca="1">MAX(N$13:N20)</f>
        <v>8.2738943317977695E-2</v>
      </c>
      <c r="O30" s="27">
        <f ca="1">MAX(O$13:O20)</f>
        <v>6.4786952303485149E-2</v>
      </c>
      <c r="P30" s="27">
        <f ca="1">MAX(P$13:P20)</f>
        <v>5.1259922599591515E-2</v>
      </c>
      <c r="Q30" s="27">
        <f ca="1">MAX(Q$13:Q20)</f>
        <v>7.2270919618303162E-2</v>
      </c>
      <c r="R30" s="27">
        <f ca="1">MAX(R$13:R20)</f>
        <v>9.0891584233650347E-2</v>
      </c>
      <c r="S30" s="27">
        <f ca="1">MAX(S$13:S20)</f>
        <v>8.0583052666959656E-2</v>
      </c>
      <c r="T30" s="27">
        <f ca="1">MAX(T$13:T20)</f>
        <v>7.6792289153959109E-2</v>
      </c>
      <c r="U30" s="27">
        <f ca="1">MAX(U$13:U20)</f>
        <v>0.14930702811931906</v>
      </c>
      <c r="V30" s="27">
        <f ca="1">MAX(V$13:V20)</f>
        <v>0.21856085968838099</v>
      </c>
      <c r="W30" s="27">
        <f ca="1">MAX(W$13:W20)</f>
        <v>0.21555713049471309</v>
      </c>
      <c r="X30" s="27">
        <f ca="1">MAX(X$13:X20)</f>
        <v>0.21722834307112673</v>
      </c>
      <c r="Y30" s="27">
        <f ca="1">MAX(Y$13:Y20)</f>
        <v>0.2191408210340017</v>
      </c>
      <c r="Z30" s="53"/>
      <c r="AA30" s="53"/>
      <c r="AB30" s="53"/>
      <c r="AC30" s="53"/>
      <c r="AD30" s="53"/>
      <c r="AE30" s="53"/>
      <c r="AF30" s="53"/>
      <c r="AG30" s="53"/>
      <c r="AI30" s="8">
        <f ca="1">INDEX(_ParoEPAESP,ROWS($A$1:A19))</f>
        <v>3214380.65</v>
      </c>
      <c r="AJ30" s="8">
        <f ca="1">INDEX(_ParoEPAESP,ROWS($A$1:C19))</f>
        <v>3214380.65</v>
      </c>
      <c r="AK30" s="8"/>
    </row>
    <row r="31" spans="1:37" x14ac:dyDescent="0.25">
      <c r="A31" s="5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I31" s="8">
        <f ca="1">INDEX(_ParoEPAESP,ROWS($A$1:A20))</f>
        <v>3191928.24</v>
      </c>
      <c r="AJ31" s="8">
        <f ca="1">INDEX(_ParoEPAESP,ROWS($A$1:C20))</f>
        <v>3191928.24</v>
      </c>
      <c r="AK31" s="8"/>
    </row>
    <row r="32" spans="1:37" x14ac:dyDescent="0.25">
      <c r="A32" s="5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I32" s="8">
        <f ca="1">IFERROR(INDEX(_ParoEPAESP,ROWS($A$1:A21)),IFERROR(INDEX(Previsiones_ParoEPAESP,ROWS($A$1:A21)-_NumeroTrimestres),""))</f>
        <v>3312961.15</v>
      </c>
      <c r="AJ32" s="8">
        <f ca="1">IFERROR(INDEX(Previsiones_ParoEPAESP,ROWS($A$1:A21)-_NumeroTrimestres)*(1-INDEX(Errores_ParoEPAESP,ROWS($A$1:A21)-_NumeroTrimestres)),AI32)</f>
        <v>3312961.15</v>
      </c>
      <c r="AK32" s="8" t="str">
        <f ca="1">IFERROR(INDEX(Previsiones_ParoEPAESP,ROWS($A$1:C21)-_NumeroTrimestres)*INDEX(Errores_ParoEPAESP,ROWS($A$1:C21)-_NumeroTrimestres),"")</f>
        <v/>
      </c>
    </row>
    <row r="33" spans="1:37" x14ac:dyDescent="0.25">
      <c r="A33" s="5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I33" s="8">
        <f ca="1">IFERROR(INDEX(_ParoEPAESP,ROWS($A$1:A22)),IFERROR(INDEX(Previsiones_ParoEPAESP,ROWS($A$1:A22)-_NumeroTrimestres),""))</f>
        <v>3367957.53</v>
      </c>
      <c r="AJ33" s="8">
        <f ca="1">IFERROR(INDEX(Previsiones_ParoEPAESP,ROWS($A$1:A22)-_NumeroTrimestres)*(1-INDEX(Errores_ParoEPAESP,ROWS($A$1:A22)-_NumeroTrimestres)),AI33)</f>
        <v>3367957.53</v>
      </c>
      <c r="AK33" s="8" t="str">
        <f ca="1">IFERROR(INDEX(Previsiones_ParoEPAESP,ROWS($A$1:C22)-_NumeroTrimestres)*INDEX(Errores_ParoEPAESP,ROWS($A$1:C22)-_NumeroTrimestres),"")</f>
        <v/>
      </c>
    </row>
    <row r="34" spans="1:37" x14ac:dyDescent="0.25">
      <c r="A34" s="5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I34" s="8">
        <f ca="1">IFERROR(INDEX(_ParoEPAESP,ROWS($A$1:A23)),IFERROR(INDEX(Previsiones_ParoEPAESP,ROWS($A$1:A23)-_NumeroTrimestres),""))</f>
        <v>3722927.11</v>
      </c>
      <c r="AJ34" s="8">
        <f ca="1">IFERROR(INDEX(Previsiones_ParoEPAESP,ROWS($A$1:A23)-_NumeroTrimestres)*(1-INDEX(Errores_ParoEPAESP,ROWS($A$1:A23)-_NumeroTrimestres)),AI34)</f>
        <v>3722927.11</v>
      </c>
      <c r="AK34" s="8" t="str">
        <f ca="1">IFERROR(INDEX(Previsiones_ParoEPAESP,ROWS($A$1:C23)-_NumeroTrimestres)*INDEX(Errores_ParoEPAESP,ROWS($A$1:C23)-_NumeroTrimestres),"")</f>
        <v/>
      </c>
    </row>
    <row r="35" spans="1:37" x14ac:dyDescent="0.25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AB35"/>
      <c r="AC35"/>
      <c r="AD35"/>
      <c r="AE35"/>
      <c r="AF35"/>
      <c r="AG35"/>
      <c r="AI35" s="8">
        <f ca="1">IFERROR(INDEX(_ParoEPAESP,ROWS($A$1:A24)),IFERROR(INDEX(Previsiones_ParoEPAESP,ROWS($A$1:A24)-_NumeroTrimestres),""))</f>
        <v>3719782.84</v>
      </c>
      <c r="AJ35" s="8">
        <f ca="1">IFERROR(INDEX(Previsiones_ParoEPAESP,ROWS($A$1:A24)-_NumeroTrimestres)*(1-INDEX(Errores_ParoEPAESP,ROWS($A$1:A24)-_NumeroTrimestres)),AI35)</f>
        <v>3719782.84</v>
      </c>
      <c r="AK35" s="8" t="str">
        <f ca="1">IFERROR(INDEX(Previsiones_ParoEPAESP,ROWS($A$1:C24)-_NumeroTrimestres)*INDEX(Errores_ParoEPAESP,ROWS($A$1:C24)-_NumeroTrimestres),"")</f>
        <v/>
      </c>
    </row>
    <row r="36" spans="1:37" x14ac:dyDescent="0.25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AB36"/>
      <c r="AC36"/>
      <c r="AD36"/>
      <c r="AE36"/>
      <c r="AF36"/>
      <c r="AG36"/>
      <c r="AI36" s="8">
        <f ca="1">IFERROR(INDEX(_ParoEPAESP,ROWS($A$1:A25)),IFERROR(INDEX(Previsiones_ParoEPAESP,ROWS($A$1:A25)-_NumeroTrimestres),""))</f>
        <v>3820539.8291295618</v>
      </c>
      <c r="AJ36" s="8">
        <f ca="1">IFERROR(INDEX(Previsiones_ParoEPAESP,ROWS($A$1:A25)-_NumeroTrimestres)*(1-INDEX(Errores_ParoEPAESP,ROWS($A$1:A25)-_NumeroTrimestres)),AI36)</f>
        <v>3477438.605014544</v>
      </c>
      <c r="AK36" s="8">
        <f ca="1">IFERROR(INDEX(Previsiones_ParoEPAESP,ROWS($A$1:C25)-_NumeroTrimestres)*INDEX(Errores_ParoEPAESP,ROWS($A$1:C25)-_NumeroTrimestres),"")</f>
        <v>343101.22411501769</v>
      </c>
    </row>
    <row r="37" spans="1:37" x14ac:dyDescent="0.25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AB37"/>
      <c r="AC37"/>
      <c r="AD37"/>
      <c r="AE37"/>
      <c r="AF37"/>
      <c r="AG37"/>
      <c r="AI37" s="8">
        <f ca="1">IFERROR(INDEX(_ParoEPAESP,ROWS($A$1:A26)),IFERROR(INDEX(Previsiones_ParoEPAESP,ROWS($A$1:A26)-_NumeroTrimestres),""))</f>
        <v>3791346.7147098817</v>
      </c>
      <c r="AJ37" s="8">
        <f ca="1">IFERROR(INDEX(Previsiones_ParoEPAESP,ROWS($A$1:A26)-_NumeroTrimestres)*(1-INDEX(Errores_ParoEPAESP,ROWS($A$1:A26)-_NumeroTrimestres)),AI37)</f>
        <v>3450867.160238707</v>
      </c>
      <c r="AK37" s="8">
        <f ca="1">IFERROR(INDEX(Previsiones_ParoEPAESP,ROWS($A$1:C26)-_NumeroTrimestres)*INDEX(Errores_ParoEPAESP,ROWS($A$1:C26)-_NumeroTrimestres),"")</f>
        <v>340479.55447117472</v>
      </c>
    </row>
    <row r="38" spans="1:37" x14ac:dyDescent="0.25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AB38"/>
      <c r="AC38"/>
      <c r="AD38"/>
      <c r="AE38"/>
      <c r="AF38"/>
      <c r="AG38"/>
      <c r="AI38" s="8">
        <f ca="1">IFERROR(INDEX(_ParoEPAESP,ROWS($A$1:A27)),IFERROR(INDEX(Previsiones_ParoEPAESP,ROWS($A$1:A27)-_NumeroTrimestres),""))</f>
        <v>3809561.5637208018</v>
      </c>
      <c r="AJ38" s="8">
        <f ca="1">IFERROR(INDEX(Previsiones_ParoEPAESP,ROWS($A$1:A27)-_NumeroTrimestres)*(1-INDEX(Errores_ParoEPAESP,ROWS($A$1:A27)-_NumeroTrimestres)),AI38)</f>
        <v>3110325.0586860389</v>
      </c>
      <c r="AK38" s="8">
        <f ca="1">IFERROR(INDEX(Previsiones_ParoEPAESP,ROWS($A$1:C27)-_NumeroTrimestres)*INDEX(Errores_ParoEPAESP,ROWS($A$1:C27)-_NumeroTrimestres),"")</f>
        <v>699236.5050347629</v>
      </c>
    </row>
    <row r="39" spans="1:37" x14ac:dyDescent="0.25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AB39"/>
      <c r="AC39"/>
      <c r="AD39"/>
      <c r="AE39"/>
      <c r="AF39"/>
      <c r="AG39"/>
      <c r="AI39" s="8">
        <f ca="1">IFERROR(INDEX(_ParoEPAESP,ROWS($A$1:A28)),IFERROR(INDEX(Previsiones_ParoEPAESP,ROWS($A$1:A28)-_NumeroTrimestres),""))</f>
        <v>3864892.8892062195</v>
      </c>
      <c r="AJ39" s="8">
        <f ca="1">IFERROR(INDEX(Previsiones_ParoEPAESP,ROWS($A$1:A28)-_NumeroTrimestres)*(1-INDEX(Errores_ParoEPAESP,ROWS($A$1:A28)-_NumeroTrimestres)),AI39)</f>
        <v>3017937.0882570934</v>
      </c>
      <c r="AK39" s="8">
        <f ca="1">IFERROR(INDEX(Previsiones_ParoEPAESP,ROWS($A$1:C28)-_NumeroTrimestres)*INDEX(Errores_ParoEPAESP,ROWS($A$1:C28)-_NumeroTrimestres),"")</f>
        <v>846955.8009491259</v>
      </c>
    </row>
    <row r="40" spans="1:37" x14ac:dyDescent="0.25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AB40"/>
      <c r="AC40"/>
      <c r="AD40"/>
      <c r="AE40"/>
      <c r="AF40"/>
      <c r="AG40"/>
      <c r="AI40" s="8" t="str">
        <f ca="1">IFERROR(INDEX(_ParoEPAESP,ROWS($A$1:A29)),IFERROR(INDEX(Previsiones_ParoEPAESP,ROWS($A$1:A29)-_NumeroTrimestres),""))</f>
        <v/>
      </c>
      <c r="AJ40" s="8" t="str">
        <f ca="1">IFERROR(INDEX(Previsiones_ParoEPAESP,ROWS($A$1:A29)-_NumeroTrimestres)*(1-INDEX(Errores_ParoEPAESP,ROWS($A$1:A29)-_NumeroTrimestres)),AI40)</f>
        <v/>
      </c>
      <c r="AK40" s="8" t="str">
        <f ca="1">IFERROR(INDEX(Previsiones_ParoEPAESP,ROWS($A$1:C29)-_NumeroTrimestres)*INDEX(Errores_ParoEPAESP,ROWS($A$1:C29)-_NumeroTrimestres),"")</f>
        <v/>
      </c>
    </row>
    <row r="41" spans="1:37" x14ac:dyDescent="0.25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AB41"/>
      <c r="AC41"/>
      <c r="AD41"/>
      <c r="AE41"/>
      <c r="AF41"/>
      <c r="AG41"/>
      <c r="AI41" s="8" t="str">
        <f ca="1">IFERROR(INDEX(_ParoEPAESP,ROWS($A$1:A30)),IFERROR(INDEX(Previsiones_ParoEPAESP,ROWS($A$1:A30)-_NumeroTrimestres),""))</f>
        <v/>
      </c>
      <c r="AJ41" s="8" t="str">
        <f ca="1">IFERROR(INDEX(Previsiones_ParoEPAESP,ROWS($A$1:A30)-_NumeroTrimestres)*(1-INDEX(Errores_ParoEPAESP,ROWS($A$1:A30)-_NumeroTrimestres)),AI41)</f>
        <v/>
      </c>
      <c r="AK41" s="8" t="str">
        <f ca="1">IFERROR(INDEX(Previsiones_ParoEPAESP,ROWS($A$1:C30)-_NumeroTrimestres)*INDEX(Errores_ParoEPAESP,ROWS($A$1:C30)-_NumeroTrimestres),"")</f>
        <v/>
      </c>
    </row>
    <row r="42" spans="1:37" x14ac:dyDescent="0.25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AB42"/>
      <c r="AC42"/>
      <c r="AD42"/>
      <c r="AE42"/>
      <c r="AF42"/>
      <c r="AG42"/>
      <c r="AI42" s="8" t="str">
        <f ca="1">IFERROR(INDEX(_ParoEPAESP,ROWS($A$1:A31)),IFERROR(INDEX(Previsiones_ParoEPAESP,ROWS($A$1:A31)-_NumeroTrimestres),""))</f>
        <v/>
      </c>
      <c r="AJ42" s="8" t="str">
        <f ca="1">IFERROR(INDEX(Previsiones_ParoEPAESP,ROWS($A$1:A31)-_NumeroTrimestres)*(1-INDEX(Errores_ParoEPAESP,ROWS($A$1:A31)-_NumeroTrimestres)),AI42)</f>
        <v/>
      </c>
      <c r="AK42" s="8" t="str">
        <f ca="1">IFERROR(INDEX(Previsiones_ParoEPAESP,ROWS($A$1:C31)-_NumeroTrimestres)*INDEX(Errores_ParoEPAESP,ROWS($A$1:C31)-_NumeroTrimestres),"")</f>
        <v/>
      </c>
    </row>
    <row r="43" spans="1:37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AB43"/>
      <c r="AC43"/>
      <c r="AD43"/>
      <c r="AE43"/>
      <c r="AF43"/>
      <c r="AG43"/>
      <c r="AI43" s="8" t="str">
        <f ca="1">IFERROR(INDEX(_ParoEPAESP,ROWS($A$1:A32)),IFERROR(INDEX(Previsiones_ParoEPAESP,ROWS($A$1:A32)-_NumeroTrimestres),""))</f>
        <v/>
      </c>
      <c r="AJ43" s="8" t="str">
        <f ca="1">IFERROR(INDEX(Previsiones_ParoEPAESP,ROWS($A$1:A32)-_NumeroTrimestres)*(1-INDEX(Errores_ParoEPAESP,ROWS($A$1:A32)-_NumeroTrimestres)),AI43)</f>
        <v/>
      </c>
      <c r="AK43" s="8" t="str">
        <f ca="1">IFERROR(INDEX(Previsiones_ParoEPAESP,ROWS($A$1:C32)-_NumeroTrimestres)*INDEX(Errores_ParoEPAESP,ROWS($A$1:C32)-_NumeroTrimestres),"")</f>
        <v/>
      </c>
    </row>
    <row r="44" spans="1:37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AB44"/>
      <c r="AC44"/>
      <c r="AD44"/>
      <c r="AE44"/>
      <c r="AF44"/>
      <c r="AG44"/>
    </row>
    <row r="45" spans="1:37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AB45"/>
      <c r="AC45"/>
      <c r="AD45"/>
      <c r="AE45"/>
      <c r="AF45"/>
      <c r="AG45"/>
    </row>
    <row r="46" spans="1:37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AB46"/>
      <c r="AC46"/>
      <c r="AD46"/>
      <c r="AE46"/>
      <c r="AF46"/>
      <c r="AG46"/>
    </row>
    <row r="47" spans="1:37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AB47"/>
      <c r="AC47"/>
      <c r="AD47"/>
      <c r="AE47"/>
      <c r="AF47"/>
      <c r="AG47"/>
    </row>
    <row r="48" spans="1:37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AB48"/>
      <c r="AC48"/>
      <c r="AD48"/>
      <c r="AE48"/>
      <c r="AF48"/>
      <c r="AG48"/>
    </row>
    <row r="49" spans="7:33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AB49"/>
      <c r="AC49"/>
      <c r="AD49"/>
      <c r="AE49"/>
      <c r="AF49"/>
      <c r="AG49"/>
    </row>
    <row r="50" spans="7:33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AB50"/>
      <c r="AC50"/>
      <c r="AD50"/>
      <c r="AE50"/>
      <c r="AF50"/>
      <c r="AG50"/>
    </row>
    <row r="51" spans="7:33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AB51"/>
      <c r="AC51"/>
      <c r="AD51"/>
      <c r="AE51"/>
      <c r="AF51"/>
      <c r="AG51"/>
    </row>
    <row r="52" spans="7:33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AB52"/>
      <c r="AC52"/>
      <c r="AD52"/>
      <c r="AE52"/>
      <c r="AF52"/>
      <c r="AG52"/>
    </row>
    <row r="53" spans="7:33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AB53"/>
      <c r="AC53"/>
      <c r="AD53"/>
      <c r="AE53"/>
      <c r="AF53"/>
      <c r="AG53"/>
    </row>
    <row r="54" spans="7:33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AB54"/>
      <c r="AC54"/>
      <c r="AD54"/>
      <c r="AE54"/>
      <c r="AF54"/>
      <c r="AG54"/>
    </row>
    <row r="55" spans="7:33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AB55"/>
      <c r="AC55"/>
      <c r="AD55"/>
      <c r="AE55"/>
      <c r="AF55"/>
      <c r="AG55"/>
    </row>
    <row r="56" spans="7:33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AB56"/>
      <c r="AC56"/>
      <c r="AD56"/>
      <c r="AE56"/>
      <c r="AF56"/>
      <c r="AG56"/>
    </row>
    <row r="57" spans="7:33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AB57"/>
      <c r="AC57"/>
      <c r="AD57"/>
      <c r="AE57"/>
      <c r="AF57"/>
      <c r="AG57"/>
    </row>
    <row r="58" spans="7:33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AB58"/>
      <c r="AC58"/>
      <c r="AD58"/>
      <c r="AE58"/>
      <c r="AF58"/>
      <c r="AG58"/>
    </row>
    <row r="59" spans="7:33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AB59"/>
      <c r="AC59"/>
      <c r="AD59"/>
      <c r="AE59"/>
      <c r="AF59"/>
      <c r="AG59"/>
    </row>
    <row r="60" spans="7:33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AB60"/>
      <c r="AC60"/>
      <c r="AD60"/>
      <c r="AE60"/>
      <c r="AF60"/>
      <c r="AG60"/>
    </row>
    <row r="61" spans="7:33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AB61"/>
      <c r="AC61"/>
      <c r="AD61"/>
      <c r="AE61"/>
      <c r="AF61"/>
      <c r="AG61"/>
    </row>
    <row r="62" spans="7:33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AB62"/>
      <c r="AC62"/>
      <c r="AD62"/>
      <c r="AE62"/>
      <c r="AF62"/>
      <c r="AG62"/>
    </row>
    <row r="63" spans="7:33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B63"/>
      <c r="AC63"/>
      <c r="AD63"/>
      <c r="AE63"/>
      <c r="AF63"/>
      <c r="AG63"/>
    </row>
    <row r="64" spans="7:33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AB64"/>
      <c r="AC64"/>
      <c r="AD64"/>
      <c r="AE64"/>
      <c r="AF64"/>
      <c r="AG64"/>
    </row>
    <row r="65" spans="6:33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AB65"/>
      <c r="AC65"/>
      <c r="AD65"/>
      <c r="AE65"/>
      <c r="AF65"/>
      <c r="AG65"/>
    </row>
    <row r="66" spans="6:33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AB66"/>
      <c r="AC66"/>
      <c r="AD66"/>
      <c r="AE66"/>
      <c r="AF66"/>
      <c r="AG66"/>
    </row>
    <row r="67" spans="6:33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AB67"/>
      <c r="AC67"/>
      <c r="AD67"/>
      <c r="AE67"/>
      <c r="AF67"/>
      <c r="AG67"/>
    </row>
    <row r="68" spans="6:33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AB68"/>
      <c r="AC68"/>
      <c r="AD68"/>
      <c r="AE68"/>
      <c r="AF68"/>
      <c r="AG68"/>
    </row>
    <row r="69" spans="6:33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AB69"/>
      <c r="AC69"/>
      <c r="AD69"/>
      <c r="AE69"/>
      <c r="AF69"/>
      <c r="AG69"/>
    </row>
    <row r="70" spans="6:33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AB70"/>
      <c r="AC70"/>
      <c r="AD70"/>
      <c r="AE70"/>
      <c r="AF70"/>
      <c r="AG70"/>
    </row>
    <row r="71" spans="6:33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AB71"/>
      <c r="AC71"/>
      <c r="AD71"/>
      <c r="AE71"/>
      <c r="AF71"/>
      <c r="AG71"/>
    </row>
    <row r="72" spans="6:33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AB72"/>
      <c r="AC72"/>
      <c r="AD72"/>
      <c r="AE72"/>
      <c r="AF72"/>
      <c r="AG72"/>
    </row>
    <row r="73" spans="6:33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B73"/>
      <c r="AC73"/>
      <c r="AD73"/>
      <c r="AE73"/>
      <c r="AF73"/>
      <c r="AG73"/>
    </row>
    <row r="74" spans="6:33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B74"/>
      <c r="AC74"/>
      <c r="AD74"/>
      <c r="AE74"/>
      <c r="AF74"/>
      <c r="AG74"/>
    </row>
    <row r="75" spans="6:33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B75"/>
      <c r="AC75"/>
      <c r="AD75"/>
      <c r="AE75"/>
      <c r="AF75"/>
      <c r="AG75"/>
    </row>
    <row r="76" spans="6:33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B76"/>
      <c r="AC76"/>
      <c r="AD76"/>
      <c r="AE76"/>
      <c r="AF76"/>
      <c r="AG76"/>
    </row>
    <row r="77" spans="6:33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B77"/>
      <c r="AC77"/>
      <c r="AD77"/>
      <c r="AE77"/>
      <c r="AF77"/>
      <c r="AG77"/>
    </row>
    <row r="78" spans="6:33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B78"/>
      <c r="AC78"/>
      <c r="AD78"/>
      <c r="AE78"/>
      <c r="AF78"/>
      <c r="AG78"/>
    </row>
    <row r="79" spans="6:33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B79"/>
      <c r="AC79"/>
      <c r="AD79"/>
      <c r="AE79"/>
      <c r="AF79"/>
      <c r="AG79"/>
    </row>
    <row r="80" spans="6:33" x14ac:dyDescent="0.25"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AB80"/>
      <c r="AC80"/>
      <c r="AD80"/>
      <c r="AE80"/>
      <c r="AF80"/>
      <c r="AG80"/>
    </row>
    <row r="81" spans="6:33" x14ac:dyDescent="0.25"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AB81"/>
      <c r="AC81"/>
      <c r="AD81"/>
      <c r="AE81"/>
      <c r="AF81"/>
      <c r="AG81"/>
    </row>
    <row r="82" spans="6:33" x14ac:dyDescent="0.25"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AB82"/>
      <c r="AC82"/>
      <c r="AD82"/>
      <c r="AE82"/>
      <c r="AF82"/>
      <c r="AG82"/>
    </row>
    <row r="83" spans="6:33" x14ac:dyDescent="0.25"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AB83"/>
      <c r="AC83"/>
      <c r="AD83"/>
      <c r="AE83"/>
      <c r="AF83"/>
      <c r="AG83"/>
    </row>
    <row r="84" spans="6:33" x14ac:dyDescent="0.25"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AB84"/>
      <c r="AC84"/>
      <c r="AD84"/>
      <c r="AE84"/>
      <c r="AF84"/>
      <c r="AG84"/>
    </row>
    <row r="85" spans="6:33" x14ac:dyDescent="0.25"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AB85"/>
      <c r="AC85"/>
      <c r="AD85"/>
      <c r="AE85"/>
      <c r="AF85"/>
      <c r="AG85"/>
    </row>
    <row r="86" spans="6:33" x14ac:dyDescent="0.25"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AB86"/>
      <c r="AC86"/>
      <c r="AD86"/>
      <c r="AE86"/>
      <c r="AF86"/>
      <c r="AG86"/>
    </row>
    <row r="87" spans="6:33" x14ac:dyDescent="0.25"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AB87"/>
      <c r="AC87"/>
      <c r="AD87"/>
      <c r="AE87"/>
      <c r="AF87"/>
      <c r="AG87"/>
    </row>
    <row r="88" spans="6:33" x14ac:dyDescent="0.25"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AB88"/>
      <c r="AC88"/>
      <c r="AD88"/>
      <c r="AE88"/>
      <c r="AF88"/>
      <c r="AG88"/>
    </row>
    <row r="89" spans="6:33" x14ac:dyDescent="0.25"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AB89"/>
      <c r="AC89"/>
      <c r="AD89"/>
      <c r="AE89"/>
      <c r="AF89"/>
      <c r="AG89"/>
    </row>
    <row r="90" spans="6:33" x14ac:dyDescent="0.25"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AB90"/>
      <c r="AC90"/>
      <c r="AD90"/>
      <c r="AE90"/>
      <c r="AF90"/>
      <c r="AG90"/>
    </row>
    <row r="91" spans="6:33" x14ac:dyDescent="0.25"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AB91"/>
      <c r="AC91"/>
      <c r="AD91"/>
      <c r="AE91"/>
      <c r="AF91"/>
      <c r="AG91"/>
    </row>
    <row r="92" spans="6:33" x14ac:dyDescent="0.25"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AB92"/>
      <c r="AC92"/>
      <c r="AD92"/>
      <c r="AE92"/>
      <c r="AF92"/>
      <c r="AG92"/>
    </row>
    <row r="93" spans="6:33" x14ac:dyDescent="0.25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AB93"/>
      <c r="AC93"/>
      <c r="AD93"/>
      <c r="AE93"/>
      <c r="AF93"/>
      <c r="AG93"/>
    </row>
    <row r="94" spans="6:33" x14ac:dyDescent="0.25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AB94"/>
      <c r="AC94"/>
      <c r="AD94"/>
      <c r="AE94"/>
      <c r="AF94"/>
      <c r="AG94"/>
    </row>
    <row r="95" spans="6:33" x14ac:dyDescent="0.25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AB95"/>
      <c r="AC95"/>
      <c r="AD95"/>
      <c r="AE95"/>
      <c r="AF95"/>
      <c r="AG95"/>
    </row>
    <row r="96" spans="6:33" x14ac:dyDescent="0.25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AB96"/>
      <c r="AC96"/>
      <c r="AD96"/>
      <c r="AE96"/>
      <c r="AF96"/>
      <c r="AG96"/>
    </row>
    <row r="97" spans="2:35" x14ac:dyDescent="0.25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AB97"/>
      <c r="AC97"/>
      <c r="AD97"/>
      <c r="AE97"/>
      <c r="AF97"/>
      <c r="AG97"/>
    </row>
    <row r="98" spans="2:35" x14ac:dyDescent="0.25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AB98"/>
      <c r="AC98"/>
      <c r="AD98"/>
      <c r="AE98"/>
      <c r="AF98"/>
      <c r="AG98"/>
    </row>
    <row r="99" spans="2:35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AB99"/>
      <c r="AC99"/>
      <c r="AD99"/>
      <c r="AE99"/>
      <c r="AF99"/>
      <c r="AG99"/>
    </row>
    <row r="100" spans="2:35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AB100"/>
      <c r="AC100"/>
      <c r="AD100"/>
      <c r="AE100"/>
      <c r="AF100"/>
      <c r="AG100"/>
    </row>
    <row r="101" spans="2:35" x14ac:dyDescent="0.25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AB101"/>
      <c r="AC101"/>
      <c r="AD101"/>
      <c r="AE101"/>
      <c r="AF101"/>
      <c r="AG101"/>
    </row>
    <row r="102" spans="2:35" x14ac:dyDescent="0.25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AB102"/>
      <c r="AC102"/>
      <c r="AD102"/>
      <c r="AE102"/>
      <c r="AF102"/>
      <c r="AG102"/>
    </row>
    <row r="103" spans="2:35" x14ac:dyDescent="0.25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AB103"/>
      <c r="AC103"/>
      <c r="AD103"/>
      <c r="AE103"/>
      <c r="AF103"/>
      <c r="AG103"/>
    </row>
    <row r="104" spans="2:35" x14ac:dyDescent="0.25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AB104"/>
      <c r="AC104"/>
      <c r="AD104"/>
      <c r="AE104"/>
      <c r="AF104"/>
      <c r="AG104"/>
    </row>
    <row r="105" spans="2:35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AB105"/>
      <c r="AC105"/>
      <c r="AD105"/>
      <c r="AE105"/>
      <c r="AF105"/>
      <c r="AG105"/>
    </row>
    <row r="106" spans="2:35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AB106"/>
      <c r="AC106"/>
      <c r="AD106"/>
      <c r="AE106"/>
      <c r="AF106"/>
      <c r="AG106"/>
    </row>
    <row r="107" spans="2:35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AB107"/>
      <c r="AC107"/>
      <c r="AD107"/>
      <c r="AE107"/>
      <c r="AF107"/>
      <c r="AG107"/>
    </row>
    <row r="108" spans="2:35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AB108"/>
      <c r="AC108"/>
      <c r="AD108"/>
      <c r="AE108"/>
      <c r="AF108"/>
      <c r="AG108"/>
    </row>
    <row r="109" spans="2:35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AB109"/>
      <c r="AC109"/>
      <c r="AD109"/>
      <c r="AE109"/>
      <c r="AF109"/>
      <c r="AG109"/>
    </row>
    <row r="110" spans="2:35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AB110"/>
      <c r="AC110"/>
      <c r="AD110"/>
      <c r="AE110"/>
      <c r="AF110"/>
      <c r="AG110"/>
    </row>
    <row r="111" spans="2:35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AB111"/>
      <c r="AC111"/>
      <c r="AD111"/>
      <c r="AE111"/>
      <c r="AF111"/>
      <c r="AG111"/>
    </row>
    <row r="112" spans="2:35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AB112"/>
      <c r="AC112"/>
      <c r="AD112"/>
      <c r="AE112"/>
      <c r="AF112"/>
      <c r="AG112"/>
      <c r="AI112" s="6"/>
    </row>
    <row r="113" spans="2:35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AB113"/>
      <c r="AC113"/>
      <c r="AD113"/>
      <c r="AE113"/>
      <c r="AF113"/>
      <c r="AG113"/>
      <c r="AI113" s="6"/>
    </row>
    <row r="114" spans="2:35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AB114"/>
      <c r="AC114"/>
      <c r="AD114"/>
      <c r="AE114"/>
      <c r="AF114"/>
      <c r="AG114"/>
      <c r="AI114" s="6"/>
    </row>
    <row r="115" spans="2:35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B115"/>
      <c r="AC115"/>
      <c r="AD115"/>
      <c r="AE115"/>
      <c r="AF115"/>
      <c r="AG115"/>
      <c r="AI115" s="6"/>
    </row>
    <row r="116" spans="2:35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B116"/>
      <c r="AC116"/>
      <c r="AD116"/>
      <c r="AE116"/>
      <c r="AF116"/>
      <c r="AG116"/>
      <c r="AI116" s="6"/>
    </row>
    <row r="117" spans="2:35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B117"/>
      <c r="AC117"/>
      <c r="AD117"/>
      <c r="AE117"/>
      <c r="AF117"/>
      <c r="AG117"/>
      <c r="AI117" s="6"/>
    </row>
    <row r="118" spans="2:35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B118"/>
      <c r="AC118"/>
      <c r="AD118"/>
      <c r="AE118"/>
      <c r="AF118"/>
      <c r="AG118"/>
      <c r="AI118" s="6"/>
    </row>
    <row r="119" spans="2:35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B119"/>
      <c r="AC119"/>
      <c r="AD119"/>
      <c r="AE119"/>
      <c r="AF119"/>
      <c r="AG119"/>
      <c r="AI119" s="6"/>
    </row>
    <row r="120" spans="2:35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B120"/>
      <c r="AC120"/>
      <c r="AD120"/>
      <c r="AE120"/>
      <c r="AF120"/>
      <c r="AG120"/>
      <c r="AI120" s="6"/>
    </row>
    <row r="121" spans="2:35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B121"/>
      <c r="AC121"/>
      <c r="AD121"/>
      <c r="AE121"/>
      <c r="AF121"/>
      <c r="AG121"/>
      <c r="AI121" s="6"/>
    </row>
    <row r="122" spans="2:35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B122"/>
      <c r="AC122"/>
      <c r="AD122"/>
      <c r="AE122"/>
      <c r="AF122"/>
      <c r="AG122"/>
      <c r="AI122" s="6"/>
    </row>
    <row r="123" spans="2:35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B123"/>
      <c r="AC123"/>
      <c r="AD123"/>
      <c r="AE123"/>
      <c r="AF123"/>
      <c r="AG123"/>
      <c r="AI123" s="6"/>
    </row>
    <row r="124" spans="2:35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B124"/>
      <c r="AC124"/>
      <c r="AD124"/>
      <c r="AE124"/>
      <c r="AF124"/>
      <c r="AG124"/>
      <c r="AI124" s="6"/>
    </row>
    <row r="125" spans="2:35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B125"/>
      <c r="AC125"/>
      <c r="AD125"/>
      <c r="AE125"/>
      <c r="AF125"/>
      <c r="AG125"/>
      <c r="AI125" s="6"/>
    </row>
    <row r="126" spans="2:35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B126"/>
      <c r="AC126"/>
      <c r="AD126"/>
      <c r="AE126"/>
      <c r="AF126"/>
      <c r="AG126"/>
      <c r="AI126" s="6"/>
    </row>
    <row r="127" spans="2:35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B127"/>
      <c r="AC127"/>
      <c r="AD127"/>
      <c r="AE127"/>
      <c r="AF127"/>
      <c r="AG127"/>
      <c r="AI127" s="6"/>
    </row>
    <row r="128" spans="2:35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B128"/>
      <c r="AC128"/>
      <c r="AD128"/>
      <c r="AE128"/>
      <c r="AF128"/>
      <c r="AG128"/>
      <c r="AI128" s="6"/>
    </row>
    <row r="129" spans="2:35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B129"/>
      <c r="AC129"/>
      <c r="AD129"/>
      <c r="AE129"/>
      <c r="AF129"/>
      <c r="AG129"/>
      <c r="AI129" s="6"/>
    </row>
    <row r="130" spans="2:35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B130"/>
      <c r="AC130"/>
      <c r="AD130"/>
      <c r="AE130"/>
      <c r="AF130"/>
      <c r="AG130"/>
      <c r="AI130" s="6"/>
    </row>
    <row r="131" spans="2:35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B131"/>
      <c r="AC131"/>
      <c r="AD131"/>
      <c r="AE131"/>
      <c r="AF131"/>
      <c r="AG131"/>
      <c r="AI131" s="6"/>
    </row>
    <row r="132" spans="2:35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B132"/>
      <c r="AC132"/>
      <c r="AD132"/>
      <c r="AE132"/>
      <c r="AF132"/>
      <c r="AG132"/>
      <c r="AI132" s="6"/>
    </row>
    <row r="133" spans="2:35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B133"/>
      <c r="AC133"/>
      <c r="AD133"/>
      <c r="AE133"/>
      <c r="AF133"/>
      <c r="AG133"/>
      <c r="AI133" s="6"/>
    </row>
    <row r="134" spans="2:35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B134"/>
      <c r="AC134"/>
      <c r="AD134"/>
      <c r="AE134"/>
      <c r="AF134"/>
      <c r="AG134"/>
      <c r="AI134" s="6"/>
    </row>
    <row r="135" spans="2:35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AB135"/>
      <c r="AC135"/>
      <c r="AD135"/>
      <c r="AE135"/>
      <c r="AF135"/>
      <c r="AG135"/>
      <c r="AI135" s="6"/>
    </row>
    <row r="136" spans="2:35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AB136"/>
      <c r="AC136"/>
      <c r="AD136"/>
      <c r="AE136"/>
      <c r="AF136"/>
      <c r="AG136"/>
      <c r="AI136" s="6"/>
    </row>
    <row r="137" spans="2:35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AB137"/>
      <c r="AC137"/>
      <c r="AD137"/>
      <c r="AE137"/>
      <c r="AF137"/>
      <c r="AG137"/>
      <c r="AI137" s="6"/>
    </row>
    <row r="138" spans="2:35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AB138"/>
      <c r="AC138"/>
      <c r="AD138"/>
      <c r="AE138"/>
      <c r="AF138"/>
      <c r="AG138"/>
      <c r="AI138" s="6"/>
    </row>
    <row r="139" spans="2:35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AB139"/>
      <c r="AC139"/>
      <c r="AD139"/>
      <c r="AE139"/>
      <c r="AF139"/>
      <c r="AG139"/>
      <c r="AI139" s="6"/>
    </row>
    <row r="140" spans="2:35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AB140"/>
      <c r="AC140"/>
      <c r="AD140"/>
      <c r="AE140"/>
      <c r="AF140"/>
      <c r="AG140"/>
      <c r="AI140" s="6"/>
    </row>
    <row r="141" spans="2:35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AB141"/>
      <c r="AC141"/>
      <c r="AD141"/>
      <c r="AE141"/>
      <c r="AF141"/>
      <c r="AG141"/>
      <c r="AI141" s="6"/>
    </row>
    <row r="142" spans="2:35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AB142"/>
      <c r="AC142"/>
      <c r="AD142"/>
      <c r="AE142"/>
      <c r="AF142"/>
      <c r="AG142"/>
      <c r="AI142" s="6"/>
    </row>
    <row r="143" spans="2:35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AB143"/>
      <c r="AC143"/>
      <c r="AD143"/>
      <c r="AE143"/>
      <c r="AF143"/>
      <c r="AG143"/>
      <c r="AI143" s="6"/>
    </row>
    <row r="144" spans="2:35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AB144"/>
      <c r="AC144"/>
      <c r="AD144"/>
      <c r="AE144"/>
      <c r="AF144"/>
      <c r="AG144"/>
      <c r="AI144" s="6"/>
    </row>
    <row r="145" spans="2:35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AB145"/>
      <c r="AC145"/>
      <c r="AD145"/>
      <c r="AE145"/>
      <c r="AF145"/>
      <c r="AG145"/>
      <c r="AI145" s="6"/>
    </row>
    <row r="146" spans="2:35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AB146"/>
      <c r="AC146"/>
      <c r="AD146"/>
      <c r="AE146"/>
      <c r="AF146"/>
      <c r="AG146"/>
      <c r="AI146" s="6"/>
    </row>
    <row r="147" spans="2:35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AB147"/>
      <c r="AC147"/>
      <c r="AD147"/>
      <c r="AE147"/>
      <c r="AF147"/>
      <c r="AG147"/>
      <c r="AI147" s="6"/>
    </row>
    <row r="148" spans="2:35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AB148"/>
      <c r="AC148"/>
      <c r="AD148"/>
      <c r="AE148"/>
      <c r="AF148"/>
      <c r="AG148"/>
      <c r="AI148" s="6"/>
    </row>
    <row r="149" spans="2:35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AB149"/>
      <c r="AC149"/>
      <c r="AD149"/>
      <c r="AE149"/>
      <c r="AF149"/>
      <c r="AG149"/>
      <c r="AI149" s="6"/>
    </row>
    <row r="150" spans="2:35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AB150"/>
      <c r="AC150"/>
      <c r="AD150"/>
      <c r="AE150"/>
      <c r="AF150"/>
      <c r="AG150"/>
      <c r="AI150" s="6"/>
    </row>
    <row r="151" spans="2:35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AB151"/>
      <c r="AC151"/>
      <c r="AD151"/>
      <c r="AE151"/>
      <c r="AF151"/>
      <c r="AG151"/>
      <c r="AI151" s="6"/>
    </row>
    <row r="152" spans="2:35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AB152"/>
      <c r="AC152"/>
      <c r="AD152"/>
      <c r="AE152"/>
      <c r="AF152"/>
      <c r="AG152"/>
      <c r="AI152" s="6"/>
    </row>
    <row r="153" spans="2:35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AB153"/>
      <c r="AC153"/>
      <c r="AD153"/>
      <c r="AE153"/>
      <c r="AF153"/>
      <c r="AG153"/>
      <c r="AI153" s="6"/>
    </row>
    <row r="154" spans="2:35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AB154"/>
      <c r="AC154"/>
      <c r="AD154"/>
      <c r="AE154"/>
      <c r="AF154"/>
      <c r="AG154"/>
      <c r="AI154" s="6"/>
    </row>
    <row r="155" spans="2:35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AB155"/>
      <c r="AC155"/>
      <c r="AD155"/>
      <c r="AE155"/>
      <c r="AF155"/>
      <c r="AG155"/>
      <c r="AI155" s="6"/>
    </row>
    <row r="156" spans="2:35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AB156"/>
      <c r="AC156"/>
      <c r="AD156"/>
      <c r="AE156"/>
      <c r="AF156"/>
      <c r="AG156"/>
      <c r="AI156" s="6"/>
    </row>
    <row r="157" spans="2:35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AB157"/>
      <c r="AC157"/>
      <c r="AD157"/>
      <c r="AE157"/>
      <c r="AF157"/>
      <c r="AG157"/>
      <c r="AI157" s="6"/>
    </row>
    <row r="158" spans="2:35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AB158"/>
      <c r="AC158"/>
      <c r="AD158"/>
      <c r="AE158"/>
      <c r="AF158"/>
      <c r="AG158"/>
      <c r="AI158" s="6"/>
    </row>
    <row r="159" spans="2:35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AB159"/>
      <c r="AC159"/>
      <c r="AD159"/>
      <c r="AE159"/>
      <c r="AF159"/>
      <c r="AG159"/>
      <c r="AI159" s="6"/>
    </row>
    <row r="160" spans="2:35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AB160"/>
      <c r="AC160"/>
      <c r="AD160"/>
      <c r="AE160"/>
      <c r="AF160"/>
      <c r="AG160"/>
      <c r="AI160" s="6"/>
    </row>
    <row r="161" spans="2:35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AB161"/>
      <c r="AC161"/>
      <c r="AD161"/>
      <c r="AE161"/>
      <c r="AF161"/>
      <c r="AG161"/>
      <c r="AI161" s="6"/>
    </row>
    <row r="162" spans="2:35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AB162"/>
      <c r="AC162"/>
      <c r="AD162"/>
      <c r="AE162"/>
      <c r="AF162"/>
      <c r="AG162"/>
      <c r="AI162" s="6"/>
    </row>
    <row r="163" spans="2:35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AB163"/>
      <c r="AC163"/>
      <c r="AD163"/>
      <c r="AE163"/>
      <c r="AF163"/>
      <c r="AG163"/>
      <c r="AI163" s="6"/>
    </row>
    <row r="164" spans="2:35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AB164"/>
      <c r="AC164"/>
      <c r="AD164"/>
      <c r="AE164"/>
      <c r="AF164"/>
      <c r="AG164"/>
      <c r="AI164" s="6"/>
    </row>
    <row r="165" spans="2:35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AB165"/>
      <c r="AC165"/>
      <c r="AD165"/>
      <c r="AE165"/>
      <c r="AF165"/>
      <c r="AG165"/>
      <c r="AI165" s="6"/>
    </row>
    <row r="166" spans="2:35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AB166"/>
      <c r="AC166"/>
      <c r="AD166"/>
      <c r="AE166"/>
      <c r="AF166"/>
      <c r="AG166"/>
      <c r="AI166" s="6"/>
    </row>
    <row r="167" spans="2:35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AB167"/>
      <c r="AC167"/>
      <c r="AD167"/>
      <c r="AE167"/>
      <c r="AF167"/>
      <c r="AG167"/>
      <c r="AI167" s="6"/>
    </row>
    <row r="168" spans="2:35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AB168"/>
      <c r="AC168"/>
      <c r="AD168"/>
      <c r="AE168"/>
      <c r="AF168"/>
      <c r="AG168"/>
      <c r="AI168" s="6"/>
    </row>
    <row r="169" spans="2:35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AB169"/>
      <c r="AC169"/>
      <c r="AD169"/>
      <c r="AE169"/>
      <c r="AF169"/>
      <c r="AG169"/>
      <c r="AI169" s="6"/>
    </row>
    <row r="170" spans="2:35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AB170"/>
      <c r="AC170"/>
      <c r="AD170"/>
      <c r="AE170"/>
      <c r="AF170"/>
      <c r="AG170"/>
      <c r="AI170" s="6"/>
    </row>
    <row r="171" spans="2:35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AB171"/>
      <c r="AC171"/>
      <c r="AD171"/>
      <c r="AE171"/>
      <c r="AF171"/>
      <c r="AG171"/>
      <c r="AI171" s="6"/>
    </row>
    <row r="172" spans="2:35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AB172"/>
      <c r="AC172"/>
      <c r="AD172"/>
      <c r="AE172"/>
      <c r="AF172"/>
      <c r="AG172"/>
      <c r="AI172" s="6"/>
    </row>
    <row r="173" spans="2:35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AB173"/>
      <c r="AC173"/>
      <c r="AD173"/>
      <c r="AE173"/>
      <c r="AF173"/>
      <c r="AG173"/>
      <c r="AI173" s="6"/>
    </row>
    <row r="174" spans="2:35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AB174"/>
      <c r="AC174"/>
      <c r="AD174"/>
      <c r="AE174"/>
      <c r="AF174"/>
      <c r="AG174"/>
      <c r="AI174" s="6"/>
    </row>
    <row r="175" spans="2:35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AB175"/>
      <c r="AC175"/>
      <c r="AD175"/>
      <c r="AE175"/>
      <c r="AF175"/>
      <c r="AG175"/>
      <c r="AI175" s="6"/>
    </row>
    <row r="176" spans="2:35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AB176"/>
      <c r="AC176"/>
      <c r="AD176"/>
      <c r="AE176"/>
      <c r="AF176"/>
      <c r="AG176"/>
      <c r="AI176" s="6"/>
    </row>
    <row r="177" spans="2:35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AB177"/>
      <c r="AC177"/>
      <c r="AD177"/>
      <c r="AE177"/>
      <c r="AF177"/>
      <c r="AG177"/>
      <c r="AI177" s="6"/>
    </row>
    <row r="178" spans="2:35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AB178"/>
      <c r="AC178"/>
      <c r="AD178"/>
      <c r="AE178"/>
      <c r="AF178"/>
      <c r="AG178"/>
      <c r="AI178" s="6"/>
    </row>
    <row r="179" spans="2:35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AB179"/>
      <c r="AC179"/>
      <c r="AD179"/>
      <c r="AE179"/>
      <c r="AF179"/>
      <c r="AG179"/>
      <c r="AI179" s="6"/>
    </row>
    <row r="180" spans="2:35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AB180"/>
      <c r="AC180"/>
      <c r="AD180"/>
      <c r="AE180"/>
      <c r="AF180"/>
      <c r="AG180"/>
      <c r="AI180" s="6"/>
    </row>
    <row r="181" spans="2:35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AB181"/>
      <c r="AC181"/>
      <c r="AD181"/>
      <c r="AE181"/>
      <c r="AF181"/>
      <c r="AG181"/>
      <c r="AI181" s="6"/>
    </row>
    <row r="182" spans="2:35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AB182"/>
      <c r="AC182"/>
      <c r="AD182"/>
      <c r="AE182"/>
      <c r="AF182"/>
      <c r="AG182"/>
      <c r="AI182" s="6"/>
    </row>
    <row r="183" spans="2:35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AB183"/>
      <c r="AC183"/>
      <c r="AD183"/>
      <c r="AE183"/>
      <c r="AF183"/>
      <c r="AG183"/>
      <c r="AI183" s="6"/>
    </row>
    <row r="184" spans="2:35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AB184"/>
      <c r="AC184"/>
      <c r="AD184"/>
      <c r="AE184"/>
      <c r="AF184"/>
      <c r="AG184"/>
      <c r="AI184" s="6"/>
    </row>
    <row r="185" spans="2:35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AB185"/>
      <c r="AC185"/>
      <c r="AD185"/>
      <c r="AE185"/>
      <c r="AF185"/>
      <c r="AG185"/>
      <c r="AI185" s="6"/>
    </row>
    <row r="186" spans="2:35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AB186"/>
      <c r="AC186"/>
      <c r="AD186"/>
      <c r="AE186"/>
      <c r="AF186"/>
      <c r="AG186"/>
      <c r="AI186" s="6"/>
    </row>
    <row r="187" spans="2:35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AB187"/>
      <c r="AC187"/>
      <c r="AD187"/>
      <c r="AE187"/>
      <c r="AF187"/>
      <c r="AG187"/>
      <c r="AI187" s="6"/>
    </row>
    <row r="188" spans="2:35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AB188"/>
      <c r="AC188"/>
      <c r="AD188"/>
      <c r="AE188"/>
      <c r="AF188"/>
      <c r="AG188"/>
      <c r="AI188" s="6"/>
    </row>
    <row r="189" spans="2:35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AB189"/>
      <c r="AC189"/>
      <c r="AD189"/>
      <c r="AE189"/>
      <c r="AF189"/>
      <c r="AG189"/>
      <c r="AI189" s="6"/>
    </row>
    <row r="190" spans="2:35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AB190"/>
      <c r="AC190"/>
      <c r="AD190"/>
      <c r="AE190"/>
      <c r="AF190"/>
      <c r="AG190"/>
      <c r="AI190" s="6"/>
    </row>
    <row r="191" spans="2:35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AB191"/>
      <c r="AC191"/>
      <c r="AD191"/>
      <c r="AE191"/>
      <c r="AF191"/>
      <c r="AG191"/>
      <c r="AI191" s="6"/>
    </row>
    <row r="192" spans="2:35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AB192"/>
      <c r="AC192"/>
      <c r="AD192"/>
      <c r="AE192"/>
      <c r="AF192"/>
      <c r="AG192"/>
      <c r="AI192" s="6"/>
    </row>
    <row r="193" spans="2:35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AB193"/>
      <c r="AC193"/>
      <c r="AD193"/>
      <c r="AE193"/>
      <c r="AF193"/>
      <c r="AG193"/>
      <c r="AI193" s="6"/>
    </row>
    <row r="194" spans="2:35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AB194"/>
      <c r="AC194"/>
      <c r="AD194"/>
      <c r="AE194"/>
      <c r="AF194"/>
      <c r="AG194"/>
      <c r="AI194" s="6"/>
    </row>
    <row r="195" spans="2:35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AB195"/>
      <c r="AC195"/>
      <c r="AD195"/>
      <c r="AE195"/>
      <c r="AF195"/>
      <c r="AG195"/>
      <c r="AI195" s="6"/>
    </row>
    <row r="196" spans="2:35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AB196"/>
      <c r="AC196"/>
      <c r="AD196"/>
      <c r="AE196"/>
      <c r="AF196"/>
      <c r="AG196"/>
      <c r="AI196" s="6"/>
    </row>
    <row r="197" spans="2:35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AB197"/>
      <c r="AC197"/>
      <c r="AD197"/>
      <c r="AE197"/>
      <c r="AF197"/>
      <c r="AG197"/>
      <c r="AI197" s="6"/>
    </row>
    <row r="198" spans="2:35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AB198"/>
      <c r="AC198"/>
      <c r="AD198"/>
      <c r="AE198"/>
      <c r="AF198"/>
      <c r="AG198"/>
      <c r="AI198" s="6"/>
    </row>
    <row r="199" spans="2:35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AB199"/>
      <c r="AC199"/>
      <c r="AD199"/>
      <c r="AE199"/>
      <c r="AF199"/>
      <c r="AG199"/>
      <c r="AI199" s="6"/>
    </row>
    <row r="200" spans="2:35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AB200"/>
      <c r="AC200"/>
      <c r="AD200"/>
      <c r="AE200"/>
      <c r="AF200"/>
      <c r="AG200"/>
      <c r="AI200" s="6"/>
    </row>
    <row r="201" spans="2:35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AB201"/>
      <c r="AC201"/>
      <c r="AD201"/>
      <c r="AE201"/>
      <c r="AF201"/>
      <c r="AG201"/>
      <c r="AI201" s="6"/>
    </row>
    <row r="202" spans="2:35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AB202"/>
      <c r="AC202"/>
      <c r="AD202"/>
      <c r="AE202"/>
      <c r="AF202"/>
      <c r="AG202"/>
      <c r="AI202" s="6"/>
    </row>
    <row r="203" spans="2:35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AB203"/>
      <c r="AC203"/>
      <c r="AD203"/>
      <c r="AE203"/>
      <c r="AF203"/>
      <c r="AG203"/>
      <c r="AI203" s="6"/>
    </row>
    <row r="204" spans="2:35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AB204"/>
      <c r="AC204"/>
      <c r="AD204"/>
      <c r="AE204"/>
      <c r="AF204"/>
      <c r="AG204"/>
      <c r="AI204" s="6"/>
    </row>
    <row r="205" spans="2:35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AB205"/>
      <c r="AC205"/>
      <c r="AD205"/>
      <c r="AE205"/>
      <c r="AF205"/>
      <c r="AG205"/>
      <c r="AI205" s="6"/>
    </row>
    <row r="206" spans="2:35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AB206"/>
      <c r="AC206"/>
      <c r="AD206"/>
      <c r="AE206"/>
      <c r="AF206"/>
      <c r="AG206"/>
      <c r="AI206" s="6"/>
    </row>
    <row r="207" spans="2:35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AB207"/>
      <c r="AC207"/>
      <c r="AD207"/>
      <c r="AE207"/>
      <c r="AF207"/>
      <c r="AG207"/>
      <c r="AI207" s="6"/>
    </row>
    <row r="208" spans="2:35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AB208"/>
      <c r="AC208"/>
      <c r="AD208"/>
      <c r="AE208"/>
      <c r="AF208"/>
      <c r="AG208"/>
      <c r="AI208" s="6"/>
    </row>
    <row r="209" spans="2:35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AB209"/>
      <c r="AC209"/>
      <c r="AD209"/>
      <c r="AE209"/>
      <c r="AF209"/>
      <c r="AG209"/>
      <c r="AI209" s="6"/>
    </row>
    <row r="210" spans="2:35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AB210"/>
      <c r="AC210"/>
      <c r="AD210"/>
      <c r="AE210"/>
      <c r="AF210"/>
      <c r="AG210"/>
      <c r="AI210" s="6"/>
    </row>
    <row r="211" spans="2:35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AB211"/>
      <c r="AC211"/>
      <c r="AD211"/>
      <c r="AE211"/>
      <c r="AF211"/>
      <c r="AG211"/>
      <c r="AI211" s="6"/>
    </row>
    <row r="212" spans="2:35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AB212"/>
      <c r="AC212"/>
      <c r="AD212"/>
      <c r="AE212"/>
      <c r="AF212"/>
      <c r="AG212"/>
      <c r="AI212" s="6"/>
    </row>
    <row r="213" spans="2:35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AB213"/>
      <c r="AC213"/>
      <c r="AD213"/>
      <c r="AE213"/>
      <c r="AF213"/>
      <c r="AG213"/>
      <c r="AI213" s="6"/>
    </row>
    <row r="214" spans="2:35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AB214"/>
      <c r="AC214"/>
      <c r="AD214"/>
      <c r="AE214"/>
      <c r="AF214"/>
      <c r="AG214"/>
      <c r="AI214" s="6"/>
    </row>
    <row r="215" spans="2:35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AB215"/>
      <c r="AC215"/>
      <c r="AD215"/>
      <c r="AE215"/>
      <c r="AF215"/>
      <c r="AG215"/>
      <c r="AI215" s="6"/>
    </row>
    <row r="216" spans="2:35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AB216"/>
      <c r="AC216"/>
      <c r="AD216"/>
      <c r="AE216"/>
      <c r="AF216"/>
      <c r="AG216"/>
      <c r="AI216" s="6"/>
    </row>
    <row r="217" spans="2:35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AB217"/>
      <c r="AC217"/>
      <c r="AD217"/>
      <c r="AE217"/>
      <c r="AF217"/>
      <c r="AG217"/>
      <c r="AI217" s="6"/>
    </row>
    <row r="218" spans="2:35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AB218"/>
      <c r="AC218"/>
      <c r="AD218"/>
      <c r="AE218"/>
      <c r="AF218"/>
      <c r="AG218"/>
      <c r="AI218" s="6"/>
    </row>
    <row r="219" spans="2:35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AB219"/>
      <c r="AC219"/>
      <c r="AD219"/>
      <c r="AE219"/>
      <c r="AF219"/>
      <c r="AG219"/>
      <c r="AI219" s="6"/>
    </row>
    <row r="220" spans="2:35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AB220"/>
      <c r="AC220"/>
      <c r="AD220"/>
      <c r="AE220"/>
      <c r="AF220"/>
      <c r="AG220"/>
      <c r="AI220" s="6"/>
    </row>
    <row r="221" spans="2:35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AB221"/>
      <c r="AC221"/>
      <c r="AD221"/>
      <c r="AE221"/>
      <c r="AF221"/>
      <c r="AG221"/>
      <c r="AI221" s="6"/>
    </row>
    <row r="222" spans="2:35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AB222"/>
      <c r="AC222"/>
      <c r="AD222"/>
      <c r="AE222"/>
      <c r="AF222"/>
      <c r="AG222"/>
      <c r="AI222" s="6"/>
    </row>
    <row r="223" spans="2:35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AB223"/>
      <c r="AC223"/>
      <c r="AD223"/>
      <c r="AE223"/>
      <c r="AF223"/>
      <c r="AG223"/>
      <c r="AI223" s="6"/>
    </row>
    <row r="224" spans="2:35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AB224"/>
      <c r="AC224"/>
      <c r="AD224"/>
      <c r="AE224"/>
      <c r="AF224"/>
      <c r="AG224"/>
      <c r="AI224" s="6"/>
    </row>
    <row r="225" spans="2:35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AB225"/>
      <c r="AC225"/>
      <c r="AD225"/>
      <c r="AE225"/>
      <c r="AF225"/>
      <c r="AG225"/>
      <c r="AI225" s="6"/>
    </row>
    <row r="226" spans="2:35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AB226"/>
      <c r="AC226"/>
      <c r="AD226"/>
      <c r="AE226"/>
      <c r="AF226"/>
      <c r="AG226"/>
      <c r="AI226" s="6"/>
    </row>
    <row r="227" spans="2:35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AB227"/>
      <c r="AC227"/>
      <c r="AD227"/>
      <c r="AE227"/>
      <c r="AF227"/>
      <c r="AG227"/>
      <c r="AI227" s="6"/>
    </row>
    <row r="228" spans="2:35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AB228"/>
      <c r="AC228"/>
      <c r="AD228"/>
      <c r="AE228"/>
      <c r="AF228"/>
      <c r="AG228"/>
      <c r="AI228" s="6"/>
    </row>
    <row r="229" spans="2:35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AB229"/>
      <c r="AC229"/>
      <c r="AD229"/>
      <c r="AE229"/>
      <c r="AF229"/>
      <c r="AG229"/>
      <c r="AI229" s="6"/>
    </row>
    <row r="230" spans="2:35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AB230"/>
      <c r="AC230"/>
      <c r="AD230"/>
      <c r="AE230"/>
      <c r="AF230"/>
      <c r="AG230"/>
      <c r="AI230" s="6"/>
    </row>
    <row r="231" spans="2:35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AB231"/>
      <c r="AC231"/>
      <c r="AD231"/>
      <c r="AE231"/>
      <c r="AF231"/>
      <c r="AG231"/>
      <c r="AI231" s="6"/>
    </row>
    <row r="232" spans="2:35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AB232"/>
      <c r="AC232"/>
      <c r="AD232"/>
      <c r="AE232"/>
      <c r="AF232"/>
      <c r="AG232"/>
      <c r="AI232" s="6"/>
    </row>
    <row r="233" spans="2:35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AB233"/>
      <c r="AC233"/>
      <c r="AD233"/>
      <c r="AE233"/>
      <c r="AF233"/>
      <c r="AG233"/>
      <c r="AI233" s="6"/>
    </row>
    <row r="234" spans="2:35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AB234"/>
      <c r="AC234"/>
      <c r="AD234"/>
      <c r="AE234"/>
      <c r="AF234"/>
      <c r="AG234"/>
      <c r="AI234" s="6"/>
    </row>
    <row r="235" spans="2:35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AB235"/>
      <c r="AC235"/>
      <c r="AD235"/>
      <c r="AE235"/>
      <c r="AF235"/>
      <c r="AG235"/>
      <c r="AI235" s="6"/>
    </row>
    <row r="236" spans="2:35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AB236"/>
      <c r="AC236"/>
      <c r="AD236"/>
      <c r="AE236"/>
      <c r="AF236"/>
      <c r="AG236"/>
      <c r="AI236" s="6"/>
    </row>
    <row r="237" spans="2:35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AB237"/>
      <c r="AC237"/>
      <c r="AD237"/>
      <c r="AE237"/>
      <c r="AF237"/>
      <c r="AG237"/>
      <c r="AI237" s="6"/>
    </row>
    <row r="238" spans="2:35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AB238"/>
      <c r="AC238"/>
      <c r="AD238"/>
      <c r="AE238"/>
      <c r="AF238"/>
      <c r="AG238"/>
      <c r="AI238" s="6"/>
    </row>
    <row r="239" spans="2:35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AB239"/>
      <c r="AC239"/>
      <c r="AD239"/>
      <c r="AE239"/>
      <c r="AF239"/>
      <c r="AG239"/>
      <c r="AI239" s="6"/>
    </row>
    <row r="240" spans="2:35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AB240"/>
      <c r="AC240"/>
      <c r="AD240"/>
      <c r="AE240"/>
      <c r="AF240"/>
      <c r="AG240"/>
      <c r="AI240" s="6"/>
    </row>
    <row r="241" spans="2:35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AB241"/>
      <c r="AC241"/>
      <c r="AD241"/>
      <c r="AE241"/>
      <c r="AF241"/>
      <c r="AG241"/>
      <c r="AI241" s="6"/>
    </row>
    <row r="242" spans="2:35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AB242"/>
      <c r="AC242"/>
      <c r="AD242"/>
      <c r="AE242"/>
      <c r="AF242"/>
      <c r="AG242"/>
      <c r="AI242" s="6"/>
    </row>
    <row r="243" spans="2:35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AB243"/>
      <c r="AC243"/>
      <c r="AD243"/>
      <c r="AE243"/>
      <c r="AF243"/>
      <c r="AG243"/>
      <c r="AI243" s="6"/>
    </row>
    <row r="244" spans="2:35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AB244"/>
      <c r="AC244"/>
      <c r="AD244"/>
      <c r="AE244"/>
      <c r="AF244"/>
      <c r="AG244"/>
      <c r="AI244" s="6"/>
    </row>
    <row r="245" spans="2:35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AB245"/>
      <c r="AC245"/>
      <c r="AD245"/>
      <c r="AE245"/>
      <c r="AF245"/>
      <c r="AG245"/>
      <c r="AI245" s="6"/>
    </row>
    <row r="246" spans="2:35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AB246"/>
      <c r="AC246"/>
      <c r="AD246"/>
      <c r="AE246"/>
      <c r="AF246"/>
      <c r="AG246"/>
      <c r="AI246" s="6"/>
    </row>
    <row r="247" spans="2:35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AB247"/>
      <c r="AC247"/>
      <c r="AD247"/>
      <c r="AE247"/>
      <c r="AF247"/>
      <c r="AG247"/>
      <c r="AI247" s="6"/>
    </row>
    <row r="248" spans="2:35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AB248"/>
      <c r="AC248"/>
      <c r="AD248"/>
      <c r="AE248"/>
      <c r="AF248"/>
      <c r="AG248"/>
      <c r="AI248" s="6"/>
    </row>
    <row r="249" spans="2:35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AB249"/>
      <c r="AC249"/>
      <c r="AD249"/>
      <c r="AE249"/>
      <c r="AF249"/>
      <c r="AG249"/>
      <c r="AI249" s="6"/>
    </row>
    <row r="250" spans="2:35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AB250"/>
      <c r="AC250"/>
      <c r="AD250"/>
      <c r="AE250"/>
      <c r="AF250"/>
      <c r="AG250"/>
      <c r="AI250" s="6"/>
    </row>
    <row r="251" spans="2:35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AB251"/>
      <c r="AC251"/>
      <c r="AD251"/>
      <c r="AE251"/>
      <c r="AF251"/>
      <c r="AG251"/>
      <c r="AI251" s="6"/>
    </row>
    <row r="252" spans="2:35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AB252"/>
      <c r="AC252"/>
      <c r="AD252"/>
      <c r="AE252"/>
      <c r="AF252"/>
      <c r="AG252"/>
      <c r="AI252" s="6"/>
    </row>
    <row r="253" spans="2:35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AB253"/>
      <c r="AC253"/>
      <c r="AD253"/>
      <c r="AE253"/>
      <c r="AF253"/>
      <c r="AG253"/>
      <c r="AI253" s="6"/>
    </row>
    <row r="254" spans="2:35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AB254"/>
      <c r="AC254"/>
      <c r="AD254"/>
      <c r="AE254"/>
      <c r="AF254"/>
      <c r="AG254"/>
      <c r="AI254" s="6"/>
    </row>
    <row r="255" spans="2:35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AB255"/>
      <c r="AC255"/>
      <c r="AD255"/>
      <c r="AE255"/>
      <c r="AF255"/>
      <c r="AG255"/>
      <c r="AI255" s="6"/>
    </row>
    <row r="256" spans="2:35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AB256"/>
      <c r="AC256"/>
      <c r="AD256"/>
      <c r="AE256"/>
      <c r="AF256"/>
      <c r="AG256"/>
      <c r="AI256" s="6"/>
    </row>
    <row r="257" spans="2:35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AB257"/>
      <c r="AC257"/>
      <c r="AD257"/>
      <c r="AE257"/>
      <c r="AF257"/>
      <c r="AG257"/>
      <c r="AI257" s="6"/>
    </row>
    <row r="258" spans="2:35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AB258"/>
      <c r="AC258"/>
      <c r="AD258"/>
      <c r="AE258"/>
      <c r="AF258"/>
      <c r="AG258"/>
      <c r="AI258" s="6"/>
    </row>
    <row r="259" spans="2:35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AB259"/>
      <c r="AC259"/>
      <c r="AD259"/>
      <c r="AE259"/>
      <c r="AF259"/>
      <c r="AG259"/>
      <c r="AI259" s="6"/>
    </row>
    <row r="260" spans="2:35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AB260"/>
      <c r="AC260"/>
      <c r="AD260"/>
      <c r="AE260"/>
      <c r="AF260"/>
      <c r="AG260"/>
      <c r="AI260" s="6"/>
    </row>
    <row r="261" spans="2:35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AB261"/>
      <c r="AC261"/>
      <c r="AD261"/>
      <c r="AE261"/>
      <c r="AF261"/>
      <c r="AG261"/>
      <c r="AI261" s="6"/>
    </row>
    <row r="262" spans="2:35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AB262"/>
      <c r="AC262"/>
      <c r="AD262"/>
      <c r="AE262"/>
      <c r="AF262"/>
      <c r="AG262"/>
      <c r="AI262" s="6"/>
    </row>
    <row r="263" spans="2:35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AB263"/>
      <c r="AC263"/>
      <c r="AD263"/>
      <c r="AE263"/>
      <c r="AF263"/>
      <c r="AG263"/>
      <c r="AI263" s="6"/>
    </row>
    <row r="264" spans="2:35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AB264"/>
      <c r="AC264"/>
      <c r="AD264"/>
      <c r="AE264"/>
      <c r="AF264"/>
      <c r="AG264"/>
      <c r="AI264" s="6"/>
    </row>
    <row r="265" spans="2:35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AB265"/>
      <c r="AC265"/>
      <c r="AD265"/>
      <c r="AE265"/>
      <c r="AF265"/>
      <c r="AG265"/>
      <c r="AI265" s="6"/>
    </row>
    <row r="266" spans="2:35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AB266"/>
      <c r="AC266"/>
      <c r="AD266"/>
      <c r="AE266"/>
      <c r="AF266"/>
      <c r="AG266"/>
      <c r="AI266" s="6"/>
    </row>
    <row r="267" spans="2:35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AB267"/>
      <c r="AC267"/>
      <c r="AD267"/>
      <c r="AE267"/>
      <c r="AF267"/>
      <c r="AG267"/>
      <c r="AI267" s="6"/>
    </row>
    <row r="268" spans="2:35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AB268"/>
      <c r="AC268"/>
      <c r="AD268"/>
      <c r="AE268"/>
      <c r="AF268"/>
      <c r="AG268"/>
      <c r="AI268" s="6"/>
    </row>
    <row r="269" spans="2:35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AB269"/>
      <c r="AC269"/>
      <c r="AD269"/>
      <c r="AE269"/>
      <c r="AF269"/>
      <c r="AG269"/>
      <c r="AI269" s="6"/>
    </row>
    <row r="270" spans="2:35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AB270"/>
      <c r="AC270"/>
      <c r="AD270"/>
      <c r="AE270"/>
      <c r="AF270"/>
      <c r="AG270"/>
      <c r="AI270" s="6"/>
    </row>
    <row r="271" spans="2:35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AB271"/>
      <c r="AC271"/>
      <c r="AD271"/>
      <c r="AE271"/>
      <c r="AF271"/>
      <c r="AG271"/>
      <c r="AI271" s="6"/>
    </row>
    <row r="272" spans="2:35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AB272"/>
      <c r="AC272"/>
      <c r="AD272"/>
      <c r="AE272"/>
      <c r="AF272"/>
      <c r="AG272"/>
      <c r="AI272" s="6"/>
    </row>
    <row r="273" spans="2:35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AB273"/>
      <c r="AC273"/>
      <c r="AD273"/>
      <c r="AE273"/>
      <c r="AF273"/>
      <c r="AG273"/>
      <c r="AI273" s="6"/>
    </row>
    <row r="274" spans="2:35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AB274"/>
      <c r="AC274"/>
      <c r="AD274"/>
      <c r="AE274"/>
      <c r="AF274"/>
      <c r="AG274"/>
      <c r="AI274" s="6"/>
    </row>
    <row r="275" spans="2:35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AB275"/>
      <c r="AC275"/>
      <c r="AD275"/>
      <c r="AE275"/>
      <c r="AF275"/>
      <c r="AG275"/>
      <c r="AI275" s="6"/>
    </row>
    <row r="276" spans="2:35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AB276"/>
      <c r="AC276"/>
      <c r="AD276"/>
      <c r="AE276"/>
      <c r="AF276"/>
      <c r="AG276"/>
      <c r="AI276" s="6"/>
    </row>
    <row r="277" spans="2:35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AB277"/>
      <c r="AC277"/>
      <c r="AD277"/>
      <c r="AE277"/>
      <c r="AF277"/>
      <c r="AG277"/>
      <c r="AI277" s="6"/>
    </row>
    <row r="278" spans="2:35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AB278"/>
      <c r="AC278"/>
      <c r="AD278"/>
      <c r="AE278"/>
      <c r="AF278"/>
      <c r="AG278"/>
      <c r="AI278" s="6"/>
    </row>
    <row r="279" spans="2:35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AB279"/>
      <c r="AC279"/>
      <c r="AD279"/>
      <c r="AE279"/>
      <c r="AF279"/>
      <c r="AG279"/>
      <c r="AI279" s="6"/>
    </row>
    <row r="280" spans="2:35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AB280"/>
      <c r="AC280"/>
      <c r="AD280"/>
      <c r="AE280"/>
      <c r="AF280"/>
      <c r="AG280"/>
      <c r="AI280" s="6"/>
    </row>
    <row r="281" spans="2:35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AB281"/>
      <c r="AC281"/>
      <c r="AD281"/>
      <c r="AE281"/>
      <c r="AF281"/>
      <c r="AG281"/>
      <c r="AI281" s="6"/>
    </row>
    <row r="282" spans="2:35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AB282"/>
      <c r="AC282"/>
      <c r="AD282"/>
      <c r="AE282"/>
      <c r="AF282"/>
      <c r="AG282"/>
      <c r="AI282" s="6"/>
    </row>
    <row r="283" spans="2:35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AB283"/>
      <c r="AC283"/>
      <c r="AD283"/>
      <c r="AE283"/>
      <c r="AF283"/>
      <c r="AG283"/>
      <c r="AI283" s="6"/>
    </row>
    <row r="284" spans="2:35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AB284"/>
      <c r="AC284"/>
      <c r="AD284"/>
      <c r="AE284"/>
      <c r="AF284"/>
      <c r="AG284"/>
      <c r="AI284" s="6"/>
    </row>
    <row r="285" spans="2:35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AB285"/>
      <c r="AC285"/>
      <c r="AD285"/>
      <c r="AE285"/>
      <c r="AF285"/>
      <c r="AG285"/>
      <c r="AI285" s="6"/>
    </row>
    <row r="286" spans="2:35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AB286"/>
      <c r="AC286"/>
      <c r="AD286"/>
      <c r="AE286"/>
      <c r="AF286"/>
      <c r="AG286"/>
      <c r="AI286" s="6"/>
    </row>
    <row r="287" spans="2:35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AB287"/>
      <c r="AC287"/>
      <c r="AD287"/>
      <c r="AE287"/>
      <c r="AF287"/>
      <c r="AG287"/>
      <c r="AI287" s="6"/>
    </row>
    <row r="288" spans="2:35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AB288"/>
      <c r="AC288"/>
      <c r="AD288"/>
      <c r="AE288"/>
      <c r="AF288"/>
      <c r="AG288"/>
      <c r="AI288" s="6"/>
    </row>
    <row r="289" spans="2:35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AB289"/>
      <c r="AC289"/>
      <c r="AD289"/>
      <c r="AE289"/>
      <c r="AF289"/>
      <c r="AG289"/>
      <c r="AI289" s="6"/>
    </row>
    <row r="290" spans="2:35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AB290"/>
      <c r="AC290"/>
      <c r="AD290"/>
      <c r="AE290"/>
      <c r="AF290"/>
      <c r="AG290"/>
      <c r="AI290" s="6"/>
    </row>
    <row r="291" spans="2:35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AB291"/>
      <c r="AC291"/>
      <c r="AD291"/>
      <c r="AE291"/>
      <c r="AF291"/>
      <c r="AG291"/>
      <c r="AI291" s="6"/>
    </row>
    <row r="292" spans="2:35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AB292"/>
      <c r="AC292"/>
      <c r="AD292"/>
      <c r="AE292"/>
      <c r="AF292"/>
      <c r="AG292"/>
      <c r="AI292" s="6"/>
    </row>
    <row r="293" spans="2:35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AB293"/>
      <c r="AC293"/>
      <c r="AD293"/>
      <c r="AE293"/>
      <c r="AF293"/>
      <c r="AG293"/>
      <c r="AI293" s="6"/>
    </row>
    <row r="294" spans="2:35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AB294"/>
      <c r="AC294"/>
      <c r="AD294"/>
      <c r="AE294"/>
      <c r="AF294"/>
      <c r="AG294"/>
      <c r="AI294" s="6"/>
    </row>
    <row r="295" spans="2:35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AB295"/>
      <c r="AC295"/>
      <c r="AD295"/>
      <c r="AE295"/>
      <c r="AF295"/>
      <c r="AG295"/>
      <c r="AI295" s="6"/>
    </row>
    <row r="296" spans="2:35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AB296"/>
      <c r="AC296"/>
      <c r="AD296"/>
      <c r="AE296"/>
      <c r="AF296"/>
      <c r="AG296"/>
      <c r="AI296" s="6"/>
    </row>
    <row r="297" spans="2:35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AB297"/>
      <c r="AC297"/>
      <c r="AD297"/>
      <c r="AE297"/>
      <c r="AF297"/>
      <c r="AG297"/>
      <c r="AI297" s="6"/>
    </row>
    <row r="298" spans="2:35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AB298"/>
      <c r="AC298"/>
      <c r="AD298"/>
      <c r="AE298"/>
      <c r="AF298"/>
      <c r="AG298"/>
      <c r="AI298" s="6"/>
    </row>
    <row r="299" spans="2:35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AB299"/>
      <c r="AC299"/>
      <c r="AD299"/>
      <c r="AE299"/>
      <c r="AF299"/>
      <c r="AG299"/>
      <c r="AI299" s="6"/>
    </row>
    <row r="300" spans="2:35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AB300"/>
      <c r="AC300"/>
      <c r="AD300"/>
      <c r="AE300"/>
      <c r="AF300"/>
      <c r="AG300"/>
      <c r="AI300" s="6"/>
    </row>
    <row r="301" spans="2:35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AB301"/>
      <c r="AC301"/>
      <c r="AD301"/>
      <c r="AE301"/>
      <c r="AF301"/>
      <c r="AG301"/>
      <c r="AI301" s="6"/>
    </row>
    <row r="302" spans="2:35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AB302"/>
      <c r="AC302"/>
      <c r="AD302"/>
      <c r="AE302"/>
      <c r="AF302"/>
      <c r="AG302"/>
      <c r="AI302" s="6"/>
    </row>
    <row r="303" spans="2:35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AB303"/>
      <c r="AC303"/>
      <c r="AD303"/>
      <c r="AE303"/>
      <c r="AF303"/>
      <c r="AG303"/>
      <c r="AI303" s="6"/>
    </row>
    <row r="304" spans="2:35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AB304"/>
      <c r="AC304"/>
      <c r="AD304"/>
      <c r="AE304"/>
      <c r="AF304"/>
      <c r="AG304"/>
      <c r="AI304" s="6"/>
    </row>
    <row r="305" spans="2:35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AB305"/>
      <c r="AC305"/>
      <c r="AD305"/>
      <c r="AE305"/>
      <c r="AF305"/>
      <c r="AG305"/>
      <c r="AI305" s="6"/>
    </row>
    <row r="306" spans="2:35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AB306"/>
      <c r="AC306"/>
      <c r="AD306"/>
      <c r="AE306"/>
      <c r="AF306"/>
      <c r="AG306"/>
      <c r="AI306" s="6"/>
    </row>
    <row r="307" spans="2:35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AB307"/>
      <c r="AC307"/>
      <c r="AD307"/>
      <c r="AE307"/>
      <c r="AF307"/>
      <c r="AG307"/>
      <c r="AI307" s="6"/>
    </row>
    <row r="308" spans="2:35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AB308"/>
      <c r="AC308"/>
      <c r="AD308"/>
      <c r="AE308"/>
      <c r="AF308"/>
      <c r="AG308"/>
      <c r="AI308" s="6"/>
    </row>
    <row r="309" spans="2:35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AB309"/>
      <c r="AC309"/>
      <c r="AD309"/>
      <c r="AE309"/>
      <c r="AF309"/>
      <c r="AG309"/>
      <c r="AI309" s="6"/>
    </row>
    <row r="310" spans="2:35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AB310"/>
      <c r="AC310"/>
      <c r="AD310"/>
      <c r="AE310"/>
      <c r="AF310"/>
      <c r="AG310"/>
      <c r="AI310" s="6"/>
    </row>
    <row r="311" spans="2:35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AB311"/>
      <c r="AC311"/>
      <c r="AD311"/>
      <c r="AE311"/>
      <c r="AF311"/>
      <c r="AG311"/>
      <c r="AI311" s="6"/>
    </row>
    <row r="312" spans="2:35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AB312"/>
      <c r="AC312"/>
      <c r="AD312"/>
      <c r="AE312"/>
      <c r="AF312"/>
      <c r="AG312"/>
      <c r="AI312" s="6"/>
    </row>
    <row r="313" spans="2:35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AB313"/>
      <c r="AC313"/>
      <c r="AD313"/>
      <c r="AE313"/>
      <c r="AF313"/>
      <c r="AG313"/>
      <c r="AI313" s="6"/>
    </row>
    <row r="314" spans="2:35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AB314"/>
      <c r="AC314"/>
      <c r="AD314"/>
      <c r="AE314"/>
      <c r="AF314"/>
      <c r="AG314"/>
      <c r="AI314" s="6"/>
    </row>
    <row r="315" spans="2:35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AB315"/>
      <c r="AC315"/>
      <c r="AD315"/>
      <c r="AE315"/>
      <c r="AF315"/>
      <c r="AG315"/>
      <c r="AI315" s="6"/>
    </row>
    <row r="316" spans="2:35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AB316"/>
      <c r="AC316"/>
      <c r="AD316"/>
      <c r="AE316"/>
      <c r="AF316"/>
      <c r="AG316"/>
      <c r="AI316" s="6"/>
    </row>
    <row r="317" spans="2:35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AB317"/>
      <c r="AC317"/>
      <c r="AD317"/>
      <c r="AE317"/>
      <c r="AF317"/>
      <c r="AG317"/>
      <c r="AI317" s="6"/>
    </row>
    <row r="318" spans="2:35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AB318"/>
      <c r="AC318"/>
      <c r="AD318"/>
      <c r="AE318"/>
      <c r="AF318"/>
      <c r="AG318"/>
      <c r="AI318" s="6"/>
    </row>
    <row r="319" spans="2:35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AB319"/>
      <c r="AC319"/>
      <c r="AD319"/>
      <c r="AE319"/>
      <c r="AF319"/>
      <c r="AG319"/>
      <c r="AI319" s="6"/>
    </row>
    <row r="320" spans="2:35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AB320"/>
      <c r="AC320"/>
      <c r="AD320"/>
      <c r="AE320"/>
      <c r="AF320"/>
      <c r="AG320"/>
      <c r="AI320" s="6"/>
    </row>
    <row r="321" spans="2:35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AB321"/>
      <c r="AC321"/>
      <c r="AD321"/>
      <c r="AE321"/>
      <c r="AF321"/>
      <c r="AG321"/>
      <c r="AI321" s="6"/>
    </row>
    <row r="322" spans="2:35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AB322"/>
      <c r="AC322"/>
      <c r="AD322"/>
      <c r="AE322"/>
      <c r="AF322"/>
      <c r="AG322"/>
      <c r="AI322" s="6"/>
    </row>
    <row r="323" spans="2:35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AB323"/>
      <c r="AC323"/>
      <c r="AD323"/>
      <c r="AE323"/>
      <c r="AF323"/>
      <c r="AG323"/>
      <c r="AI323" s="6"/>
    </row>
    <row r="324" spans="2:35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AB324"/>
      <c r="AC324"/>
      <c r="AD324"/>
      <c r="AE324"/>
      <c r="AF324"/>
      <c r="AG324"/>
      <c r="AI324" s="6"/>
    </row>
    <row r="325" spans="2:35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AB325"/>
      <c r="AC325"/>
      <c r="AD325"/>
      <c r="AE325"/>
      <c r="AF325"/>
      <c r="AG325"/>
      <c r="AI325" s="6"/>
    </row>
    <row r="326" spans="2:35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AB326"/>
      <c r="AC326"/>
      <c r="AD326"/>
      <c r="AE326"/>
      <c r="AF326"/>
      <c r="AG326"/>
      <c r="AI326" s="6"/>
    </row>
    <row r="327" spans="2:35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AB327"/>
      <c r="AC327"/>
      <c r="AD327"/>
      <c r="AE327"/>
      <c r="AF327"/>
      <c r="AG327"/>
      <c r="AI327" s="6"/>
    </row>
    <row r="328" spans="2:35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AB328"/>
      <c r="AC328"/>
      <c r="AD328"/>
      <c r="AE328"/>
      <c r="AF328"/>
      <c r="AG328"/>
      <c r="AI328" s="6"/>
    </row>
    <row r="329" spans="2:35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AB329"/>
      <c r="AC329"/>
      <c r="AD329"/>
      <c r="AE329"/>
      <c r="AF329"/>
      <c r="AG329"/>
      <c r="AI329" s="6"/>
    </row>
    <row r="330" spans="2:35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AB330"/>
      <c r="AC330"/>
      <c r="AD330"/>
      <c r="AE330"/>
      <c r="AF330"/>
      <c r="AG330"/>
      <c r="AI330" s="6"/>
    </row>
    <row r="331" spans="2:35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AB331"/>
      <c r="AC331"/>
      <c r="AD331"/>
      <c r="AE331"/>
      <c r="AF331"/>
      <c r="AG331"/>
      <c r="AI331" s="6"/>
    </row>
    <row r="332" spans="2:35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AB332"/>
      <c r="AC332"/>
      <c r="AD332"/>
      <c r="AE332"/>
      <c r="AF332"/>
      <c r="AG332"/>
      <c r="AI332" s="6"/>
    </row>
    <row r="333" spans="2:35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AB333"/>
      <c r="AC333"/>
      <c r="AD333"/>
      <c r="AE333"/>
      <c r="AF333"/>
      <c r="AG333"/>
      <c r="AI333" s="6"/>
    </row>
    <row r="334" spans="2:35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AB334"/>
      <c r="AC334"/>
      <c r="AD334"/>
      <c r="AE334"/>
      <c r="AF334"/>
      <c r="AG334"/>
      <c r="AI334" s="6"/>
    </row>
    <row r="335" spans="2:35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AB335"/>
      <c r="AC335"/>
      <c r="AD335"/>
      <c r="AE335"/>
      <c r="AF335"/>
      <c r="AG335"/>
      <c r="AI335" s="6"/>
    </row>
    <row r="336" spans="2:35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AB336"/>
      <c r="AC336"/>
      <c r="AD336"/>
      <c r="AE336"/>
      <c r="AF336"/>
      <c r="AG336"/>
      <c r="AI336" s="6"/>
    </row>
    <row r="337" spans="2:35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AB337"/>
      <c r="AC337"/>
      <c r="AD337"/>
      <c r="AE337"/>
      <c r="AF337"/>
      <c r="AG337"/>
      <c r="AI337" s="6"/>
    </row>
    <row r="338" spans="2:35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AB338"/>
      <c r="AC338"/>
      <c r="AD338"/>
      <c r="AE338"/>
      <c r="AF338"/>
      <c r="AG338"/>
      <c r="AI338" s="6"/>
    </row>
    <row r="339" spans="2:35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AB339"/>
      <c r="AC339"/>
      <c r="AD339"/>
      <c r="AE339"/>
      <c r="AF339"/>
      <c r="AG339"/>
      <c r="AI339" s="6"/>
    </row>
    <row r="340" spans="2:35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AB340"/>
      <c r="AC340"/>
      <c r="AD340"/>
      <c r="AE340"/>
      <c r="AF340"/>
      <c r="AG340"/>
      <c r="AI340" s="6"/>
    </row>
    <row r="341" spans="2:35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AB341"/>
      <c r="AC341"/>
      <c r="AD341"/>
      <c r="AE341"/>
      <c r="AF341"/>
      <c r="AG341"/>
      <c r="AI341" s="6"/>
    </row>
    <row r="342" spans="2:35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AB342"/>
      <c r="AC342"/>
      <c r="AD342"/>
      <c r="AE342"/>
      <c r="AF342"/>
      <c r="AG342"/>
      <c r="AI342" s="6"/>
    </row>
    <row r="343" spans="2:35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AB343"/>
      <c r="AC343"/>
      <c r="AD343"/>
      <c r="AE343"/>
      <c r="AF343"/>
      <c r="AG343"/>
      <c r="AI343" s="6"/>
    </row>
    <row r="344" spans="2:35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AB344"/>
      <c r="AC344"/>
      <c r="AD344"/>
      <c r="AE344"/>
      <c r="AF344"/>
      <c r="AG344"/>
      <c r="AI344" s="6"/>
    </row>
    <row r="345" spans="2:35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AB345"/>
      <c r="AC345"/>
      <c r="AD345"/>
      <c r="AE345"/>
      <c r="AF345"/>
      <c r="AG345"/>
      <c r="AI345" s="6"/>
    </row>
    <row r="346" spans="2:35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AB346"/>
      <c r="AC346"/>
      <c r="AD346"/>
      <c r="AE346"/>
      <c r="AF346"/>
      <c r="AG346"/>
      <c r="AI346" s="6"/>
    </row>
    <row r="347" spans="2:35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AB347"/>
      <c r="AC347"/>
      <c r="AD347"/>
      <c r="AE347"/>
      <c r="AF347"/>
      <c r="AG347"/>
      <c r="AI347" s="6"/>
    </row>
    <row r="348" spans="2:35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AB348"/>
      <c r="AC348"/>
      <c r="AD348"/>
      <c r="AE348"/>
      <c r="AF348"/>
      <c r="AG348"/>
      <c r="AI348" s="6"/>
    </row>
    <row r="349" spans="2:35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AB349"/>
      <c r="AC349"/>
      <c r="AD349"/>
      <c r="AE349"/>
      <c r="AF349"/>
      <c r="AG349"/>
      <c r="AI349" s="6"/>
    </row>
    <row r="350" spans="2:35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AB350"/>
      <c r="AC350"/>
      <c r="AD350"/>
      <c r="AE350"/>
      <c r="AF350"/>
      <c r="AG350"/>
      <c r="AI350" s="6"/>
    </row>
    <row r="351" spans="2:35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AB351"/>
      <c r="AC351"/>
      <c r="AD351"/>
      <c r="AE351"/>
      <c r="AF351"/>
      <c r="AG351"/>
      <c r="AI351" s="6"/>
    </row>
    <row r="352" spans="2:35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AB352"/>
      <c r="AC352"/>
      <c r="AD352"/>
      <c r="AE352"/>
      <c r="AF352"/>
      <c r="AG352"/>
      <c r="AI352" s="6"/>
    </row>
    <row r="353" spans="2:35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AB353"/>
      <c r="AC353"/>
      <c r="AD353"/>
      <c r="AE353"/>
      <c r="AF353"/>
      <c r="AG353"/>
      <c r="AI353" s="6"/>
    </row>
    <row r="354" spans="2:35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AB354"/>
      <c r="AC354"/>
      <c r="AD354"/>
      <c r="AE354"/>
      <c r="AF354"/>
      <c r="AG354"/>
      <c r="AI354" s="6"/>
    </row>
    <row r="355" spans="2:35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AB355"/>
      <c r="AC355"/>
      <c r="AD355"/>
      <c r="AE355"/>
      <c r="AF355"/>
      <c r="AG355"/>
      <c r="AI355" s="6"/>
    </row>
    <row r="356" spans="2:35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AB356"/>
      <c r="AC356"/>
      <c r="AD356"/>
      <c r="AE356"/>
      <c r="AF356"/>
      <c r="AG356"/>
      <c r="AI356" s="6"/>
    </row>
    <row r="357" spans="2:35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AB357"/>
      <c r="AC357"/>
      <c r="AD357"/>
      <c r="AE357"/>
      <c r="AF357"/>
      <c r="AG357"/>
      <c r="AI357" s="6"/>
    </row>
    <row r="358" spans="2:35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AB358"/>
      <c r="AC358"/>
      <c r="AD358"/>
      <c r="AE358"/>
      <c r="AF358"/>
      <c r="AG358"/>
      <c r="AI358" s="6"/>
    </row>
    <row r="359" spans="2:35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AB359"/>
      <c r="AC359"/>
      <c r="AD359"/>
      <c r="AE359"/>
      <c r="AF359"/>
      <c r="AG359"/>
      <c r="AI359" s="6"/>
    </row>
    <row r="360" spans="2:35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AB360"/>
      <c r="AC360"/>
      <c r="AD360"/>
      <c r="AE360"/>
      <c r="AF360"/>
      <c r="AG360"/>
      <c r="AI360" s="6"/>
    </row>
    <row r="361" spans="2:35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AB361"/>
      <c r="AC361"/>
      <c r="AD361"/>
      <c r="AE361"/>
      <c r="AF361"/>
      <c r="AG361"/>
      <c r="AI361" s="6"/>
    </row>
    <row r="362" spans="2:35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AB362"/>
      <c r="AC362"/>
      <c r="AD362"/>
      <c r="AE362"/>
      <c r="AF362"/>
      <c r="AG362"/>
      <c r="AI362" s="6"/>
    </row>
    <row r="363" spans="2:35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AB363"/>
      <c r="AC363"/>
      <c r="AD363"/>
      <c r="AE363"/>
      <c r="AF363"/>
      <c r="AG363"/>
      <c r="AI363" s="6"/>
    </row>
    <row r="364" spans="2:35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AB364"/>
      <c r="AC364"/>
      <c r="AD364"/>
      <c r="AE364"/>
      <c r="AF364"/>
      <c r="AG364"/>
      <c r="AI364" s="6"/>
    </row>
    <row r="365" spans="2:35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AB365"/>
      <c r="AC365"/>
      <c r="AD365"/>
      <c r="AE365"/>
      <c r="AF365"/>
      <c r="AG365"/>
      <c r="AI365" s="6"/>
    </row>
    <row r="366" spans="2:35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AB366"/>
      <c r="AC366"/>
      <c r="AD366"/>
      <c r="AE366"/>
      <c r="AF366"/>
      <c r="AG366"/>
      <c r="AI366" s="6"/>
    </row>
    <row r="367" spans="2:35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AB367"/>
      <c r="AC367"/>
      <c r="AD367"/>
      <c r="AE367"/>
      <c r="AF367"/>
      <c r="AG367"/>
      <c r="AI367" s="6"/>
    </row>
    <row r="368" spans="2:35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AB368"/>
      <c r="AC368"/>
      <c r="AD368"/>
      <c r="AE368"/>
      <c r="AF368"/>
      <c r="AG368"/>
      <c r="AI368" s="6"/>
    </row>
    <row r="369" spans="2:35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AB369"/>
      <c r="AC369"/>
      <c r="AD369"/>
      <c r="AE369"/>
      <c r="AF369"/>
      <c r="AG369"/>
      <c r="AI369" s="6"/>
    </row>
    <row r="370" spans="2:35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AB370"/>
      <c r="AC370"/>
      <c r="AD370"/>
      <c r="AE370"/>
      <c r="AF370"/>
      <c r="AG370"/>
      <c r="AI370" s="6"/>
    </row>
    <row r="371" spans="2:35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AB371"/>
      <c r="AC371"/>
      <c r="AD371"/>
      <c r="AE371"/>
      <c r="AF371"/>
      <c r="AG371"/>
      <c r="AI371" s="6"/>
    </row>
    <row r="372" spans="2:35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AB372"/>
      <c r="AC372"/>
      <c r="AD372"/>
      <c r="AE372"/>
      <c r="AF372"/>
      <c r="AG372"/>
      <c r="AI372" s="6"/>
    </row>
    <row r="373" spans="2:35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AB373"/>
      <c r="AC373"/>
      <c r="AD373"/>
      <c r="AE373"/>
      <c r="AF373"/>
      <c r="AG373"/>
      <c r="AI373" s="6"/>
    </row>
    <row r="374" spans="2:35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AB374"/>
      <c r="AC374"/>
      <c r="AD374"/>
      <c r="AE374"/>
      <c r="AF374"/>
      <c r="AG374"/>
      <c r="AI374" s="6"/>
    </row>
    <row r="375" spans="2:35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AB375"/>
      <c r="AC375"/>
      <c r="AD375"/>
      <c r="AE375"/>
      <c r="AF375"/>
      <c r="AG375"/>
      <c r="AI375" s="6"/>
    </row>
    <row r="376" spans="2:35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AB376"/>
      <c r="AC376"/>
      <c r="AD376"/>
      <c r="AE376"/>
      <c r="AF376"/>
      <c r="AG376"/>
      <c r="AI376" s="6"/>
    </row>
    <row r="377" spans="2:35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AB377"/>
      <c r="AC377"/>
      <c r="AD377"/>
      <c r="AE377"/>
      <c r="AF377"/>
      <c r="AG377"/>
      <c r="AI377" s="6"/>
    </row>
    <row r="378" spans="2:35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AB378"/>
      <c r="AC378"/>
      <c r="AD378"/>
      <c r="AE378"/>
      <c r="AF378"/>
      <c r="AG378"/>
      <c r="AI378" s="6"/>
    </row>
    <row r="379" spans="2:35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AB379"/>
      <c r="AC379"/>
      <c r="AD379"/>
      <c r="AE379"/>
      <c r="AF379"/>
      <c r="AG379"/>
      <c r="AI379" s="6"/>
    </row>
    <row r="380" spans="2:35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AB380"/>
      <c r="AC380"/>
      <c r="AD380"/>
      <c r="AE380"/>
      <c r="AF380"/>
      <c r="AG380"/>
      <c r="AI380" s="6"/>
    </row>
    <row r="381" spans="2:35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AB381"/>
      <c r="AC381"/>
      <c r="AD381"/>
      <c r="AE381"/>
      <c r="AF381"/>
      <c r="AG381"/>
      <c r="AI381" s="6"/>
    </row>
    <row r="382" spans="2:35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AB382"/>
      <c r="AC382"/>
      <c r="AD382"/>
      <c r="AE382"/>
      <c r="AF382"/>
      <c r="AG382"/>
      <c r="AI382" s="6"/>
    </row>
    <row r="383" spans="2:35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AB383"/>
      <c r="AC383"/>
      <c r="AD383"/>
      <c r="AE383"/>
      <c r="AF383"/>
      <c r="AG383"/>
      <c r="AI383" s="6"/>
    </row>
    <row r="384" spans="2:35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AB384"/>
      <c r="AC384"/>
      <c r="AD384"/>
      <c r="AE384"/>
      <c r="AF384"/>
      <c r="AG384"/>
      <c r="AI384" s="6"/>
    </row>
    <row r="385" spans="2:35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AB385"/>
      <c r="AC385"/>
      <c r="AD385"/>
      <c r="AE385"/>
      <c r="AF385"/>
      <c r="AG385"/>
      <c r="AI385" s="6"/>
    </row>
    <row r="386" spans="2:35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AB386"/>
      <c r="AC386"/>
      <c r="AD386"/>
      <c r="AE386"/>
      <c r="AF386"/>
      <c r="AG386"/>
      <c r="AI386" s="6"/>
    </row>
    <row r="387" spans="2:35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AB387"/>
      <c r="AC387"/>
      <c r="AD387"/>
      <c r="AE387"/>
      <c r="AF387"/>
      <c r="AG387"/>
      <c r="AI387" s="6"/>
    </row>
    <row r="388" spans="2:35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AB388"/>
      <c r="AC388"/>
      <c r="AD388"/>
      <c r="AE388"/>
      <c r="AF388"/>
      <c r="AG388"/>
      <c r="AI388" s="6"/>
    </row>
    <row r="389" spans="2:35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AB389"/>
      <c r="AC389"/>
      <c r="AD389"/>
      <c r="AE389"/>
      <c r="AF389"/>
      <c r="AG389"/>
      <c r="AI389" s="6"/>
    </row>
    <row r="390" spans="2:35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AB390"/>
      <c r="AC390"/>
      <c r="AD390"/>
      <c r="AE390"/>
      <c r="AF390"/>
      <c r="AG390"/>
      <c r="AI390" s="6"/>
    </row>
    <row r="391" spans="2:35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AB391"/>
      <c r="AC391"/>
      <c r="AD391"/>
      <c r="AE391"/>
      <c r="AF391"/>
      <c r="AG391"/>
      <c r="AI391" s="6"/>
    </row>
    <row r="392" spans="2:35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AB392"/>
      <c r="AC392"/>
      <c r="AD392"/>
      <c r="AE392"/>
      <c r="AF392"/>
      <c r="AG392"/>
      <c r="AI392" s="6"/>
    </row>
    <row r="393" spans="2:35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AB393"/>
      <c r="AC393"/>
      <c r="AD393"/>
      <c r="AE393"/>
      <c r="AF393"/>
      <c r="AG393"/>
      <c r="AI393" s="6"/>
    </row>
    <row r="394" spans="2:35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AB394"/>
      <c r="AC394"/>
      <c r="AD394"/>
      <c r="AE394"/>
      <c r="AF394"/>
      <c r="AG394"/>
      <c r="AI394" s="6"/>
    </row>
    <row r="395" spans="2:35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AB395"/>
      <c r="AC395"/>
      <c r="AD395"/>
      <c r="AE395"/>
      <c r="AF395"/>
      <c r="AG395"/>
      <c r="AI395" s="6"/>
    </row>
    <row r="396" spans="2:35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AB396"/>
      <c r="AC396"/>
      <c r="AD396"/>
      <c r="AE396"/>
      <c r="AF396"/>
      <c r="AG396"/>
      <c r="AI396" s="6"/>
    </row>
    <row r="397" spans="2:35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AB397"/>
      <c r="AC397"/>
      <c r="AD397"/>
      <c r="AE397"/>
      <c r="AF397"/>
      <c r="AG397"/>
      <c r="AI397" s="6"/>
    </row>
    <row r="398" spans="2:35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AB398"/>
      <c r="AC398"/>
      <c r="AD398"/>
      <c r="AE398"/>
      <c r="AF398"/>
      <c r="AG398"/>
      <c r="AI398" s="6"/>
    </row>
    <row r="399" spans="2:35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AB399"/>
      <c r="AC399"/>
      <c r="AD399"/>
      <c r="AE399"/>
      <c r="AF399"/>
      <c r="AG399"/>
      <c r="AI399" s="6"/>
    </row>
    <row r="400" spans="2:35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AB400"/>
      <c r="AC400"/>
      <c r="AD400"/>
      <c r="AE400"/>
      <c r="AF400"/>
      <c r="AG400"/>
      <c r="AI400" s="6"/>
    </row>
    <row r="401" spans="2:35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AB401"/>
      <c r="AC401"/>
      <c r="AD401"/>
      <c r="AE401"/>
      <c r="AF401"/>
      <c r="AG401"/>
      <c r="AI401" s="6"/>
    </row>
    <row r="402" spans="2:35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AB402"/>
      <c r="AC402"/>
      <c r="AD402"/>
      <c r="AE402"/>
      <c r="AF402"/>
      <c r="AG402"/>
      <c r="AI402" s="6"/>
    </row>
    <row r="403" spans="2:35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AB403"/>
      <c r="AC403"/>
      <c r="AD403"/>
      <c r="AE403"/>
      <c r="AF403"/>
      <c r="AG403"/>
      <c r="AI403" s="6"/>
    </row>
    <row r="404" spans="2:35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AB404"/>
      <c r="AC404"/>
      <c r="AD404"/>
      <c r="AE404"/>
      <c r="AF404"/>
      <c r="AG404"/>
      <c r="AI404" s="6"/>
    </row>
    <row r="405" spans="2:35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AB405"/>
      <c r="AC405"/>
      <c r="AD405"/>
      <c r="AE405"/>
      <c r="AF405"/>
      <c r="AG405"/>
      <c r="AI405" s="6"/>
    </row>
    <row r="406" spans="2:35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AB406"/>
      <c r="AC406"/>
      <c r="AD406"/>
      <c r="AE406"/>
      <c r="AF406"/>
      <c r="AG406"/>
      <c r="AI406" s="6"/>
    </row>
    <row r="407" spans="2:35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AB407"/>
      <c r="AC407"/>
      <c r="AD407"/>
      <c r="AE407"/>
      <c r="AF407"/>
      <c r="AG407"/>
      <c r="AI407" s="6"/>
    </row>
    <row r="408" spans="2:35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AB408"/>
      <c r="AC408"/>
      <c r="AD408"/>
      <c r="AE408"/>
      <c r="AF408"/>
      <c r="AG408"/>
      <c r="AI408" s="6"/>
    </row>
    <row r="409" spans="2:35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AB409"/>
      <c r="AC409"/>
      <c r="AD409"/>
      <c r="AE409"/>
      <c r="AF409"/>
      <c r="AG409"/>
      <c r="AI409" s="6"/>
    </row>
    <row r="410" spans="2:35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AB410"/>
      <c r="AC410"/>
      <c r="AD410"/>
      <c r="AE410"/>
      <c r="AF410"/>
      <c r="AG410"/>
      <c r="AI410" s="6"/>
    </row>
    <row r="411" spans="2:35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AB411"/>
      <c r="AC411"/>
      <c r="AD411"/>
      <c r="AE411"/>
      <c r="AF411"/>
      <c r="AG411"/>
      <c r="AI411" s="6"/>
    </row>
    <row r="412" spans="2:35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AB412"/>
      <c r="AC412"/>
      <c r="AD412"/>
      <c r="AE412"/>
      <c r="AF412"/>
      <c r="AG412"/>
      <c r="AI412" s="6"/>
    </row>
    <row r="413" spans="2:35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AB413"/>
      <c r="AC413"/>
      <c r="AD413"/>
      <c r="AE413"/>
      <c r="AF413"/>
      <c r="AG413"/>
      <c r="AI413" s="6"/>
    </row>
    <row r="414" spans="2:35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AB414"/>
      <c r="AC414"/>
      <c r="AD414"/>
      <c r="AE414"/>
      <c r="AF414"/>
      <c r="AG414"/>
      <c r="AI414" s="6"/>
    </row>
    <row r="415" spans="2:35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AB415"/>
      <c r="AC415"/>
      <c r="AD415"/>
      <c r="AE415"/>
      <c r="AF415"/>
      <c r="AG415"/>
      <c r="AI415" s="6"/>
    </row>
    <row r="416" spans="2:35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AB416"/>
      <c r="AC416"/>
      <c r="AD416"/>
      <c r="AE416"/>
      <c r="AF416"/>
      <c r="AG416"/>
      <c r="AI416" s="6"/>
    </row>
    <row r="417" spans="2:35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AB417"/>
      <c r="AC417"/>
      <c r="AD417"/>
      <c r="AE417"/>
      <c r="AF417"/>
      <c r="AG417"/>
      <c r="AI417" s="6"/>
    </row>
    <row r="418" spans="2:35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AB418"/>
      <c r="AC418"/>
      <c r="AD418"/>
      <c r="AE418"/>
      <c r="AF418"/>
      <c r="AG418"/>
      <c r="AI418" s="6"/>
    </row>
    <row r="419" spans="2:35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AB419"/>
      <c r="AC419"/>
      <c r="AD419"/>
      <c r="AE419"/>
      <c r="AF419"/>
      <c r="AG419"/>
      <c r="AI419" s="6"/>
    </row>
    <row r="420" spans="2:35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AB420"/>
      <c r="AC420"/>
      <c r="AD420"/>
      <c r="AE420"/>
      <c r="AF420"/>
      <c r="AG420"/>
      <c r="AI420" s="6"/>
    </row>
    <row r="421" spans="2:35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AB421"/>
      <c r="AC421"/>
      <c r="AD421"/>
      <c r="AE421"/>
      <c r="AF421"/>
      <c r="AG421"/>
      <c r="AI421" s="6"/>
    </row>
    <row r="422" spans="2:35" x14ac:dyDescent="0.25">
      <c r="AI422" s="6"/>
    </row>
    <row r="423" spans="2:35" x14ac:dyDescent="0.25">
      <c r="AI423" s="6"/>
    </row>
    <row r="424" spans="2:35" x14ac:dyDescent="0.25">
      <c r="AI424" s="6"/>
    </row>
    <row r="425" spans="2:35" x14ac:dyDescent="0.25">
      <c r="AI425" s="6"/>
    </row>
    <row r="426" spans="2:35" x14ac:dyDescent="0.25">
      <c r="AI426" s="6"/>
    </row>
    <row r="427" spans="2:35" x14ac:dyDescent="0.25">
      <c r="AI427" s="6"/>
    </row>
    <row r="428" spans="2:35" x14ac:dyDescent="0.25">
      <c r="AI428" s="6"/>
    </row>
    <row r="429" spans="2:35" x14ac:dyDescent="0.25">
      <c r="AI429" s="6"/>
    </row>
    <row r="430" spans="2:35" x14ac:dyDescent="0.25">
      <c r="AI430" s="6"/>
    </row>
    <row r="431" spans="2:35" x14ac:dyDescent="0.25">
      <c r="AI431" s="6"/>
    </row>
    <row r="432" spans="2:35" x14ac:dyDescent="0.25">
      <c r="AI432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L432"/>
  <sheetViews>
    <sheetView workbookViewId="0">
      <selection activeCell="V11" sqref="K11:V11"/>
    </sheetView>
  </sheetViews>
  <sheetFormatPr baseColWidth="10" defaultRowHeight="15" x14ac:dyDescent="0.25"/>
  <cols>
    <col min="1" max="1" width="7.5703125" style="1" bestFit="1" customWidth="1"/>
    <col min="2" max="25" width="13.140625" style="1" bestFit="1" customWidth="1"/>
    <col min="26" max="31" width="10" style="1" bestFit="1" customWidth="1"/>
    <col min="32" max="32" width="12.140625" style="1" bestFit="1" customWidth="1"/>
    <col min="33" max="33" width="10" style="1" bestFit="1" customWidth="1"/>
    <col min="34" max="34" width="3" bestFit="1" customWidth="1"/>
    <col min="35" max="35" width="10.7109375" bestFit="1" customWidth="1"/>
    <col min="36" max="37" width="22" bestFit="1" customWidth="1"/>
    <col min="38" max="38" width="17.7109375" bestFit="1" customWidth="1"/>
    <col min="39" max="39" width="21.85546875" bestFit="1" customWidth="1"/>
  </cols>
  <sheetData>
    <row r="1" spans="1:38" x14ac:dyDescent="0.25">
      <c r="B1" s="1">
        <f t="array" aca="1" ref="B1:Y1" ca="1">TRANSPOSE(OFFSET([5]OcupadosEPAESP!$B$1,MATCH(_Disponible_EPA,[5]OcupadosEPAESP!$A:$A)-20-MONTH(_Disponible_EPA)/3,0,20+MONTH(_Disponible_EPA)/3,1))</f>
        <v>17454800</v>
      </c>
      <c r="C1" s="1">
        <f ca="1"/>
        <v>17866500</v>
      </c>
      <c r="D1" s="1">
        <f ca="1"/>
        <v>18048700</v>
      </c>
      <c r="E1" s="1">
        <f ca="1"/>
        <v>18094200</v>
      </c>
      <c r="F1" s="1">
        <f ca="1"/>
        <v>18029600</v>
      </c>
      <c r="G1" s="1">
        <f ca="1"/>
        <v>18301000</v>
      </c>
      <c r="H1" s="1">
        <f ca="1"/>
        <v>18527500</v>
      </c>
      <c r="I1" s="1">
        <f ca="1"/>
        <v>18508100</v>
      </c>
      <c r="J1" s="1">
        <f ca="1"/>
        <v>18438300</v>
      </c>
      <c r="K1" s="1">
        <f ca="1"/>
        <v>18813311.16</v>
      </c>
      <c r="L1" s="1">
        <f ca="1"/>
        <v>19049213.309999999</v>
      </c>
      <c r="M1" s="1">
        <f ca="1"/>
        <v>18998352.77</v>
      </c>
      <c r="N1" s="1">
        <f ca="1"/>
        <v>18874205.210000001</v>
      </c>
      <c r="O1" s="1">
        <f ca="1"/>
        <v>19344066.300000001</v>
      </c>
      <c r="P1" s="1">
        <f ca="1"/>
        <v>19527980.25</v>
      </c>
      <c r="Q1" s="1">
        <f ca="1"/>
        <v>19564553.190000001</v>
      </c>
      <c r="R1" s="1">
        <f ca="1"/>
        <v>19471100</v>
      </c>
      <c r="S1" s="1">
        <f ca="1"/>
        <v>19804909.600000001</v>
      </c>
      <c r="T1" s="1">
        <f ca="1"/>
        <v>19874323.489999998</v>
      </c>
      <c r="U1" s="1">
        <f ca="1"/>
        <v>19966883.920000002</v>
      </c>
      <c r="V1" s="1">
        <f ca="1"/>
        <v>19681264.620000001</v>
      </c>
      <c r="W1" s="1">
        <f ca="1"/>
        <v>18607220.190000001</v>
      </c>
      <c r="X1" s="1">
        <f ca="1"/>
        <v>19176869.359999999</v>
      </c>
      <c r="Y1" s="1">
        <f ca="1"/>
        <v>19344287.010000002</v>
      </c>
    </row>
    <row r="2" spans="1:38" x14ac:dyDescent="0.25">
      <c r="A2" s="2" t="s">
        <v>0</v>
      </c>
      <c r="B2" s="3">
        <f t="array" aca="1" ref="B2:AG10" ca="1">OFFSET([5]Mediana!$A$2,0,MATCH(_Disponible_EPA,[5]Mediana!$2:$2)-20-MONTH(_Disponible_EPA)/3,9,28+MONTH(_Disponible_EPA)/3)</f>
        <v>42094</v>
      </c>
      <c r="C2" s="3">
        <f ca="1"/>
        <v>42185</v>
      </c>
      <c r="D2" s="3">
        <f ca="1"/>
        <v>42277</v>
      </c>
      <c r="E2" s="3">
        <f ca="1"/>
        <v>42369</v>
      </c>
      <c r="F2" s="3">
        <f ca="1"/>
        <v>42460</v>
      </c>
      <c r="G2" s="3">
        <f ca="1"/>
        <v>42551</v>
      </c>
      <c r="H2" s="3">
        <f ca="1"/>
        <v>42643</v>
      </c>
      <c r="I2" s="3">
        <f ca="1"/>
        <v>42735</v>
      </c>
      <c r="J2" s="3">
        <f ca="1"/>
        <v>42825</v>
      </c>
      <c r="K2" s="3">
        <f ca="1"/>
        <v>42916</v>
      </c>
      <c r="L2" s="3">
        <f ca="1"/>
        <v>43008</v>
      </c>
      <c r="M2" s="3">
        <f ca="1"/>
        <v>43100</v>
      </c>
      <c r="N2" s="3">
        <f ca="1"/>
        <v>43190</v>
      </c>
      <c r="O2" s="3">
        <f ca="1"/>
        <v>43281</v>
      </c>
      <c r="P2" s="3">
        <f ca="1"/>
        <v>43373</v>
      </c>
      <c r="Q2" s="3">
        <f ca="1"/>
        <v>43465</v>
      </c>
      <c r="R2" s="3">
        <f ca="1"/>
        <v>43555</v>
      </c>
      <c r="S2" s="3">
        <f ca="1"/>
        <v>43646</v>
      </c>
      <c r="T2" s="3">
        <f ca="1"/>
        <v>43738</v>
      </c>
      <c r="U2" s="3">
        <f ca="1"/>
        <v>43830</v>
      </c>
      <c r="V2" s="3">
        <f ca="1"/>
        <v>43921</v>
      </c>
      <c r="W2" s="3">
        <f ca="1"/>
        <v>44012</v>
      </c>
      <c r="X2" s="3">
        <f ca="1"/>
        <v>44104</v>
      </c>
      <c r="Y2" s="3">
        <f ca="1"/>
        <v>44196</v>
      </c>
      <c r="Z2" s="3">
        <f ca="1"/>
        <v>44286</v>
      </c>
      <c r="AA2" s="3">
        <f ca="1"/>
        <v>44377</v>
      </c>
      <c r="AB2" s="3">
        <f ca="1"/>
        <v>44469</v>
      </c>
      <c r="AC2" s="3">
        <f ca="1"/>
        <v>44561</v>
      </c>
      <c r="AD2" s="3">
        <f ca="1"/>
        <v>44651</v>
      </c>
      <c r="AE2" s="3">
        <f ca="1"/>
        <v>44742</v>
      </c>
      <c r="AF2" s="3">
        <f ca="1"/>
        <v>44834</v>
      </c>
      <c r="AG2" s="3">
        <f ca="1"/>
        <v>44926</v>
      </c>
    </row>
    <row r="3" spans="1:38" x14ac:dyDescent="0.25">
      <c r="A3" s="4">
        <v>1</v>
      </c>
      <c r="B3" s="1">
        <f ca="1"/>
        <v>17782805.925063342</v>
      </c>
      <c r="C3" s="1">
        <f ca="1"/>
        <v>18102897.645365007</v>
      </c>
      <c r="D3" s="1">
        <f ca="1"/>
        <v>18071653.073445313</v>
      </c>
      <c r="E3" s="1">
        <f ca="1"/>
        <v>18035643.307864603</v>
      </c>
      <c r="F3" s="1">
        <f ca="1"/>
        <v>18430946.147485189</v>
      </c>
      <c r="G3" s="1">
        <f ca="1"/>
        <v>18441107.850726362</v>
      </c>
      <c r="H3" s="1">
        <f ca="1"/>
        <v>18562299.579848759</v>
      </c>
      <c r="I3" s="1">
        <f ca="1"/>
        <v>18406097.508882929</v>
      </c>
      <c r="J3" s="1">
        <f ca="1"/>
        <v>18779418.951944452</v>
      </c>
      <c r="K3" s="1">
        <f ca="1"/>
        <v>19038779.58537297</v>
      </c>
      <c r="L3" s="1">
        <f ca="1"/>
        <v>19088244.17444098</v>
      </c>
      <c r="M3" s="1">
        <f ca="1"/>
        <v>18884028.318589553</v>
      </c>
      <c r="N3" s="1">
        <f ca="1"/>
        <v>19184505.560907133</v>
      </c>
      <c r="O3" s="1">
        <f ca="1"/>
        <v>19620747.271568075</v>
      </c>
      <c r="P3" s="1">
        <f ca="1"/>
        <v>19520178.185748328</v>
      </c>
      <c r="Q3" s="1">
        <f ca="1"/>
        <v>19501261.380776778</v>
      </c>
      <c r="R3" s="1">
        <f ca="1"/>
        <v>19859145.89003481</v>
      </c>
      <c r="S3" s="1">
        <f ca="1"/>
        <v>19980054.711345956</v>
      </c>
      <c r="T3" s="1">
        <f ca="1"/>
        <v>19775979.244917966</v>
      </c>
      <c r="U3" s="1">
        <f ca="1"/>
        <v>19888191.708877444</v>
      </c>
      <c r="V3" s="1">
        <f ca="1"/>
        <v>19932420.203248262</v>
      </c>
      <c r="W3" s="1">
        <f ca="1"/>
        <v>18041627.120453287</v>
      </c>
      <c r="X3" s="1">
        <f ca="1"/>
        <v>19177696.664707329</v>
      </c>
      <c r="Y3" s="1">
        <f ca="1"/>
        <v>19099455.664377064</v>
      </c>
      <c r="Z3" s="1" t="str">
        <f ca="1"/>
        <v/>
      </c>
      <c r="AA3" s="1" t="str">
        <f ca="1"/>
        <v/>
      </c>
      <c r="AB3" s="1" t="str">
        <f ca="1"/>
        <v/>
      </c>
      <c r="AC3" s="1" t="str">
        <f ca="1"/>
        <v/>
      </c>
      <c r="AD3" s="1" t="str">
        <f ca="1"/>
        <v/>
      </c>
      <c r="AE3" s="1" t="str">
        <f ca="1"/>
        <v/>
      </c>
      <c r="AF3" s="1" t="str">
        <f ca="1"/>
        <v/>
      </c>
      <c r="AG3" s="1" t="str">
        <f ca="1"/>
        <v/>
      </c>
      <c r="AI3" s="6"/>
    </row>
    <row r="4" spans="1:38" x14ac:dyDescent="0.25">
      <c r="A4" s="4">
        <v>2</v>
      </c>
      <c r="B4" s="1">
        <f ca="1"/>
        <v>17944151.990622684</v>
      </c>
      <c r="C4" s="1">
        <f ca="1"/>
        <v>18149767.63915088</v>
      </c>
      <c r="D4" s="1">
        <f ca="1"/>
        <v>17990210.690765575</v>
      </c>
      <c r="E4" s="1">
        <f ca="1"/>
        <v>18422013.203759011</v>
      </c>
      <c r="F4" s="1">
        <f ca="1"/>
        <v>18641115.522134587</v>
      </c>
      <c r="G4" s="1">
        <f ca="1"/>
        <v>18406771.011101753</v>
      </c>
      <c r="H4" s="1">
        <f ca="1"/>
        <v>18488720.884512514</v>
      </c>
      <c r="I4" s="1">
        <f ca="1"/>
        <v>18721948.103564758</v>
      </c>
      <c r="J4" s="1">
        <f ca="1"/>
        <v>18980515.090122234</v>
      </c>
      <c r="K4" s="1">
        <f ca="1"/>
        <v>19049849.738254435</v>
      </c>
      <c r="L4" s="1">
        <f ca="1"/>
        <v>19035060.164978568</v>
      </c>
      <c r="M4" s="1">
        <f ca="1"/>
        <v>19202043.553857751</v>
      </c>
      <c r="N4" s="1">
        <f ca="1"/>
        <v>19358989.298309758</v>
      </c>
      <c r="O4" s="1">
        <f ca="1"/>
        <v>19653525.107410695</v>
      </c>
      <c r="P4" s="1">
        <f ca="1"/>
        <v>19418770.874164052</v>
      </c>
      <c r="Q4" s="1">
        <f ca="1"/>
        <v>19896407.84833562</v>
      </c>
      <c r="R4" s="1">
        <f ca="1"/>
        <v>20064834.287595332</v>
      </c>
      <c r="S4" s="1">
        <f ca="1"/>
        <v>19946887.652127888</v>
      </c>
      <c r="T4" s="1">
        <f ca="1"/>
        <v>19580353.958405122</v>
      </c>
      <c r="U4" s="1">
        <f ca="1"/>
        <v>20255596.773649901</v>
      </c>
      <c r="V4" s="1">
        <f ca="1"/>
        <v>19995064.894777395</v>
      </c>
      <c r="W4" s="1">
        <f ca="1"/>
        <v>17526910.568162944</v>
      </c>
      <c r="X4" s="1">
        <f ca="1"/>
        <v>18839388.579253528</v>
      </c>
      <c r="Y4" s="1">
        <f ca="1"/>
        <v>19132323.426816672</v>
      </c>
      <c r="Z4" s="1" t="str">
        <f ca="1"/>
        <v/>
      </c>
      <c r="AA4" s="1" t="str">
        <f ca="1"/>
        <v/>
      </c>
      <c r="AB4" s="1" t="str">
        <f ca="1"/>
        <v/>
      </c>
      <c r="AC4" s="1" t="str">
        <f ca="1"/>
        <v/>
      </c>
      <c r="AD4" s="1" t="str">
        <f ca="1"/>
        <v/>
      </c>
      <c r="AE4" s="1" t="str">
        <f ca="1"/>
        <v/>
      </c>
      <c r="AF4" s="1" t="str">
        <f ca="1"/>
        <v/>
      </c>
      <c r="AG4" s="1" t="str">
        <f ca="1"/>
        <v/>
      </c>
      <c r="AI4" s="6"/>
      <c r="AJ4" s="6"/>
    </row>
    <row r="5" spans="1:38" x14ac:dyDescent="0.25">
      <c r="A5" s="5">
        <v>3</v>
      </c>
      <c r="B5" s="1">
        <f ca="1"/>
        <v>17916407.127874024</v>
      </c>
      <c r="C5" s="1">
        <f ca="1"/>
        <v>18123519.294813037</v>
      </c>
      <c r="D5" s="1">
        <f ca="1"/>
        <v>18337686.222844258</v>
      </c>
      <c r="E5" s="1">
        <f ca="1"/>
        <v>18618920.033101514</v>
      </c>
      <c r="F5" s="1">
        <f ca="1"/>
        <v>18665576.88881994</v>
      </c>
      <c r="G5" s="1">
        <f ca="1"/>
        <v>18266886.225408778</v>
      </c>
      <c r="H5" s="1">
        <f ca="1"/>
        <v>18817584.766889282</v>
      </c>
      <c r="I5" s="1">
        <f ca="1"/>
        <v>18896095.900243726</v>
      </c>
      <c r="J5" s="1">
        <f ca="1"/>
        <v>18995766.422653377</v>
      </c>
      <c r="K5" s="1">
        <f ca="1"/>
        <v>19011860.651932485</v>
      </c>
      <c r="L5" s="1">
        <f ca="1"/>
        <v>19376311.666465927</v>
      </c>
      <c r="M5" s="1">
        <f ca="1"/>
        <v>19387961.490318842</v>
      </c>
      <c r="N5" s="1">
        <f ca="1"/>
        <v>19319074.924013868</v>
      </c>
      <c r="O5" s="1">
        <f ca="1"/>
        <v>19638973.669232916</v>
      </c>
      <c r="P5" s="1">
        <f ca="1"/>
        <v>19780669.864962086</v>
      </c>
      <c r="Q5" s="1">
        <f ca="1"/>
        <v>20119113.237991862</v>
      </c>
      <c r="R5" s="1">
        <f ca="1"/>
        <v>20077158.046915434</v>
      </c>
      <c r="S5" s="1">
        <f ca="1"/>
        <v>19817570.700689711</v>
      </c>
      <c r="T5" s="1">
        <f ca="1"/>
        <v>19852586.537257954</v>
      </c>
      <c r="U5" s="1">
        <f ca="1"/>
        <v>20438652.895077866</v>
      </c>
      <c r="V5" s="1">
        <f ca="1"/>
        <v>19904003.613217052</v>
      </c>
      <c r="W5" s="1">
        <f ca="1"/>
        <v>16910104.735382758</v>
      </c>
      <c r="X5" s="1">
        <f ca="1"/>
        <v>18602464.934978448</v>
      </c>
      <c r="Y5" s="1">
        <f ca="1"/>
        <v>19258424.171702228</v>
      </c>
      <c r="Z5" s="1" t="str">
        <f ca="1"/>
        <v/>
      </c>
      <c r="AA5" s="1" t="str">
        <f ca="1"/>
        <v/>
      </c>
      <c r="AB5" s="1" t="str">
        <f ca="1"/>
        <v/>
      </c>
      <c r="AC5" s="1" t="str">
        <f ca="1"/>
        <v/>
      </c>
      <c r="AD5" s="1" t="str">
        <f ca="1"/>
        <v/>
      </c>
      <c r="AE5" s="1" t="str">
        <f ca="1"/>
        <v/>
      </c>
      <c r="AF5" s="1" t="str">
        <f ca="1"/>
        <v/>
      </c>
      <c r="AG5" s="1" t="str">
        <f ca="1"/>
        <v/>
      </c>
      <c r="AI5" s="6"/>
    </row>
    <row r="6" spans="1:38" x14ac:dyDescent="0.25">
      <c r="A6" s="5">
        <v>4</v>
      </c>
      <c r="B6" s="1">
        <f ca="1"/>
        <v>17786405.253628068</v>
      </c>
      <c r="C6" s="1">
        <f ca="1"/>
        <v>18411390.668827862</v>
      </c>
      <c r="D6" s="1">
        <f ca="1"/>
        <v>18473972.953381725</v>
      </c>
      <c r="E6" s="1">
        <f ca="1"/>
        <v>18625970.997160506</v>
      </c>
      <c r="F6" s="1">
        <f ca="1"/>
        <v>18549395.980090939</v>
      </c>
      <c r="G6" s="1">
        <f ca="1"/>
        <v>18557930.741751857</v>
      </c>
      <c r="H6" s="1">
        <f ca="1"/>
        <v>18960972.817226388</v>
      </c>
      <c r="I6" s="1">
        <f ca="1"/>
        <v>18855457.823049627</v>
      </c>
      <c r="J6" s="1">
        <f ca="1"/>
        <v>18922809.302688286</v>
      </c>
      <c r="K6" s="1">
        <f ca="1"/>
        <v>19299665.37227495</v>
      </c>
      <c r="L6" s="1">
        <f ca="1"/>
        <v>19546417.845973082</v>
      </c>
      <c r="M6" s="1">
        <f ca="1"/>
        <v>19350290.364027306</v>
      </c>
      <c r="N6" s="1">
        <f ca="1"/>
        <v>19197814.943380781</v>
      </c>
      <c r="O6" s="1">
        <f ca="1"/>
        <v>20003112.276304539</v>
      </c>
      <c r="P6" s="1">
        <f ca="1"/>
        <v>19915682.316515453</v>
      </c>
      <c r="Q6" s="1">
        <f ca="1"/>
        <v>20125935.763271891</v>
      </c>
      <c r="R6" s="1">
        <f ca="1"/>
        <v>19984641.126778964</v>
      </c>
      <c r="S6" s="1">
        <f ca="1"/>
        <v>20169092.467964388</v>
      </c>
      <c r="T6" s="1">
        <f ca="1"/>
        <v>19929241.298695974</v>
      </c>
      <c r="U6" s="1">
        <f ca="1"/>
        <v>20468848.571138337</v>
      </c>
      <c r="V6" s="1">
        <f ca="1"/>
        <v>19678263.714283809</v>
      </c>
      <c r="W6" s="1">
        <f ca="1"/>
        <v>16502339.046578748</v>
      </c>
      <c r="X6" s="1">
        <f ca="1"/>
        <v>18745052.113967821</v>
      </c>
      <c r="Y6" s="1">
        <f ca="1"/>
        <v>19176062.584063247</v>
      </c>
      <c r="Z6" s="1" t="str">
        <f ca="1"/>
        <v/>
      </c>
      <c r="AA6" s="1" t="str">
        <f ca="1"/>
        <v/>
      </c>
      <c r="AB6" s="1" t="str">
        <f ca="1"/>
        <v/>
      </c>
      <c r="AC6" s="1" t="str">
        <f ca="1"/>
        <v/>
      </c>
      <c r="AD6" s="1" t="str">
        <f ca="1"/>
        <v/>
      </c>
      <c r="AE6" s="1" t="str">
        <f ca="1"/>
        <v/>
      </c>
      <c r="AF6" s="1" t="str">
        <f ca="1"/>
        <v/>
      </c>
      <c r="AG6" s="1" t="str">
        <f ca="1"/>
        <v/>
      </c>
      <c r="AI6" s="6"/>
    </row>
    <row r="7" spans="1:38" x14ac:dyDescent="0.25">
      <c r="A7" s="5">
        <v>5</v>
      </c>
      <c r="B7" s="1">
        <f ca="1"/>
        <v>0</v>
      </c>
      <c r="C7" s="1">
        <f ca="1"/>
        <v>0</v>
      </c>
      <c r="D7" s="1">
        <f ca="1"/>
        <v>0</v>
      </c>
      <c r="E7" s="1">
        <f ca="1"/>
        <v>0</v>
      </c>
      <c r="F7" s="1">
        <f ca="1"/>
        <v>0</v>
      </c>
      <c r="G7" s="1">
        <f ca="1"/>
        <v>0</v>
      </c>
      <c r="H7" s="1">
        <f ca="1"/>
        <v>0</v>
      </c>
      <c r="I7" s="1">
        <f ca="1"/>
        <v>0</v>
      </c>
      <c r="J7" s="1">
        <f ca="1"/>
        <v>0</v>
      </c>
      <c r="K7" s="1">
        <f ca="1"/>
        <v>0</v>
      </c>
      <c r="L7" s="1">
        <f ca="1"/>
        <v>0</v>
      </c>
      <c r="M7" s="1">
        <f ca="1"/>
        <v>0</v>
      </c>
      <c r="N7" s="1">
        <f ca="1"/>
        <v>0</v>
      </c>
      <c r="O7" s="1">
        <f ca="1"/>
        <v>0</v>
      </c>
      <c r="P7" s="1">
        <f ca="1"/>
        <v>0</v>
      </c>
      <c r="Q7" s="1">
        <f ca="1"/>
        <v>0</v>
      </c>
      <c r="R7" s="1">
        <f ca="1"/>
        <v>0</v>
      </c>
      <c r="S7" s="1">
        <f ca="1"/>
        <v>0</v>
      </c>
      <c r="T7" s="1">
        <f ca="1"/>
        <v>0</v>
      </c>
      <c r="U7" s="1">
        <f ca="1"/>
        <v>0</v>
      </c>
      <c r="V7" s="1">
        <f ca="1"/>
        <v>0</v>
      </c>
      <c r="W7" s="1">
        <f ca="1"/>
        <v>0</v>
      </c>
      <c r="X7" s="1">
        <f ca="1"/>
        <v>0</v>
      </c>
      <c r="Y7" s="1">
        <f ca="1"/>
        <v>0</v>
      </c>
      <c r="Z7" s="1">
        <f ca="1"/>
        <v>0</v>
      </c>
      <c r="AA7" s="1">
        <f ca="1"/>
        <v>0</v>
      </c>
      <c r="AB7" s="1">
        <f ca="1"/>
        <v>0</v>
      </c>
      <c r="AC7" s="1">
        <f ca="1"/>
        <v>0</v>
      </c>
      <c r="AD7" s="1">
        <f ca="1"/>
        <v>0</v>
      </c>
      <c r="AE7" s="1">
        <f ca="1"/>
        <v>0</v>
      </c>
      <c r="AF7" s="1">
        <f ca="1"/>
        <v>0</v>
      </c>
      <c r="AG7" s="1">
        <f ca="1"/>
        <v>0</v>
      </c>
      <c r="AI7" s="6"/>
    </row>
    <row r="8" spans="1:38" x14ac:dyDescent="0.25">
      <c r="A8" s="5">
        <v>6</v>
      </c>
      <c r="B8" s="1">
        <f ca="1"/>
        <v>0</v>
      </c>
      <c r="C8" s="1">
        <f ca="1"/>
        <v>0</v>
      </c>
      <c r="D8" s="1">
        <f ca="1"/>
        <v>0</v>
      </c>
      <c r="E8" s="1">
        <f ca="1"/>
        <v>0</v>
      </c>
      <c r="F8" s="1">
        <f ca="1"/>
        <v>0</v>
      </c>
      <c r="G8" s="1">
        <f ca="1"/>
        <v>0</v>
      </c>
      <c r="H8" s="1">
        <f ca="1"/>
        <v>0</v>
      </c>
      <c r="I8" s="1">
        <f ca="1"/>
        <v>0</v>
      </c>
      <c r="J8" s="1">
        <f ca="1"/>
        <v>0</v>
      </c>
      <c r="K8" s="1">
        <f ca="1"/>
        <v>0</v>
      </c>
      <c r="L8" s="1">
        <f ca="1"/>
        <v>0</v>
      </c>
      <c r="M8" s="1">
        <f ca="1"/>
        <v>0</v>
      </c>
      <c r="N8" s="1">
        <f ca="1"/>
        <v>0</v>
      </c>
      <c r="O8" s="1">
        <f ca="1"/>
        <v>0</v>
      </c>
      <c r="P8" s="1">
        <f ca="1"/>
        <v>0</v>
      </c>
      <c r="Q8" s="1">
        <f ca="1"/>
        <v>0</v>
      </c>
      <c r="R8" s="1">
        <f ca="1"/>
        <v>0</v>
      </c>
      <c r="S8" s="1">
        <f ca="1"/>
        <v>0</v>
      </c>
      <c r="T8" s="1">
        <f ca="1"/>
        <v>0</v>
      </c>
      <c r="U8" s="1">
        <f ca="1"/>
        <v>0</v>
      </c>
      <c r="V8" s="1">
        <f ca="1"/>
        <v>0</v>
      </c>
      <c r="W8" s="1">
        <f ca="1"/>
        <v>0</v>
      </c>
      <c r="X8" s="1">
        <f ca="1"/>
        <v>0</v>
      </c>
      <c r="Y8" s="1">
        <f ca="1"/>
        <v>0</v>
      </c>
      <c r="Z8" s="1">
        <f ca="1"/>
        <v>0</v>
      </c>
      <c r="AA8" s="1">
        <f ca="1"/>
        <v>0</v>
      </c>
      <c r="AB8" s="1">
        <f ca="1"/>
        <v>0</v>
      </c>
      <c r="AC8" s="1">
        <f ca="1"/>
        <v>0</v>
      </c>
      <c r="AD8" s="1">
        <f ca="1"/>
        <v>0</v>
      </c>
      <c r="AE8" s="1">
        <f ca="1"/>
        <v>0</v>
      </c>
      <c r="AF8" s="1">
        <f ca="1"/>
        <v>0</v>
      </c>
      <c r="AG8" s="1">
        <f ca="1"/>
        <v>0</v>
      </c>
      <c r="AI8" s="6"/>
    </row>
    <row r="9" spans="1:38" x14ac:dyDescent="0.25">
      <c r="A9" s="4">
        <v>7</v>
      </c>
      <c r="B9" s="1">
        <f ca="1"/>
        <v>0</v>
      </c>
      <c r="C9" s="1">
        <f ca="1"/>
        <v>0</v>
      </c>
      <c r="D9" s="1">
        <f ca="1"/>
        <v>0</v>
      </c>
      <c r="E9" s="1">
        <f ca="1"/>
        <v>0</v>
      </c>
      <c r="F9" s="1">
        <f ca="1"/>
        <v>0</v>
      </c>
      <c r="G9" s="1">
        <f ca="1"/>
        <v>0</v>
      </c>
      <c r="H9" s="1">
        <f ca="1"/>
        <v>0</v>
      </c>
      <c r="I9" s="1">
        <f ca="1"/>
        <v>0</v>
      </c>
      <c r="J9" s="1">
        <f ca="1"/>
        <v>0</v>
      </c>
      <c r="K9" s="1">
        <f ca="1"/>
        <v>0</v>
      </c>
      <c r="L9" s="1">
        <f ca="1"/>
        <v>0</v>
      </c>
      <c r="M9" s="1">
        <f ca="1"/>
        <v>0</v>
      </c>
      <c r="N9" s="1">
        <f ca="1"/>
        <v>0</v>
      </c>
      <c r="O9" s="1">
        <f ca="1"/>
        <v>0</v>
      </c>
      <c r="P9" s="1">
        <f ca="1"/>
        <v>0</v>
      </c>
      <c r="Q9" s="1">
        <f ca="1"/>
        <v>0</v>
      </c>
      <c r="R9" s="1">
        <f ca="1"/>
        <v>0</v>
      </c>
      <c r="S9" s="1">
        <f ca="1"/>
        <v>0</v>
      </c>
      <c r="T9" s="1">
        <f ca="1"/>
        <v>0</v>
      </c>
      <c r="U9" s="1">
        <f ca="1"/>
        <v>0</v>
      </c>
      <c r="V9" s="1">
        <f ca="1"/>
        <v>0</v>
      </c>
      <c r="W9" s="1">
        <f ca="1"/>
        <v>0</v>
      </c>
      <c r="X9" s="1">
        <f ca="1"/>
        <v>0</v>
      </c>
      <c r="Y9" s="1">
        <f ca="1"/>
        <v>0</v>
      </c>
      <c r="Z9" s="1">
        <f ca="1"/>
        <v>0</v>
      </c>
      <c r="AA9" s="1">
        <f ca="1"/>
        <v>0</v>
      </c>
      <c r="AB9" s="1">
        <f ca="1"/>
        <v>0</v>
      </c>
      <c r="AC9" s="1">
        <f ca="1"/>
        <v>0</v>
      </c>
      <c r="AD9" s="1">
        <f ca="1"/>
        <v>0</v>
      </c>
      <c r="AE9" s="1">
        <f ca="1"/>
        <v>0</v>
      </c>
      <c r="AF9" s="1">
        <f ca="1"/>
        <v>0</v>
      </c>
      <c r="AG9" s="1">
        <f ca="1"/>
        <v>0</v>
      </c>
      <c r="AI9" s="6"/>
    </row>
    <row r="10" spans="1:38" x14ac:dyDescent="0.25">
      <c r="A10" s="4">
        <v>8</v>
      </c>
      <c r="B10" s="1">
        <f ca="1"/>
        <v>0</v>
      </c>
      <c r="C10" s="1">
        <f ca="1"/>
        <v>0</v>
      </c>
      <c r="D10" s="1">
        <f ca="1"/>
        <v>0</v>
      </c>
      <c r="E10" s="1">
        <f ca="1"/>
        <v>0</v>
      </c>
      <c r="F10" s="1">
        <f ca="1"/>
        <v>0</v>
      </c>
      <c r="G10" s="1">
        <f ca="1"/>
        <v>0</v>
      </c>
      <c r="H10" s="1">
        <f ca="1"/>
        <v>0</v>
      </c>
      <c r="I10" s="1">
        <f ca="1"/>
        <v>0</v>
      </c>
      <c r="J10" s="1">
        <f ca="1"/>
        <v>0</v>
      </c>
      <c r="K10" s="1">
        <f ca="1"/>
        <v>0</v>
      </c>
      <c r="L10" s="1">
        <f ca="1"/>
        <v>0</v>
      </c>
      <c r="M10" s="1">
        <f ca="1"/>
        <v>0</v>
      </c>
      <c r="N10" s="1">
        <f ca="1"/>
        <v>0</v>
      </c>
      <c r="O10" s="1">
        <f ca="1"/>
        <v>0</v>
      </c>
      <c r="P10" s="1">
        <f ca="1"/>
        <v>0</v>
      </c>
      <c r="Q10" s="1">
        <f ca="1"/>
        <v>0</v>
      </c>
      <c r="R10" s="1">
        <f ca="1"/>
        <v>0</v>
      </c>
      <c r="S10" s="1">
        <f ca="1"/>
        <v>0</v>
      </c>
      <c r="T10" s="1">
        <f ca="1"/>
        <v>0</v>
      </c>
      <c r="U10" s="1">
        <f ca="1"/>
        <v>0</v>
      </c>
      <c r="V10" s="1">
        <f ca="1"/>
        <v>0</v>
      </c>
      <c r="W10" s="1">
        <f ca="1"/>
        <v>0</v>
      </c>
      <c r="X10" s="1">
        <f ca="1"/>
        <v>0</v>
      </c>
      <c r="Y10" s="1">
        <f ca="1"/>
        <v>0</v>
      </c>
      <c r="Z10" s="1">
        <f ca="1"/>
        <v>0</v>
      </c>
      <c r="AA10" s="1">
        <f ca="1"/>
        <v>0</v>
      </c>
      <c r="AB10" s="1">
        <f ca="1"/>
        <v>0</v>
      </c>
      <c r="AC10" s="1">
        <f ca="1"/>
        <v>0</v>
      </c>
      <c r="AD10" s="1">
        <f ca="1"/>
        <v>0</v>
      </c>
      <c r="AE10" s="1">
        <f ca="1"/>
        <v>0</v>
      </c>
      <c r="AF10" s="1">
        <f ca="1"/>
        <v>0</v>
      </c>
      <c r="AG10" s="1">
        <f ca="1"/>
        <v>0</v>
      </c>
      <c r="AI10" s="6"/>
    </row>
    <row r="11" spans="1:38" x14ac:dyDescent="0.25">
      <c r="B11"/>
      <c r="C11"/>
      <c r="D11"/>
      <c r="E11"/>
      <c r="F11"/>
      <c r="G11"/>
      <c r="H11"/>
      <c r="I11"/>
      <c r="J11" s="28" t="s">
        <v>5</v>
      </c>
      <c r="K11" s="29">
        <f t="shared" ref="K11:O11" ca="1" si="0">IFERROR(K1/G1-1,"")</f>
        <v>2.7993615649418047E-2</v>
      </c>
      <c r="L11" s="29">
        <f t="shared" ca="1" si="0"/>
        <v>2.8158861692079373E-2</v>
      </c>
      <c r="M11" s="29">
        <f t="shared" ca="1" si="0"/>
        <v>2.6488552039377389E-2</v>
      </c>
      <c r="N11" s="29">
        <f t="shared" ca="1" si="0"/>
        <v>2.3641290682980598E-2</v>
      </c>
      <c r="O11" s="29">
        <f t="shared" ca="1" si="0"/>
        <v>2.8211681372095176E-2</v>
      </c>
      <c r="P11" s="29">
        <f ca="1">IFERROR(P1/L1-1,"")</f>
        <v>2.513316073523475E-2</v>
      </c>
      <c r="Q11" s="29">
        <f t="shared" ref="Q11:Y11" ca="1" si="1">IFERROR(Q1/M1-1,"")</f>
        <v>2.9802605881394051E-2</v>
      </c>
      <c r="R11" s="29">
        <f t="shared" ca="1" si="1"/>
        <v>3.1624896696775817E-2</v>
      </c>
      <c r="S11" s="29">
        <f t="shared" ca="1" si="1"/>
        <v>2.382349671744044E-2</v>
      </c>
      <c r="T11" s="29">
        <f t="shared" ca="1" si="1"/>
        <v>1.7735743050026898E-2</v>
      </c>
      <c r="U11" s="29">
        <f t="shared" ca="1" si="1"/>
        <v>2.0564268761611437E-2</v>
      </c>
      <c r="V11" s="29">
        <f t="shared" ca="1" si="1"/>
        <v>1.079366959237027E-2</v>
      </c>
      <c r="W11" s="29">
        <f t="shared" ca="1" si="1"/>
        <v>-6.0474368941325518E-2</v>
      </c>
      <c r="X11" s="29">
        <f t="shared" ca="1" si="1"/>
        <v>-3.5093226209733985E-2</v>
      </c>
      <c r="Y11" s="29">
        <f t="shared" ca="1" si="1"/>
        <v>-3.1181475912541945E-2</v>
      </c>
      <c r="Z11" s="29"/>
      <c r="AA11" s="29"/>
      <c r="AB11" s="29"/>
      <c r="AC11" s="29"/>
      <c r="AD11" s="29"/>
      <c r="AE11" s="29"/>
      <c r="AF11" s="29"/>
      <c r="AG11" s="29"/>
      <c r="AI11" s="39" t="s">
        <v>8</v>
      </c>
      <c r="AJ11" s="39" t="s">
        <v>3</v>
      </c>
      <c r="AK11" s="39" t="s">
        <v>9</v>
      </c>
      <c r="AL11" s="38" t="s">
        <v>6</v>
      </c>
    </row>
    <row r="12" spans="1:38" x14ac:dyDescent="0.25">
      <c r="A12" s="2" t="s">
        <v>0</v>
      </c>
      <c r="B12" s="3">
        <f t="array" aca="1" ref="B12:Y20" ca="1">OFFSET([5]Mediana!$A$2,28,MATCH(_Disponible_EPA,[5]Mediana!$2:$2)-20-MONTH(_Disponible_EPA)/3,9,28+MONTH(_Disponible_EPA)/3)</f>
        <v>42094</v>
      </c>
      <c r="C12" s="3">
        <f ca="1"/>
        <v>42185</v>
      </c>
      <c r="D12" s="3">
        <f ca="1"/>
        <v>42277</v>
      </c>
      <c r="E12" s="3">
        <f ca="1"/>
        <v>42369</v>
      </c>
      <c r="F12" s="3">
        <f ca="1"/>
        <v>42460</v>
      </c>
      <c r="G12" s="3">
        <f ca="1"/>
        <v>42551</v>
      </c>
      <c r="H12" s="3">
        <f ca="1"/>
        <v>42643</v>
      </c>
      <c r="I12" s="3">
        <f ca="1"/>
        <v>42735</v>
      </c>
      <c r="J12" s="3">
        <f ca="1"/>
        <v>42825</v>
      </c>
      <c r="K12" s="3">
        <f ca="1"/>
        <v>42916</v>
      </c>
      <c r="L12" s="3">
        <f ca="1"/>
        <v>43008</v>
      </c>
      <c r="M12" s="3">
        <f ca="1"/>
        <v>43100</v>
      </c>
      <c r="N12" s="3">
        <f ca="1"/>
        <v>43190</v>
      </c>
      <c r="O12" s="3">
        <f ca="1"/>
        <v>43281</v>
      </c>
      <c r="P12" s="3">
        <f ca="1"/>
        <v>43373</v>
      </c>
      <c r="Q12" s="3">
        <f ca="1"/>
        <v>43465</v>
      </c>
      <c r="R12" s="3">
        <f ca="1"/>
        <v>43555</v>
      </c>
      <c r="S12" s="3">
        <f ca="1"/>
        <v>43646</v>
      </c>
      <c r="T12" s="3">
        <f ca="1"/>
        <v>43738</v>
      </c>
      <c r="U12" s="3">
        <f ca="1"/>
        <v>43830</v>
      </c>
      <c r="V12" s="3">
        <f ca="1"/>
        <v>43921</v>
      </c>
      <c r="W12" s="3">
        <f ca="1"/>
        <v>44012</v>
      </c>
      <c r="X12" s="3">
        <f ca="1"/>
        <v>44104</v>
      </c>
      <c r="Y12" s="3">
        <f ca="1"/>
        <v>44196</v>
      </c>
      <c r="Z12" s="3"/>
      <c r="AA12" s="3"/>
      <c r="AB12" s="3"/>
      <c r="AC12" s="3"/>
      <c r="AD12" s="3"/>
      <c r="AE12" s="3"/>
      <c r="AF12" s="3"/>
      <c r="AG12" s="3"/>
      <c r="AI12" s="8">
        <f ca="1">INDEX(_OcupadosEPAESP,ROWS($A$1:A1))</f>
        <v>17454800</v>
      </c>
      <c r="AJ12" s="8">
        <f ca="1">INDEX(_OcupadosEPAESP,ROWS($A$1:C1))</f>
        <v>17454800</v>
      </c>
      <c r="AK12" s="8"/>
      <c r="AL12" s="40">
        <f ca="1">SUM(OFFSET(AL13,0,0,_Horizonte_EPA,1))</f>
        <v>4</v>
      </c>
    </row>
    <row r="13" spans="1:38" x14ac:dyDescent="0.25">
      <c r="A13" s="4">
        <v>1</v>
      </c>
      <c r="B13" s="27">
        <f ca="1"/>
        <v>7.662721081214424E-3</v>
      </c>
      <c r="C13" s="27">
        <f ca="1"/>
        <v>6.4206784749309756E-3</v>
      </c>
      <c r="D13" s="27">
        <f ca="1"/>
        <v>4.7293901421962973E-3</v>
      </c>
      <c r="E13" s="27">
        <f ca="1"/>
        <v>2.9332337745330193E-3</v>
      </c>
      <c r="F13" s="27">
        <f ca="1"/>
        <v>2.1363298046912838E-3</v>
      </c>
      <c r="G13" s="27">
        <f ca="1"/>
        <v>8.878718546711014E-3</v>
      </c>
      <c r="H13" s="27">
        <f ca="1"/>
        <v>6.4025387928118944E-3</v>
      </c>
      <c r="I13" s="27">
        <f ca="1"/>
        <v>4.6868986997855751E-3</v>
      </c>
      <c r="J13" s="27">
        <f ca="1"/>
        <v>3.5527839522904153E-3</v>
      </c>
      <c r="K13" s="27">
        <f ca="1"/>
        <v>3.6214362954090163E-3</v>
      </c>
      <c r="L13" s="27">
        <f ca="1"/>
        <v>1.731232927606112E-3</v>
      </c>
      <c r="M13" s="27">
        <f ca="1"/>
        <v>5.928860569750739E-3</v>
      </c>
      <c r="N13" s="27">
        <f ca="1"/>
        <v>1.7289824846616806E-3</v>
      </c>
      <c r="O13" s="27">
        <f ca="1"/>
        <v>9.6327902214009744E-3</v>
      </c>
      <c r="P13" s="27">
        <f ca="1"/>
        <v>6.1364774073142999E-3</v>
      </c>
      <c r="Q13" s="27">
        <f ca="1"/>
        <v>3.6611484218387939E-3</v>
      </c>
      <c r="R13" s="27">
        <f ca="1"/>
        <v>2.9325951194894301E-3</v>
      </c>
      <c r="S13" s="27">
        <f ca="1"/>
        <v>4.0462630371726647E-3</v>
      </c>
      <c r="T13" s="27">
        <f ca="1"/>
        <v>6.5256668660938193E-3</v>
      </c>
      <c r="U13" s="27">
        <f ca="1"/>
        <v>1.1093362777246332E-2</v>
      </c>
      <c r="V13" s="27">
        <f ca="1"/>
        <v>1.2359849821018676E-2</v>
      </c>
      <c r="W13" s="27">
        <f ca="1"/>
        <v>8.1456940893237739E-2</v>
      </c>
      <c r="X13" s="27">
        <f ca="1"/>
        <v>7.1762947254882553E-2</v>
      </c>
      <c r="Y13" s="27">
        <f ca="1"/>
        <v>2.1022578415136411E-2</v>
      </c>
      <c r="Z13" s="27"/>
      <c r="AA13" s="27"/>
      <c r="AB13" s="27"/>
      <c r="AC13" s="27"/>
      <c r="AD13" s="27"/>
      <c r="AE13" s="27"/>
      <c r="AF13" s="27"/>
      <c r="AG13" s="27"/>
      <c r="AI13" s="8">
        <f ca="1">INDEX(_OcupadosEPAESP,ROWS($A$1:A2))</f>
        <v>17866500</v>
      </c>
      <c r="AJ13" s="8">
        <f ca="1">INDEX(_OcupadosEPAESP,ROWS($A$1:C2))</f>
        <v>17866500</v>
      </c>
      <c r="AK13" s="8"/>
      <c r="AL13" s="37">
        <f ca="1">IF(INDEX(Previsiones_OcupadosEPAESP,1)&lt;INDEX(_OcupadosEPAESP,_NumeroTrimestres),1,0)</f>
        <v>1</v>
      </c>
    </row>
    <row r="14" spans="1:38" x14ac:dyDescent="0.25">
      <c r="A14" s="4">
        <v>2</v>
      </c>
      <c r="B14" s="27">
        <f ca="1"/>
        <v>6.3433741368120519E-3</v>
      </c>
      <c r="C14" s="27">
        <f ca="1"/>
        <v>8.8181310756658745E-3</v>
      </c>
      <c r="D14" s="27">
        <f ca="1"/>
        <v>6.1734014748638915E-3</v>
      </c>
      <c r="E14" s="27">
        <f ca="1"/>
        <v>5.2775892484199383E-3</v>
      </c>
      <c r="F14" s="27">
        <f ca="1"/>
        <v>9.6732794130834493E-3</v>
      </c>
      <c r="G14" s="27">
        <f ca="1"/>
        <v>9.1838971399016769E-3</v>
      </c>
      <c r="H14" s="27">
        <f ca="1"/>
        <v>7.9636387926844219E-3</v>
      </c>
      <c r="I14" s="27">
        <f ca="1"/>
        <v>5.2113129452287365E-3</v>
      </c>
      <c r="J14" s="27">
        <f ca="1"/>
        <v>7.3295477994972016E-3</v>
      </c>
      <c r="K14" s="27">
        <f ca="1"/>
        <v>5.9615764317289535E-3</v>
      </c>
      <c r="L14" s="27">
        <f ca="1"/>
        <v>3.726703585023014E-3</v>
      </c>
      <c r="M14" s="27">
        <f ca="1"/>
        <v>9.5529954756820093E-3</v>
      </c>
      <c r="N14" s="27">
        <f ca="1"/>
        <v>8.4405290233472655E-3</v>
      </c>
      <c r="O14" s="27">
        <f ca="1"/>
        <v>9.8632422362296378E-3</v>
      </c>
      <c r="P14" s="27">
        <f ca="1"/>
        <v>5.7567922521111524E-3</v>
      </c>
      <c r="Q14" s="27">
        <f ca="1"/>
        <v>3.9139074658907482E-3</v>
      </c>
      <c r="R14" s="27">
        <f ca="1"/>
        <v>5.7563438684523714E-3</v>
      </c>
      <c r="S14" s="27">
        <f ca="1"/>
        <v>1.0885379279308402E-2</v>
      </c>
      <c r="T14" s="27">
        <f ca="1"/>
        <v>2.4599233443974955E-3</v>
      </c>
      <c r="U14" s="27">
        <f ca="1"/>
        <v>6.5844571058879288E-3</v>
      </c>
      <c r="V14" s="27">
        <f ca="1"/>
        <v>0.10122776032230955</v>
      </c>
      <c r="W14" s="27">
        <f ca="1"/>
        <v>5.6065384274746694E-2</v>
      </c>
      <c r="X14" s="27">
        <f ca="1"/>
        <v>0.11173118677024389</v>
      </c>
      <c r="Y14" s="27">
        <f ca="1"/>
        <v>0.11298901285919034</v>
      </c>
      <c r="Z14" s="27"/>
      <c r="AA14" s="27"/>
      <c r="AB14" s="27"/>
      <c r="AC14" s="27"/>
      <c r="AD14" s="27"/>
      <c r="AE14" s="27"/>
      <c r="AF14" s="27"/>
      <c r="AG14" s="27"/>
      <c r="AI14" s="8">
        <f ca="1">INDEX(_OcupadosEPAESP,ROWS($A$1:A3))</f>
        <v>18048700</v>
      </c>
      <c r="AJ14" s="8">
        <f ca="1">INDEX(_OcupadosEPAESP,ROWS($A$1:C3))</f>
        <v>18048700</v>
      </c>
      <c r="AK14" s="8"/>
      <c r="AL14" s="37">
        <f ca="1">IF(INDEX(Previsiones_OcupadosEPAESP,2)&lt;INDEX(_OcupadosEPAESP,_NumeroTrimestres),1,0)</f>
        <v>1</v>
      </c>
    </row>
    <row r="15" spans="1:38" x14ac:dyDescent="0.25">
      <c r="A15" s="5">
        <v>3</v>
      </c>
      <c r="B15" s="27">
        <f ca="1"/>
        <v>1.15224274092149E-2</v>
      </c>
      <c r="C15" s="27">
        <f ca="1"/>
        <v>1.5061296728865619E-2</v>
      </c>
      <c r="D15" s="27">
        <f ca="1"/>
        <v>1.0528634669584432E-2</v>
      </c>
      <c r="E15" s="27">
        <f ca="1"/>
        <v>7.2714337053550668E-3</v>
      </c>
      <c r="F15" s="27">
        <f ca="1"/>
        <v>1.0021502954432739E-2</v>
      </c>
      <c r="G15" s="27">
        <f ca="1"/>
        <v>1.3504135008044404E-2</v>
      </c>
      <c r="H15" s="27">
        <f ca="1"/>
        <v>1.3354027289614323E-2</v>
      </c>
      <c r="I15" s="27">
        <f ca="1"/>
        <v>4.5412233935493906E-3</v>
      </c>
      <c r="J15" s="27">
        <f ca="1"/>
        <v>1.2129828972633733E-2</v>
      </c>
      <c r="K15" s="27">
        <f ca="1"/>
        <v>4.3022187848263532E-3</v>
      </c>
      <c r="L15" s="27">
        <f ca="1"/>
        <v>9.2801619301827887E-3</v>
      </c>
      <c r="M15" s="27">
        <f ca="1"/>
        <v>3.7102083030077278E-3</v>
      </c>
      <c r="N15" s="27">
        <f ca="1"/>
        <v>9.0189703937195685E-3</v>
      </c>
      <c r="O15" s="27">
        <f ca="1"/>
        <v>1.4687050426624614E-2</v>
      </c>
      <c r="P15" s="27">
        <f ca="1"/>
        <v>1.0714590064194982E-2</v>
      </c>
      <c r="Q15" s="27">
        <f ca="1"/>
        <v>3.4287066063612634E-3</v>
      </c>
      <c r="R15" s="27">
        <f ca="1"/>
        <v>1.4661344338100825E-2</v>
      </c>
      <c r="S15" s="27">
        <f ca="1"/>
        <v>7.8604992037896969E-3</v>
      </c>
      <c r="T15" s="27">
        <f ca="1"/>
        <v>9.2394175085552584E-3</v>
      </c>
      <c r="U15" s="27">
        <f ca="1"/>
        <v>7.639271620907355E-2</v>
      </c>
      <c r="V15" s="27">
        <f ca="1"/>
        <v>7.8190141761998178E-2</v>
      </c>
      <c r="W15" s="27">
        <f ca="1"/>
        <v>4.1409209802880848E-2</v>
      </c>
      <c r="X15" s="27">
        <f ca="1"/>
        <v>4.2148487231310747E-2</v>
      </c>
      <c r="Y15" s="27">
        <f ca="1"/>
        <v>4.3236062063458314E-2</v>
      </c>
      <c r="Z15" s="27"/>
      <c r="AA15" s="27"/>
      <c r="AB15" s="27"/>
      <c r="AC15" s="27"/>
      <c r="AD15" s="27"/>
      <c r="AE15" s="27"/>
      <c r="AF15" s="27"/>
      <c r="AG15" s="27"/>
      <c r="AI15" s="8">
        <f ca="1">INDEX(_OcupadosEPAESP,ROWS($A$1:A4))</f>
        <v>18094200</v>
      </c>
      <c r="AJ15" s="8">
        <f ca="1">INDEX(_OcupadosEPAESP,ROWS($A$1:C4))</f>
        <v>18094200</v>
      </c>
      <c r="AK15" s="8"/>
      <c r="AL15" s="37">
        <f ca="1">IF(INDEX(Previsiones_OcupadosEPAESP,3)&lt;INDEX(_OcupadosEPAESP,_NumeroTrimestres),1,0)</f>
        <v>1</v>
      </c>
    </row>
    <row r="16" spans="1:38" x14ac:dyDescent="0.25">
      <c r="A16" s="5">
        <v>4</v>
      </c>
      <c r="B16" s="27">
        <f ca="1"/>
        <v>1.1028305870833819E-2</v>
      </c>
      <c r="C16" s="27">
        <f ca="1"/>
        <v>2.0091746377795493E-2</v>
      </c>
      <c r="D16" s="27">
        <f ca="1"/>
        <v>1.2610199960116367E-2</v>
      </c>
      <c r="E16" s="27">
        <f ca="1"/>
        <v>9.6506214651257416E-3</v>
      </c>
      <c r="F16" s="27">
        <f ca="1"/>
        <v>1.3208758733003628E-2</v>
      </c>
      <c r="G16" s="27">
        <f ca="1"/>
        <v>1.2819097719438052E-2</v>
      </c>
      <c r="H16" s="27">
        <f ca="1"/>
        <v>1.9510676221018389E-2</v>
      </c>
      <c r="I16" s="27">
        <f ca="1"/>
        <v>1.0184103009213278E-2</v>
      </c>
      <c r="J16" s="27">
        <f ca="1"/>
        <v>1.2726904330491916E-2</v>
      </c>
      <c r="K16" s="27">
        <f ca="1"/>
        <v>7.4184728428233048E-3</v>
      </c>
      <c r="L16" s="27">
        <f ca="1"/>
        <v>4.7191442181002668E-3</v>
      </c>
      <c r="M16" s="27">
        <f ca="1"/>
        <v>3.4666111154575078E-3</v>
      </c>
      <c r="N16" s="27">
        <f ca="1"/>
        <v>1.3199596731357526E-2</v>
      </c>
      <c r="O16" s="27">
        <f ca="1"/>
        <v>1.6535763384154783E-2</v>
      </c>
      <c r="P16" s="27">
        <f ca="1"/>
        <v>1.2335666306620183E-2</v>
      </c>
      <c r="Q16" s="27">
        <f ca="1"/>
        <v>4.5131458372453118E-3</v>
      </c>
      <c r="R16" s="27">
        <f ca="1"/>
        <v>1.0334275899909949E-2</v>
      </c>
      <c r="S16" s="27">
        <f ca="1"/>
        <v>1.8108503738281177E-2</v>
      </c>
      <c r="T16" s="27">
        <f ca="1"/>
        <v>9.574714049040535E-2</v>
      </c>
      <c r="U16" s="27">
        <f ca="1"/>
        <v>5.1661010867715448E-2</v>
      </c>
      <c r="V16" s="27">
        <f ca="1"/>
        <v>7.1949150993159253E-2</v>
      </c>
      <c r="W16" s="27">
        <f ca="1"/>
        <v>7.299814332257698E-2</v>
      </c>
      <c r="X16" s="27">
        <f ca="1"/>
        <v>7.4030867670826853E-2</v>
      </c>
      <c r="Y16" s="27">
        <f ca="1"/>
        <v>7.5167194059612835E-2</v>
      </c>
      <c r="Z16" s="27"/>
      <c r="AA16" s="27"/>
      <c r="AB16" s="27"/>
      <c r="AC16" s="27"/>
      <c r="AD16" s="27"/>
      <c r="AE16" s="27"/>
      <c r="AF16" s="27"/>
      <c r="AG16" s="27"/>
      <c r="AI16" s="8">
        <f ca="1">INDEX(_OcupadosEPAESP,ROWS($A$1:A5))</f>
        <v>18029600</v>
      </c>
      <c r="AJ16" s="8">
        <f ca="1">INDEX(_OcupadosEPAESP,ROWS($A$1:C5))</f>
        <v>18029600</v>
      </c>
      <c r="AK16" s="8"/>
      <c r="AL16" s="37">
        <f ca="1">IF(INDEX(Previsiones_OcupadosEPAESP,4)&lt;INDEX(_OcupadosEPAESP,_NumeroTrimestres),1,0)</f>
        <v>1</v>
      </c>
    </row>
    <row r="17" spans="1:37" x14ac:dyDescent="0.25">
      <c r="A17" s="5">
        <v>5</v>
      </c>
      <c r="B17" s="27">
        <f ca="1"/>
        <v>0</v>
      </c>
      <c r="C17" s="27">
        <f ca="1"/>
        <v>0</v>
      </c>
      <c r="D17" s="27">
        <f ca="1"/>
        <v>0</v>
      </c>
      <c r="E17" s="27">
        <f ca="1"/>
        <v>0</v>
      </c>
      <c r="F17" s="27">
        <f ca="1"/>
        <v>0</v>
      </c>
      <c r="G17" s="27">
        <f ca="1"/>
        <v>0</v>
      </c>
      <c r="H17" s="27">
        <f ca="1"/>
        <v>0</v>
      </c>
      <c r="I17" s="27">
        <f ca="1"/>
        <v>0</v>
      </c>
      <c r="J17" s="27">
        <f ca="1"/>
        <v>0</v>
      </c>
      <c r="K17" s="27">
        <f ca="1"/>
        <v>0</v>
      </c>
      <c r="L17" s="27">
        <f ca="1"/>
        <v>0</v>
      </c>
      <c r="M17" s="27">
        <f ca="1"/>
        <v>0</v>
      </c>
      <c r="N17" s="27">
        <f ca="1"/>
        <v>0</v>
      </c>
      <c r="O17" s="27">
        <f ca="1"/>
        <v>0</v>
      </c>
      <c r="P17" s="27">
        <f ca="1"/>
        <v>0</v>
      </c>
      <c r="Q17" s="27">
        <f ca="1"/>
        <v>0</v>
      </c>
      <c r="R17" s="27">
        <f ca="1"/>
        <v>0</v>
      </c>
      <c r="S17" s="27">
        <f ca="1"/>
        <v>0</v>
      </c>
      <c r="T17" s="27">
        <f ca="1"/>
        <v>0</v>
      </c>
      <c r="U17" s="27">
        <f ca="1"/>
        <v>0</v>
      </c>
      <c r="V17" s="27">
        <f ca="1"/>
        <v>0</v>
      </c>
      <c r="W17" s="27">
        <f ca="1"/>
        <v>0</v>
      </c>
      <c r="X17" s="27">
        <f ca="1"/>
        <v>0</v>
      </c>
      <c r="Y17" s="27">
        <f ca="1"/>
        <v>0</v>
      </c>
      <c r="Z17" s="27"/>
      <c r="AA17" s="27"/>
      <c r="AB17" s="27"/>
      <c r="AC17" s="27"/>
      <c r="AD17" s="27"/>
      <c r="AE17" s="27"/>
      <c r="AF17" s="27"/>
      <c r="AG17" s="27"/>
      <c r="AI17" s="8">
        <f ca="1">INDEX(_OcupadosEPAESP,ROWS($A$1:A6))</f>
        <v>18301000</v>
      </c>
      <c r="AJ17" s="8">
        <f ca="1">INDEX(_OcupadosEPAESP,ROWS($A$1:C6))</f>
        <v>18301000</v>
      </c>
      <c r="AK17" s="8"/>
    </row>
    <row r="18" spans="1:37" x14ac:dyDescent="0.25">
      <c r="A18" s="5">
        <v>6</v>
      </c>
      <c r="B18" s="27">
        <f ca="1"/>
        <v>0</v>
      </c>
      <c r="C18" s="27">
        <f ca="1"/>
        <v>0</v>
      </c>
      <c r="D18" s="27">
        <f ca="1"/>
        <v>0</v>
      </c>
      <c r="E18" s="27">
        <f ca="1"/>
        <v>0</v>
      </c>
      <c r="F18" s="27">
        <f ca="1"/>
        <v>0</v>
      </c>
      <c r="G18" s="27">
        <f ca="1"/>
        <v>0</v>
      </c>
      <c r="H18" s="27">
        <f ca="1"/>
        <v>0</v>
      </c>
      <c r="I18" s="27">
        <f ca="1"/>
        <v>0</v>
      </c>
      <c r="J18" s="27">
        <f ca="1"/>
        <v>0</v>
      </c>
      <c r="K18" s="27">
        <f ca="1"/>
        <v>0</v>
      </c>
      <c r="L18" s="27">
        <f ca="1"/>
        <v>0</v>
      </c>
      <c r="M18" s="27">
        <f ca="1"/>
        <v>0</v>
      </c>
      <c r="N18" s="27">
        <f ca="1"/>
        <v>0</v>
      </c>
      <c r="O18" s="27">
        <f ca="1"/>
        <v>0</v>
      </c>
      <c r="P18" s="27">
        <f ca="1"/>
        <v>0</v>
      </c>
      <c r="Q18" s="27">
        <f ca="1"/>
        <v>0</v>
      </c>
      <c r="R18" s="27">
        <f ca="1"/>
        <v>0</v>
      </c>
      <c r="S18" s="27">
        <f ca="1"/>
        <v>0</v>
      </c>
      <c r="T18" s="27">
        <f ca="1"/>
        <v>0</v>
      </c>
      <c r="U18" s="27">
        <f ca="1"/>
        <v>0</v>
      </c>
      <c r="V18" s="27">
        <f ca="1"/>
        <v>0</v>
      </c>
      <c r="W18" s="27">
        <f ca="1"/>
        <v>0</v>
      </c>
      <c r="X18" s="27">
        <f ca="1"/>
        <v>0</v>
      </c>
      <c r="Y18" s="27">
        <f ca="1"/>
        <v>0</v>
      </c>
      <c r="Z18" s="27"/>
      <c r="AA18" s="27"/>
      <c r="AB18" s="27"/>
      <c r="AC18" s="27"/>
      <c r="AD18" s="27"/>
      <c r="AE18" s="27"/>
      <c r="AF18" s="27"/>
      <c r="AG18" s="27"/>
      <c r="AI18" s="8">
        <f ca="1">INDEX(_OcupadosEPAESP,ROWS($A$1:A7))</f>
        <v>18527500</v>
      </c>
      <c r="AJ18" s="8">
        <f ca="1">INDEX(_OcupadosEPAESP,ROWS($A$1:C7))</f>
        <v>18527500</v>
      </c>
      <c r="AK18" s="8"/>
    </row>
    <row r="19" spans="1:37" x14ac:dyDescent="0.25">
      <c r="A19" s="4">
        <v>7</v>
      </c>
      <c r="B19" s="27">
        <f ca="1"/>
        <v>0</v>
      </c>
      <c r="C19" s="27">
        <f ca="1"/>
        <v>0</v>
      </c>
      <c r="D19" s="27">
        <f ca="1"/>
        <v>0</v>
      </c>
      <c r="E19" s="27">
        <f ca="1"/>
        <v>0</v>
      </c>
      <c r="F19" s="27">
        <f ca="1"/>
        <v>0</v>
      </c>
      <c r="G19" s="27">
        <f ca="1"/>
        <v>0</v>
      </c>
      <c r="H19" s="27">
        <f ca="1"/>
        <v>0</v>
      </c>
      <c r="I19" s="27">
        <f ca="1"/>
        <v>0</v>
      </c>
      <c r="J19" s="27">
        <f ca="1"/>
        <v>0</v>
      </c>
      <c r="K19" s="27">
        <f ca="1"/>
        <v>0</v>
      </c>
      <c r="L19" s="27">
        <f ca="1"/>
        <v>0</v>
      </c>
      <c r="M19" s="27">
        <f ca="1"/>
        <v>0</v>
      </c>
      <c r="N19" s="27">
        <f ca="1"/>
        <v>0</v>
      </c>
      <c r="O19" s="27">
        <f ca="1"/>
        <v>0</v>
      </c>
      <c r="P19" s="27">
        <f ca="1"/>
        <v>0</v>
      </c>
      <c r="Q19" s="27">
        <f ca="1"/>
        <v>0</v>
      </c>
      <c r="R19" s="27">
        <f ca="1"/>
        <v>0</v>
      </c>
      <c r="S19" s="27">
        <f ca="1"/>
        <v>0</v>
      </c>
      <c r="T19" s="27">
        <f ca="1"/>
        <v>0</v>
      </c>
      <c r="U19" s="27">
        <f ca="1"/>
        <v>0</v>
      </c>
      <c r="V19" s="27">
        <f ca="1"/>
        <v>0</v>
      </c>
      <c r="W19" s="27">
        <f ca="1"/>
        <v>0</v>
      </c>
      <c r="X19" s="27">
        <f ca="1"/>
        <v>0</v>
      </c>
      <c r="Y19" s="27">
        <f ca="1"/>
        <v>0</v>
      </c>
      <c r="Z19" s="27"/>
      <c r="AA19" s="27"/>
      <c r="AB19" s="27"/>
      <c r="AC19" s="27"/>
      <c r="AD19" s="27"/>
      <c r="AE19" s="27"/>
      <c r="AF19" s="27"/>
      <c r="AG19" s="27"/>
      <c r="AI19" s="8">
        <f ca="1">INDEX(_OcupadosEPAESP,ROWS($A$1:A8))</f>
        <v>18508100</v>
      </c>
      <c r="AJ19" s="8">
        <f ca="1">INDEX(_OcupadosEPAESP,ROWS($A$1:C8))</f>
        <v>18508100</v>
      </c>
      <c r="AK19" s="8"/>
    </row>
    <row r="20" spans="1:37" x14ac:dyDescent="0.25">
      <c r="A20" s="4">
        <v>8</v>
      </c>
      <c r="B20" s="27">
        <f ca="1"/>
        <v>0</v>
      </c>
      <c r="C20" s="27">
        <f ca="1"/>
        <v>0</v>
      </c>
      <c r="D20" s="27">
        <f ca="1"/>
        <v>0</v>
      </c>
      <c r="E20" s="27">
        <f ca="1"/>
        <v>0</v>
      </c>
      <c r="F20" s="27">
        <f ca="1"/>
        <v>0</v>
      </c>
      <c r="G20" s="27">
        <f ca="1"/>
        <v>0</v>
      </c>
      <c r="H20" s="27">
        <f ca="1"/>
        <v>0</v>
      </c>
      <c r="I20" s="27">
        <f ca="1"/>
        <v>0</v>
      </c>
      <c r="J20" s="27">
        <f ca="1"/>
        <v>0</v>
      </c>
      <c r="K20" s="27">
        <f ca="1"/>
        <v>0</v>
      </c>
      <c r="L20" s="27">
        <f ca="1"/>
        <v>0</v>
      </c>
      <c r="M20" s="27">
        <f ca="1"/>
        <v>0</v>
      </c>
      <c r="N20" s="27">
        <f ca="1"/>
        <v>0</v>
      </c>
      <c r="O20" s="27">
        <f ca="1"/>
        <v>0</v>
      </c>
      <c r="P20" s="27">
        <f ca="1"/>
        <v>0</v>
      </c>
      <c r="Q20" s="27">
        <f ca="1"/>
        <v>0</v>
      </c>
      <c r="R20" s="27">
        <f ca="1"/>
        <v>0</v>
      </c>
      <c r="S20" s="27">
        <f ca="1"/>
        <v>0</v>
      </c>
      <c r="T20" s="27">
        <f ca="1"/>
        <v>0</v>
      </c>
      <c r="U20" s="27">
        <f ca="1"/>
        <v>0</v>
      </c>
      <c r="V20" s="27">
        <f ca="1"/>
        <v>0</v>
      </c>
      <c r="W20" s="27">
        <f ca="1"/>
        <v>0</v>
      </c>
      <c r="X20" s="27">
        <f ca="1"/>
        <v>0</v>
      </c>
      <c r="Y20" s="27">
        <f ca="1"/>
        <v>0</v>
      </c>
      <c r="Z20" s="27"/>
      <c r="AA20" s="27"/>
      <c r="AB20" s="27"/>
      <c r="AC20" s="27"/>
      <c r="AD20" s="27"/>
      <c r="AE20" s="27"/>
      <c r="AF20" s="27"/>
      <c r="AG20" s="27"/>
      <c r="AI20" s="8">
        <f ca="1">INDEX(_OcupadosEPAESP,ROWS($A$1:A9))</f>
        <v>18438300</v>
      </c>
      <c r="AJ20" s="8">
        <f ca="1">INDEX(_OcupadosEPAESP,ROWS($A$1:C9))</f>
        <v>18438300</v>
      </c>
      <c r="AK20" s="8"/>
    </row>
    <row r="21" spans="1:37" x14ac:dyDescent="0.25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AB21"/>
      <c r="AC21"/>
      <c r="AD21"/>
      <c r="AE21"/>
      <c r="AF21"/>
      <c r="AG21"/>
      <c r="AI21" s="8">
        <f ca="1">INDEX(_OcupadosEPAESP,ROWS($A$1:A10))</f>
        <v>18813311.16</v>
      </c>
      <c r="AJ21" s="8">
        <f ca="1">INDEX(_OcupadosEPAESP,ROWS($A$1:C10))</f>
        <v>18813311.16</v>
      </c>
      <c r="AK21" s="8"/>
    </row>
    <row r="22" spans="1:37" x14ac:dyDescent="0.25">
      <c r="A22" s="2" t="s">
        <v>0</v>
      </c>
      <c r="B22" s="3">
        <f t="shared" ref="B22:Y22" ca="1" si="2">B12</f>
        <v>42094</v>
      </c>
      <c r="C22" s="3">
        <f t="shared" ca="1" si="2"/>
        <v>42185</v>
      </c>
      <c r="D22" s="3">
        <f t="shared" ca="1" si="2"/>
        <v>42277</v>
      </c>
      <c r="E22" s="3">
        <f t="shared" ca="1" si="2"/>
        <v>42369</v>
      </c>
      <c r="F22" s="3">
        <f t="shared" ca="1" si="2"/>
        <v>42460</v>
      </c>
      <c r="G22" s="3">
        <f t="shared" ca="1" si="2"/>
        <v>42551</v>
      </c>
      <c r="H22" s="3">
        <f t="shared" ca="1" si="2"/>
        <v>42643</v>
      </c>
      <c r="I22" s="3">
        <f t="shared" ca="1" si="2"/>
        <v>42735</v>
      </c>
      <c r="J22" s="3">
        <f t="shared" ca="1" si="2"/>
        <v>42825</v>
      </c>
      <c r="K22" s="3">
        <f t="shared" ca="1" si="2"/>
        <v>42916</v>
      </c>
      <c r="L22" s="3">
        <f t="shared" ca="1" si="2"/>
        <v>43008</v>
      </c>
      <c r="M22" s="3">
        <f t="shared" ca="1" si="2"/>
        <v>43100</v>
      </c>
      <c r="N22" s="3">
        <f t="shared" ca="1" si="2"/>
        <v>43190</v>
      </c>
      <c r="O22" s="3">
        <f t="shared" ca="1" si="2"/>
        <v>43281</v>
      </c>
      <c r="P22" s="3">
        <f t="shared" ca="1" si="2"/>
        <v>43373</v>
      </c>
      <c r="Q22" s="3">
        <f t="shared" ca="1" si="2"/>
        <v>43465</v>
      </c>
      <c r="R22" s="3">
        <f t="shared" ca="1" si="2"/>
        <v>43555</v>
      </c>
      <c r="S22" s="3">
        <f t="shared" ca="1" si="2"/>
        <v>43646</v>
      </c>
      <c r="T22" s="3">
        <f t="shared" ca="1" si="2"/>
        <v>43738</v>
      </c>
      <c r="U22" s="3">
        <f t="shared" ca="1" si="2"/>
        <v>43830</v>
      </c>
      <c r="V22" s="3">
        <f t="shared" ca="1" si="2"/>
        <v>43921</v>
      </c>
      <c r="W22" s="3">
        <f t="shared" ca="1" si="2"/>
        <v>44012</v>
      </c>
      <c r="X22" s="3">
        <f t="shared" ca="1" si="2"/>
        <v>44104</v>
      </c>
      <c r="Y22" s="3">
        <f t="shared" ca="1" si="2"/>
        <v>44196</v>
      </c>
      <c r="Z22" s="52"/>
      <c r="AA22" s="52"/>
      <c r="AB22" s="52"/>
      <c r="AC22" s="52"/>
      <c r="AD22" s="52"/>
      <c r="AE22" s="52"/>
      <c r="AF22" s="52"/>
      <c r="AG22" s="52"/>
      <c r="AI22" s="8">
        <f ca="1">INDEX(_OcupadosEPAESP,ROWS($A$1:A11))</f>
        <v>19049213.309999999</v>
      </c>
      <c r="AJ22" s="8">
        <f ca="1">INDEX(_OcupadosEPAESP,ROWS($A$1:C11))</f>
        <v>19049213.309999999</v>
      </c>
      <c r="AK22" s="8"/>
    </row>
    <row r="23" spans="1:37" x14ac:dyDescent="0.25">
      <c r="A23" s="4">
        <v>1</v>
      </c>
      <c r="B23" s="27">
        <f ca="1">MAX(B$13:B13)</f>
        <v>7.662721081214424E-3</v>
      </c>
      <c r="C23" s="27">
        <f ca="1">MAX(C$13:C13)</f>
        <v>6.4206784749309756E-3</v>
      </c>
      <c r="D23" s="27">
        <f ca="1">MAX(D$13:D13)</f>
        <v>4.7293901421962973E-3</v>
      </c>
      <c r="E23" s="27">
        <f ca="1">MAX(E$13:E13)</f>
        <v>2.9332337745330193E-3</v>
      </c>
      <c r="F23" s="27">
        <f ca="1">MAX(F$13:F13)</f>
        <v>2.1363298046912838E-3</v>
      </c>
      <c r="G23" s="27">
        <f ca="1">MAX(G$13:G13)</f>
        <v>8.878718546711014E-3</v>
      </c>
      <c r="H23" s="27">
        <f ca="1">MAX(H$13:H13)</f>
        <v>6.4025387928118944E-3</v>
      </c>
      <c r="I23" s="27">
        <f ca="1">MAX(I$13:I13)</f>
        <v>4.6868986997855751E-3</v>
      </c>
      <c r="J23" s="27">
        <f ca="1">MAX(J$13:J13)</f>
        <v>3.5527839522904153E-3</v>
      </c>
      <c r="K23" s="27">
        <f ca="1">MAX(K$13:K13)</f>
        <v>3.6214362954090163E-3</v>
      </c>
      <c r="L23" s="27">
        <f ca="1">MAX(L$13:L13)</f>
        <v>1.731232927606112E-3</v>
      </c>
      <c r="M23" s="27">
        <f ca="1">MAX(M$13:M13)</f>
        <v>5.928860569750739E-3</v>
      </c>
      <c r="N23" s="27">
        <f ca="1">MAX(N$13:N13)</f>
        <v>1.7289824846616806E-3</v>
      </c>
      <c r="O23" s="27">
        <f ca="1">MAX(O$13:O13)</f>
        <v>9.6327902214009744E-3</v>
      </c>
      <c r="P23" s="27">
        <f ca="1">MAX(P$13:P13)</f>
        <v>6.1364774073142999E-3</v>
      </c>
      <c r="Q23" s="27">
        <f ca="1">MAX(Q$13:Q13)</f>
        <v>3.6611484218387939E-3</v>
      </c>
      <c r="R23" s="27">
        <f ca="1">MAX(R$13:R13)</f>
        <v>2.9325951194894301E-3</v>
      </c>
      <c r="S23" s="27">
        <f ca="1">MAX(S$13:S13)</f>
        <v>4.0462630371726647E-3</v>
      </c>
      <c r="T23" s="27">
        <f ca="1">MAX(T$13:T13)</f>
        <v>6.5256668660938193E-3</v>
      </c>
      <c r="U23" s="27">
        <f ca="1">MAX(U$13:U13)</f>
        <v>1.1093362777246332E-2</v>
      </c>
      <c r="V23" s="27">
        <f ca="1">MAX(V$13:V13)</f>
        <v>1.2359849821018676E-2</v>
      </c>
      <c r="W23" s="27">
        <f ca="1">MAX(W$13:W13)</f>
        <v>8.1456940893237739E-2</v>
      </c>
      <c r="X23" s="27">
        <f ca="1">MAX(X$13:X13)</f>
        <v>7.1762947254882553E-2</v>
      </c>
      <c r="Y23" s="27">
        <f ca="1">MAX(Y$13:Y13)</f>
        <v>2.1022578415136411E-2</v>
      </c>
      <c r="Z23" s="53"/>
      <c r="AA23" s="53"/>
      <c r="AB23" s="53"/>
      <c r="AC23" s="53"/>
      <c r="AD23" s="53"/>
      <c r="AE23" s="53"/>
      <c r="AF23" s="53"/>
      <c r="AG23" s="53"/>
      <c r="AI23" s="8">
        <f ca="1">INDEX(_OcupadosEPAESP,ROWS($A$1:A12))</f>
        <v>18998352.77</v>
      </c>
      <c r="AJ23" s="8">
        <f ca="1">INDEX(_OcupadosEPAESP,ROWS($A$1:C12))</f>
        <v>18998352.77</v>
      </c>
      <c r="AK23" s="8"/>
    </row>
    <row r="24" spans="1:37" x14ac:dyDescent="0.25">
      <c r="A24" s="4">
        <v>2</v>
      </c>
      <c r="B24" s="27">
        <f ca="1">MAX(B$13:B14)</f>
        <v>7.662721081214424E-3</v>
      </c>
      <c r="C24" s="27">
        <f ca="1">MAX(C$13:C14)</f>
        <v>8.8181310756658745E-3</v>
      </c>
      <c r="D24" s="27">
        <f ca="1">MAX(D$13:D14)</f>
        <v>6.1734014748638915E-3</v>
      </c>
      <c r="E24" s="27">
        <f ca="1">MAX(E$13:E14)</f>
        <v>5.2775892484199383E-3</v>
      </c>
      <c r="F24" s="27">
        <f ca="1">MAX(F$13:F14)</f>
        <v>9.6732794130834493E-3</v>
      </c>
      <c r="G24" s="27">
        <f ca="1">MAX(G$13:G14)</f>
        <v>9.1838971399016769E-3</v>
      </c>
      <c r="H24" s="27">
        <f ca="1">MAX(H$13:H14)</f>
        <v>7.9636387926844219E-3</v>
      </c>
      <c r="I24" s="27">
        <f ca="1">MAX(I$13:I14)</f>
        <v>5.2113129452287365E-3</v>
      </c>
      <c r="J24" s="27">
        <f ca="1">MAX(J$13:J14)</f>
        <v>7.3295477994972016E-3</v>
      </c>
      <c r="K24" s="27">
        <f ca="1">MAX(K$13:K14)</f>
        <v>5.9615764317289535E-3</v>
      </c>
      <c r="L24" s="27">
        <f ca="1">MAX(L$13:L14)</f>
        <v>3.726703585023014E-3</v>
      </c>
      <c r="M24" s="27">
        <f ca="1">MAX(M$13:M14)</f>
        <v>9.5529954756820093E-3</v>
      </c>
      <c r="N24" s="27">
        <f ca="1">MAX(N$13:N14)</f>
        <v>8.4405290233472655E-3</v>
      </c>
      <c r="O24" s="27">
        <f ca="1">MAX(O$13:O14)</f>
        <v>9.8632422362296378E-3</v>
      </c>
      <c r="P24" s="27">
        <f ca="1">MAX(P$13:P14)</f>
        <v>6.1364774073142999E-3</v>
      </c>
      <c r="Q24" s="27">
        <f ca="1">MAX(Q$13:Q14)</f>
        <v>3.9139074658907482E-3</v>
      </c>
      <c r="R24" s="27">
        <f ca="1">MAX(R$13:R14)</f>
        <v>5.7563438684523714E-3</v>
      </c>
      <c r="S24" s="27">
        <f ca="1">MAX(S$13:S14)</f>
        <v>1.0885379279308402E-2</v>
      </c>
      <c r="T24" s="27">
        <f ca="1">MAX(T$13:T14)</f>
        <v>6.5256668660938193E-3</v>
      </c>
      <c r="U24" s="27">
        <f ca="1">MAX(U$13:U14)</f>
        <v>1.1093362777246332E-2</v>
      </c>
      <c r="V24" s="27">
        <f ca="1">MAX(V$13:V14)</f>
        <v>0.10122776032230955</v>
      </c>
      <c r="W24" s="27">
        <f ca="1">MAX(W$13:W14)</f>
        <v>8.1456940893237739E-2</v>
      </c>
      <c r="X24" s="27">
        <f ca="1">MAX(X$13:X14)</f>
        <v>0.11173118677024389</v>
      </c>
      <c r="Y24" s="27">
        <f ca="1">MAX(Y$13:Y14)</f>
        <v>0.11298901285919034</v>
      </c>
      <c r="Z24" s="53"/>
      <c r="AA24" s="53"/>
      <c r="AB24" s="53"/>
      <c r="AC24" s="53"/>
      <c r="AD24" s="53"/>
      <c r="AE24" s="53"/>
      <c r="AF24" s="53"/>
      <c r="AG24" s="53"/>
      <c r="AI24" s="8">
        <f ca="1">INDEX(_OcupadosEPAESP,ROWS($A$1:A13))</f>
        <v>18874205.210000001</v>
      </c>
      <c r="AJ24" s="8">
        <f ca="1">INDEX(_OcupadosEPAESP,ROWS($A$1:C13))</f>
        <v>18874205.210000001</v>
      </c>
      <c r="AK24" s="8"/>
    </row>
    <row r="25" spans="1:37" x14ac:dyDescent="0.25">
      <c r="A25" s="5">
        <v>3</v>
      </c>
      <c r="B25" s="27">
        <f ca="1">MAX(B$13:B15)</f>
        <v>1.15224274092149E-2</v>
      </c>
      <c r="C25" s="27">
        <f ca="1">MAX(C$13:C15)</f>
        <v>1.5061296728865619E-2</v>
      </c>
      <c r="D25" s="27">
        <f ca="1">MAX(D$13:D15)</f>
        <v>1.0528634669584432E-2</v>
      </c>
      <c r="E25" s="27">
        <f ca="1">MAX(E$13:E15)</f>
        <v>7.2714337053550668E-3</v>
      </c>
      <c r="F25" s="27">
        <f ca="1">MAX(F$13:F15)</f>
        <v>1.0021502954432739E-2</v>
      </c>
      <c r="G25" s="27">
        <f ca="1">MAX(G$13:G15)</f>
        <v>1.3504135008044404E-2</v>
      </c>
      <c r="H25" s="27">
        <f ca="1">MAX(H$13:H15)</f>
        <v>1.3354027289614323E-2</v>
      </c>
      <c r="I25" s="27">
        <f ca="1">MAX(I$13:I15)</f>
        <v>5.2113129452287365E-3</v>
      </c>
      <c r="J25" s="27">
        <f ca="1">MAX(J$13:J15)</f>
        <v>1.2129828972633733E-2</v>
      </c>
      <c r="K25" s="27">
        <f ca="1">MAX(K$13:K15)</f>
        <v>5.9615764317289535E-3</v>
      </c>
      <c r="L25" s="27">
        <f ca="1">MAX(L$13:L15)</f>
        <v>9.2801619301827887E-3</v>
      </c>
      <c r="M25" s="27">
        <f ca="1">MAX(M$13:M15)</f>
        <v>9.5529954756820093E-3</v>
      </c>
      <c r="N25" s="27">
        <f ca="1">MAX(N$13:N15)</f>
        <v>9.0189703937195685E-3</v>
      </c>
      <c r="O25" s="27">
        <f ca="1">MAX(O$13:O15)</f>
        <v>1.4687050426624614E-2</v>
      </c>
      <c r="P25" s="27">
        <f ca="1">MAX(P$13:P15)</f>
        <v>1.0714590064194982E-2</v>
      </c>
      <c r="Q25" s="27">
        <f ca="1">MAX(Q$13:Q15)</f>
        <v>3.9139074658907482E-3</v>
      </c>
      <c r="R25" s="27">
        <f ca="1">MAX(R$13:R15)</f>
        <v>1.4661344338100825E-2</v>
      </c>
      <c r="S25" s="27">
        <f ca="1">MAX(S$13:S15)</f>
        <v>1.0885379279308402E-2</v>
      </c>
      <c r="T25" s="27">
        <f ca="1">MAX(T$13:T15)</f>
        <v>9.2394175085552584E-3</v>
      </c>
      <c r="U25" s="27">
        <f ca="1">MAX(U$13:U15)</f>
        <v>7.639271620907355E-2</v>
      </c>
      <c r="V25" s="27">
        <f ca="1">MAX(V$13:V15)</f>
        <v>0.10122776032230955</v>
      </c>
      <c r="W25" s="27">
        <f ca="1">MAX(W$13:W15)</f>
        <v>8.1456940893237739E-2</v>
      </c>
      <c r="X25" s="27">
        <f ca="1">MAX(X$13:X15)</f>
        <v>0.11173118677024389</v>
      </c>
      <c r="Y25" s="27">
        <f ca="1">MAX(Y$13:Y15)</f>
        <v>0.11298901285919034</v>
      </c>
      <c r="Z25" s="53"/>
      <c r="AA25" s="53"/>
      <c r="AB25" s="53"/>
      <c r="AC25" s="53"/>
      <c r="AD25" s="53"/>
      <c r="AE25" s="53"/>
      <c r="AF25" s="53"/>
      <c r="AG25" s="53"/>
      <c r="AI25" s="8">
        <f ca="1">INDEX(_OcupadosEPAESP,ROWS($A$1:A14))</f>
        <v>19344066.300000001</v>
      </c>
      <c r="AJ25" s="8">
        <f ca="1">INDEX(_OcupadosEPAESP,ROWS($A$1:C14))</f>
        <v>19344066.300000001</v>
      </c>
      <c r="AK25" s="8"/>
    </row>
    <row r="26" spans="1:37" x14ac:dyDescent="0.25">
      <c r="A26" s="5">
        <v>4</v>
      </c>
      <c r="B26" s="27">
        <f ca="1">MAX(B$13:B16)</f>
        <v>1.15224274092149E-2</v>
      </c>
      <c r="C26" s="27">
        <f ca="1">MAX(C$13:C16)</f>
        <v>2.0091746377795493E-2</v>
      </c>
      <c r="D26" s="27">
        <f ca="1">MAX(D$13:D16)</f>
        <v>1.2610199960116367E-2</v>
      </c>
      <c r="E26" s="27">
        <f ca="1">MAX(E$13:E16)</f>
        <v>9.6506214651257416E-3</v>
      </c>
      <c r="F26" s="27">
        <f ca="1">MAX(F$13:F16)</f>
        <v>1.3208758733003628E-2</v>
      </c>
      <c r="G26" s="27">
        <f ca="1">MAX(G$13:G16)</f>
        <v>1.3504135008044404E-2</v>
      </c>
      <c r="H26" s="27">
        <f ca="1">MAX(H$13:H16)</f>
        <v>1.9510676221018389E-2</v>
      </c>
      <c r="I26" s="27">
        <f ca="1">MAX(I$13:I16)</f>
        <v>1.0184103009213278E-2</v>
      </c>
      <c r="J26" s="27">
        <f ca="1">MAX(J$13:J16)</f>
        <v>1.2726904330491916E-2</v>
      </c>
      <c r="K26" s="27">
        <f ca="1">MAX(K$13:K16)</f>
        <v>7.4184728428233048E-3</v>
      </c>
      <c r="L26" s="27">
        <f ca="1">MAX(L$13:L16)</f>
        <v>9.2801619301827887E-3</v>
      </c>
      <c r="M26" s="27">
        <f ca="1">MAX(M$13:M16)</f>
        <v>9.5529954756820093E-3</v>
      </c>
      <c r="N26" s="27">
        <f ca="1">MAX(N$13:N16)</f>
        <v>1.3199596731357526E-2</v>
      </c>
      <c r="O26" s="27">
        <f ca="1">MAX(O$13:O16)</f>
        <v>1.6535763384154783E-2</v>
      </c>
      <c r="P26" s="27">
        <f ca="1">MAX(P$13:P16)</f>
        <v>1.2335666306620183E-2</v>
      </c>
      <c r="Q26" s="27">
        <f ca="1">MAX(Q$13:Q16)</f>
        <v>4.5131458372453118E-3</v>
      </c>
      <c r="R26" s="27">
        <f ca="1">MAX(R$13:R16)</f>
        <v>1.4661344338100825E-2</v>
      </c>
      <c r="S26" s="27">
        <f ca="1">MAX(S$13:S16)</f>
        <v>1.8108503738281177E-2</v>
      </c>
      <c r="T26" s="27">
        <f ca="1">MAX(T$13:T16)</f>
        <v>9.574714049040535E-2</v>
      </c>
      <c r="U26" s="27">
        <f ca="1">MAX(U$13:U16)</f>
        <v>7.639271620907355E-2</v>
      </c>
      <c r="V26" s="27">
        <f ca="1">MAX(V$13:V16)</f>
        <v>0.10122776032230955</v>
      </c>
      <c r="W26" s="27">
        <f ca="1">MAX(W$13:W16)</f>
        <v>8.1456940893237739E-2</v>
      </c>
      <c r="X26" s="27">
        <f ca="1">MAX(X$13:X16)</f>
        <v>0.11173118677024389</v>
      </c>
      <c r="Y26" s="27">
        <f ca="1">MAX(Y$13:Y16)</f>
        <v>0.11298901285919034</v>
      </c>
      <c r="Z26" s="53"/>
      <c r="AA26" s="53"/>
      <c r="AB26" s="53"/>
      <c r="AC26" s="53"/>
      <c r="AD26" s="53"/>
      <c r="AE26" s="53"/>
      <c r="AF26" s="53"/>
      <c r="AG26" s="53"/>
      <c r="AI26" s="8">
        <f ca="1">INDEX(_OcupadosEPAESP,ROWS($A$1:A15))</f>
        <v>19527980.25</v>
      </c>
      <c r="AJ26" s="8">
        <f ca="1">INDEX(_OcupadosEPAESP,ROWS($A$1:C15))</f>
        <v>19527980.25</v>
      </c>
      <c r="AK26" s="8"/>
    </row>
    <row r="27" spans="1:37" x14ac:dyDescent="0.25">
      <c r="A27" s="5">
        <v>5</v>
      </c>
      <c r="B27" s="27">
        <f ca="1">MAX(B$13:B17)</f>
        <v>1.15224274092149E-2</v>
      </c>
      <c r="C27" s="27">
        <f ca="1">MAX(C$13:C17)</f>
        <v>2.0091746377795493E-2</v>
      </c>
      <c r="D27" s="27">
        <f ca="1">MAX(D$13:D17)</f>
        <v>1.2610199960116367E-2</v>
      </c>
      <c r="E27" s="27">
        <f ca="1">MAX(E$13:E17)</f>
        <v>9.6506214651257416E-3</v>
      </c>
      <c r="F27" s="27">
        <f ca="1">MAX(F$13:F17)</f>
        <v>1.3208758733003628E-2</v>
      </c>
      <c r="G27" s="27">
        <f ca="1">MAX(G$13:G17)</f>
        <v>1.3504135008044404E-2</v>
      </c>
      <c r="H27" s="27">
        <f ca="1">MAX(H$13:H17)</f>
        <v>1.9510676221018389E-2</v>
      </c>
      <c r="I27" s="27">
        <f ca="1">MAX(I$13:I17)</f>
        <v>1.0184103009213278E-2</v>
      </c>
      <c r="J27" s="27">
        <f ca="1">MAX(J$13:J17)</f>
        <v>1.2726904330491916E-2</v>
      </c>
      <c r="K27" s="27">
        <f ca="1">MAX(K$13:K17)</f>
        <v>7.4184728428233048E-3</v>
      </c>
      <c r="L27" s="27">
        <f ca="1">MAX(L$13:L17)</f>
        <v>9.2801619301827887E-3</v>
      </c>
      <c r="M27" s="27">
        <f ca="1">MAX(M$13:M17)</f>
        <v>9.5529954756820093E-3</v>
      </c>
      <c r="N27" s="27">
        <f ca="1">MAX(N$13:N17)</f>
        <v>1.3199596731357526E-2</v>
      </c>
      <c r="O27" s="27">
        <f ca="1">MAX(O$13:O17)</f>
        <v>1.6535763384154783E-2</v>
      </c>
      <c r="P27" s="27">
        <f ca="1">MAX(P$13:P17)</f>
        <v>1.2335666306620183E-2</v>
      </c>
      <c r="Q27" s="27">
        <f ca="1">MAX(Q$13:Q17)</f>
        <v>4.5131458372453118E-3</v>
      </c>
      <c r="R27" s="27">
        <f ca="1">MAX(R$13:R17)</f>
        <v>1.4661344338100825E-2</v>
      </c>
      <c r="S27" s="27">
        <f ca="1">MAX(S$13:S17)</f>
        <v>1.8108503738281177E-2</v>
      </c>
      <c r="T27" s="27">
        <f ca="1">MAX(T$13:T17)</f>
        <v>9.574714049040535E-2</v>
      </c>
      <c r="U27" s="27">
        <f ca="1">MAX(U$13:U17)</f>
        <v>7.639271620907355E-2</v>
      </c>
      <c r="V27" s="27">
        <f ca="1">MAX(V$13:V17)</f>
        <v>0.10122776032230955</v>
      </c>
      <c r="W27" s="27">
        <f ca="1">MAX(W$13:W17)</f>
        <v>8.1456940893237739E-2</v>
      </c>
      <c r="X27" s="27">
        <f ca="1">MAX(X$13:X17)</f>
        <v>0.11173118677024389</v>
      </c>
      <c r="Y27" s="27">
        <f ca="1">MAX(Y$13:Y17)</f>
        <v>0.11298901285919034</v>
      </c>
      <c r="Z27" s="53"/>
      <c r="AA27" s="53"/>
      <c r="AB27" s="53"/>
      <c r="AC27" s="53"/>
      <c r="AD27" s="53"/>
      <c r="AE27" s="53"/>
      <c r="AF27" s="53"/>
      <c r="AG27" s="53"/>
      <c r="AI27" s="8">
        <f ca="1">INDEX(_OcupadosEPAESP,ROWS($A$1:A16))</f>
        <v>19564553.190000001</v>
      </c>
      <c r="AJ27" s="8">
        <f ca="1">INDEX(_OcupadosEPAESP,ROWS($A$1:C16))</f>
        <v>19564553.190000001</v>
      </c>
      <c r="AK27" s="8"/>
    </row>
    <row r="28" spans="1:37" x14ac:dyDescent="0.25">
      <c r="A28" s="5">
        <v>6</v>
      </c>
      <c r="B28" s="27">
        <f ca="1">MAX(B$13:B18)</f>
        <v>1.15224274092149E-2</v>
      </c>
      <c r="C28" s="27">
        <f ca="1">MAX(C$13:C18)</f>
        <v>2.0091746377795493E-2</v>
      </c>
      <c r="D28" s="27">
        <f ca="1">MAX(D$13:D18)</f>
        <v>1.2610199960116367E-2</v>
      </c>
      <c r="E28" s="27">
        <f ca="1">MAX(E$13:E18)</f>
        <v>9.6506214651257416E-3</v>
      </c>
      <c r="F28" s="27">
        <f ca="1">MAX(F$13:F18)</f>
        <v>1.3208758733003628E-2</v>
      </c>
      <c r="G28" s="27">
        <f ca="1">MAX(G$13:G18)</f>
        <v>1.3504135008044404E-2</v>
      </c>
      <c r="H28" s="27">
        <f ca="1">MAX(H$13:H18)</f>
        <v>1.9510676221018389E-2</v>
      </c>
      <c r="I28" s="27">
        <f ca="1">MAX(I$13:I18)</f>
        <v>1.0184103009213278E-2</v>
      </c>
      <c r="J28" s="27">
        <f ca="1">MAX(J$13:J18)</f>
        <v>1.2726904330491916E-2</v>
      </c>
      <c r="K28" s="27">
        <f ca="1">MAX(K$13:K18)</f>
        <v>7.4184728428233048E-3</v>
      </c>
      <c r="L28" s="27">
        <f ca="1">MAX(L$13:L18)</f>
        <v>9.2801619301827887E-3</v>
      </c>
      <c r="M28" s="27">
        <f ca="1">MAX(M$13:M18)</f>
        <v>9.5529954756820093E-3</v>
      </c>
      <c r="N28" s="27">
        <f ca="1">MAX(N$13:N18)</f>
        <v>1.3199596731357526E-2</v>
      </c>
      <c r="O28" s="27">
        <f ca="1">MAX(O$13:O18)</f>
        <v>1.6535763384154783E-2</v>
      </c>
      <c r="P28" s="27">
        <f ca="1">MAX(P$13:P18)</f>
        <v>1.2335666306620183E-2</v>
      </c>
      <c r="Q28" s="27">
        <f ca="1">MAX(Q$13:Q18)</f>
        <v>4.5131458372453118E-3</v>
      </c>
      <c r="R28" s="27">
        <f ca="1">MAX(R$13:R18)</f>
        <v>1.4661344338100825E-2</v>
      </c>
      <c r="S28" s="27">
        <f ca="1">MAX(S$13:S18)</f>
        <v>1.8108503738281177E-2</v>
      </c>
      <c r="T28" s="27">
        <f ca="1">MAX(T$13:T18)</f>
        <v>9.574714049040535E-2</v>
      </c>
      <c r="U28" s="27">
        <f ca="1">MAX(U$13:U18)</f>
        <v>7.639271620907355E-2</v>
      </c>
      <c r="V28" s="27">
        <f ca="1">MAX(V$13:V18)</f>
        <v>0.10122776032230955</v>
      </c>
      <c r="W28" s="27">
        <f ca="1">MAX(W$13:W18)</f>
        <v>8.1456940893237739E-2</v>
      </c>
      <c r="X28" s="27">
        <f ca="1">MAX(X$13:X18)</f>
        <v>0.11173118677024389</v>
      </c>
      <c r="Y28" s="27">
        <f ca="1">MAX(Y$13:Y18)</f>
        <v>0.11298901285919034</v>
      </c>
      <c r="Z28" s="53"/>
      <c r="AA28" s="53"/>
      <c r="AB28" s="53"/>
      <c r="AC28" s="53"/>
      <c r="AD28" s="53"/>
      <c r="AE28" s="53"/>
      <c r="AF28" s="53"/>
      <c r="AG28" s="53"/>
      <c r="AI28" s="8">
        <f ca="1">INDEX(_OcupadosEPAESP,ROWS($A$1:A17))</f>
        <v>19471100</v>
      </c>
      <c r="AJ28" s="8">
        <f ca="1">INDEX(_OcupadosEPAESP,ROWS($A$1:C17))</f>
        <v>19471100</v>
      </c>
      <c r="AK28" s="8"/>
    </row>
    <row r="29" spans="1:37" x14ac:dyDescent="0.25">
      <c r="A29" s="4">
        <v>7</v>
      </c>
      <c r="B29" s="27">
        <f ca="1">MAX(B$13:B19)</f>
        <v>1.15224274092149E-2</v>
      </c>
      <c r="C29" s="27">
        <f ca="1">MAX(C$13:C19)</f>
        <v>2.0091746377795493E-2</v>
      </c>
      <c r="D29" s="27">
        <f ca="1">MAX(D$13:D19)</f>
        <v>1.2610199960116367E-2</v>
      </c>
      <c r="E29" s="27">
        <f ca="1">MAX(E$13:E19)</f>
        <v>9.6506214651257416E-3</v>
      </c>
      <c r="F29" s="27">
        <f ca="1">MAX(F$13:F19)</f>
        <v>1.3208758733003628E-2</v>
      </c>
      <c r="G29" s="27">
        <f ca="1">MAX(G$13:G19)</f>
        <v>1.3504135008044404E-2</v>
      </c>
      <c r="H29" s="27">
        <f ca="1">MAX(H$13:H19)</f>
        <v>1.9510676221018389E-2</v>
      </c>
      <c r="I29" s="27">
        <f ca="1">MAX(I$13:I19)</f>
        <v>1.0184103009213278E-2</v>
      </c>
      <c r="J29" s="27">
        <f ca="1">MAX(J$13:J19)</f>
        <v>1.2726904330491916E-2</v>
      </c>
      <c r="K29" s="27">
        <f ca="1">MAX(K$13:K19)</f>
        <v>7.4184728428233048E-3</v>
      </c>
      <c r="L29" s="27">
        <f ca="1">MAX(L$13:L19)</f>
        <v>9.2801619301827887E-3</v>
      </c>
      <c r="M29" s="27">
        <f ca="1">MAX(M$13:M19)</f>
        <v>9.5529954756820093E-3</v>
      </c>
      <c r="N29" s="27">
        <f ca="1">MAX(N$13:N19)</f>
        <v>1.3199596731357526E-2</v>
      </c>
      <c r="O29" s="27">
        <f ca="1">MAX(O$13:O19)</f>
        <v>1.6535763384154783E-2</v>
      </c>
      <c r="P29" s="27">
        <f ca="1">MAX(P$13:P19)</f>
        <v>1.2335666306620183E-2</v>
      </c>
      <c r="Q29" s="27">
        <f ca="1">MAX(Q$13:Q19)</f>
        <v>4.5131458372453118E-3</v>
      </c>
      <c r="R29" s="27">
        <f ca="1">MAX(R$13:R19)</f>
        <v>1.4661344338100825E-2</v>
      </c>
      <c r="S29" s="27">
        <f ca="1">MAX(S$13:S19)</f>
        <v>1.8108503738281177E-2</v>
      </c>
      <c r="T29" s="27">
        <f ca="1">MAX(T$13:T19)</f>
        <v>9.574714049040535E-2</v>
      </c>
      <c r="U29" s="27">
        <f ca="1">MAX(U$13:U19)</f>
        <v>7.639271620907355E-2</v>
      </c>
      <c r="V29" s="27">
        <f ca="1">MAX(V$13:V19)</f>
        <v>0.10122776032230955</v>
      </c>
      <c r="W29" s="27">
        <f ca="1">MAX(W$13:W19)</f>
        <v>8.1456940893237739E-2</v>
      </c>
      <c r="X29" s="27">
        <f ca="1">MAX(X$13:X19)</f>
        <v>0.11173118677024389</v>
      </c>
      <c r="Y29" s="27">
        <f ca="1">MAX(Y$13:Y19)</f>
        <v>0.11298901285919034</v>
      </c>
      <c r="Z29" s="53"/>
      <c r="AA29" s="53"/>
      <c r="AB29" s="53"/>
      <c r="AC29" s="53"/>
      <c r="AD29" s="53"/>
      <c r="AE29" s="53"/>
      <c r="AF29" s="53"/>
      <c r="AG29" s="53"/>
      <c r="AI29" s="8">
        <f ca="1">INDEX(_OcupadosEPAESP,ROWS($A$1:A18))</f>
        <v>19804909.600000001</v>
      </c>
      <c r="AJ29" s="8">
        <f ca="1">INDEX(_OcupadosEPAESP,ROWS($A$1:C18))</f>
        <v>19804909.600000001</v>
      </c>
      <c r="AK29" s="8"/>
    </row>
    <row r="30" spans="1:37" x14ac:dyDescent="0.25">
      <c r="A30" s="4">
        <v>8</v>
      </c>
      <c r="B30" s="27">
        <f ca="1">MAX(B$13:B20)</f>
        <v>1.15224274092149E-2</v>
      </c>
      <c r="C30" s="27">
        <f ca="1">MAX(C$13:C20)</f>
        <v>2.0091746377795493E-2</v>
      </c>
      <c r="D30" s="27">
        <f ca="1">MAX(D$13:D20)</f>
        <v>1.2610199960116367E-2</v>
      </c>
      <c r="E30" s="27">
        <f ca="1">MAX(E$13:E20)</f>
        <v>9.6506214651257416E-3</v>
      </c>
      <c r="F30" s="27">
        <f ca="1">MAX(F$13:F20)</f>
        <v>1.3208758733003628E-2</v>
      </c>
      <c r="G30" s="27">
        <f ca="1">MAX(G$13:G20)</f>
        <v>1.3504135008044404E-2</v>
      </c>
      <c r="H30" s="27">
        <f ca="1">MAX(H$13:H20)</f>
        <v>1.9510676221018389E-2</v>
      </c>
      <c r="I30" s="27">
        <f ca="1">MAX(I$13:I20)</f>
        <v>1.0184103009213278E-2</v>
      </c>
      <c r="J30" s="27">
        <f ca="1">MAX(J$13:J20)</f>
        <v>1.2726904330491916E-2</v>
      </c>
      <c r="K30" s="27">
        <f ca="1">MAX(K$13:K20)</f>
        <v>7.4184728428233048E-3</v>
      </c>
      <c r="L30" s="27">
        <f ca="1">MAX(L$13:L20)</f>
        <v>9.2801619301827887E-3</v>
      </c>
      <c r="M30" s="27">
        <f ca="1">MAX(M$13:M20)</f>
        <v>9.5529954756820093E-3</v>
      </c>
      <c r="N30" s="27">
        <f ca="1">MAX(N$13:N20)</f>
        <v>1.3199596731357526E-2</v>
      </c>
      <c r="O30" s="27">
        <f ca="1">MAX(O$13:O20)</f>
        <v>1.6535763384154783E-2</v>
      </c>
      <c r="P30" s="27">
        <f ca="1">MAX(P$13:P20)</f>
        <v>1.2335666306620183E-2</v>
      </c>
      <c r="Q30" s="27">
        <f ca="1">MAX(Q$13:Q20)</f>
        <v>4.5131458372453118E-3</v>
      </c>
      <c r="R30" s="27">
        <f ca="1">MAX(R$13:R20)</f>
        <v>1.4661344338100825E-2</v>
      </c>
      <c r="S30" s="27">
        <f ca="1">MAX(S$13:S20)</f>
        <v>1.8108503738281177E-2</v>
      </c>
      <c r="T30" s="27">
        <f ca="1">MAX(T$13:T20)</f>
        <v>9.574714049040535E-2</v>
      </c>
      <c r="U30" s="27">
        <f ca="1">MAX(U$13:U20)</f>
        <v>7.639271620907355E-2</v>
      </c>
      <c r="V30" s="27">
        <f ca="1">MAX(V$13:V20)</f>
        <v>0.10122776032230955</v>
      </c>
      <c r="W30" s="27">
        <f ca="1">MAX(W$13:W20)</f>
        <v>8.1456940893237739E-2</v>
      </c>
      <c r="X30" s="27">
        <f ca="1">MAX(X$13:X20)</f>
        <v>0.11173118677024389</v>
      </c>
      <c r="Y30" s="27">
        <f ca="1">MAX(Y$13:Y20)</f>
        <v>0.11298901285919034</v>
      </c>
      <c r="Z30" s="53"/>
      <c r="AA30" s="53"/>
      <c r="AB30" s="53"/>
      <c r="AC30" s="53"/>
      <c r="AD30" s="53"/>
      <c r="AE30" s="53"/>
      <c r="AF30" s="53"/>
      <c r="AG30" s="53"/>
      <c r="AI30" s="8">
        <f ca="1">INDEX(_OcupadosEPAESP,ROWS($A$1:A19))</f>
        <v>19874323.489999998</v>
      </c>
      <c r="AJ30" s="8">
        <f ca="1">INDEX(_OcupadosEPAESP,ROWS($A$1:C19))</f>
        <v>19874323.489999998</v>
      </c>
      <c r="AK30" s="8"/>
    </row>
    <row r="31" spans="1:37" x14ac:dyDescent="0.25">
      <c r="A31" s="5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I31" s="8">
        <f ca="1">INDEX(_OcupadosEPAESP,ROWS($A$1:A20))</f>
        <v>19966883.920000002</v>
      </c>
      <c r="AJ31" s="8">
        <f ca="1">INDEX(_OcupadosEPAESP,ROWS($A$1:C20))</f>
        <v>19966883.920000002</v>
      </c>
      <c r="AK31" s="8"/>
    </row>
    <row r="32" spans="1:37" x14ac:dyDescent="0.25">
      <c r="A32" s="5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I32" s="8">
        <f ca="1">IFERROR(INDEX(_OcupadosEPAESP,ROWS($A$1:A21)),IFERROR(INDEX(Previsiones_OcupadosEPAESP,ROWS($A$1:A21)-_NumeroTrimestres),""))</f>
        <v>19681264.620000001</v>
      </c>
      <c r="AJ32" s="8">
        <f ca="1">IFERROR(INDEX(Previsiones_OcupadosEPAESP,ROWS($A$1:A21)-_NumeroTrimestres)*(1-INDEX(Errores_OcupadosEPAESP,ROWS($A$1:A21)-_NumeroTrimestres)),AI32)</f>
        <v>19681264.620000001</v>
      </c>
      <c r="AK32" s="8" t="str">
        <f ca="1">IFERROR(INDEX(Previsiones_OcupadosEPAESP,ROWS($A$1:C21)-_NumeroTrimestres)*INDEX(Errores_OcupadosEPAESP,ROWS($A$1:C21)-_NumeroTrimestres),"")</f>
        <v/>
      </c>
    </row>
    <row r="33" spans="1:37" x14ac:dyDescent="0.25">
      <c r="A33" s="5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I33" s="8">
        <f ca="1">IFERROR(INDEX(_OcupadosEPAESP,ROWS($A$1:A22)),IFERROR(INDEX(Previsiones_OcupadosEPAESP,ROWS($A$1:A22)-_NumeroTrimestres),""))</f>
        <v>18607220.190000001</v>
      </c>
      <c r="AJ33" s="8">
        <f ca="1">IFERROR(INDEX(Previsiones_OcupadosEPAESP,ROWS($A$1:A22)-_NumeroTrimestres)*(1-INDEX(Errores_OcupadosEPAESP,ROWS($A$1:A22)-_NumeroTrimestres)),AI33)</f>
        <v>18607220.190000001</v>
      </c>
      <c r="AK33" s="8" t="str">
        <f ca="1">IFERROR(INDEX(Previsiones_OcupadosEPAESP,ROWS($A$1:C22)-_NumeroTrimestres)*INDEX(Errores_OcupadosEPAESP,ROWS($A$1:C22)-_NumeroTrimestres),"")</f>
        <v/>
      </c>
    </row>
    <row r="34" spans="1:37" x14ac:dyDescent="0.25">
      <c r="A34" s="5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I34" s="8">
        <f ca="1">IFERROR(INDEX(_OcupadosEPAESP,ROWS($A$1:A23)),IFERROR(INDEX(Previsiones_OcupadosEPAESP,ROWS($A$1:A23)-_NumeroTrimestres),""))</f>
        <v>19176869.359999999</v>
      </c>
      <c r="AJ34" s="8">
        <f ca="1">IFERROR(INDEX(Previsiones_OcupadosEPAESP,ROWS($A$1:A23)-_NumeroTrimestres)*(1-INDEX(Errores_OcupadosEPAESP,ROWS($A$1:A23)-_NumeroTrimestres)),AI34)</f>
        <v>19176869.359999999</v>
      </c>
      <c r="AK34" s="8" t="str">
        <f ca="1">IFERROR(INDEX(Previsiones_OcupadosEPAESP,ROWS($A$1:C23)-_NumeroTrimestres)*INDEX(Errores_OcupadosEPAESP,ROWS($A$1:C23)-_NumeroTrimestres),"")</f>
        <v/>
      </c>
    </row>
    <row r="35" spans="1:37" x14ac:dyDescent="0.25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AB35"/>
      <c r="AC35"/>
      <c r="AD35"/>
      <c r="AE35"/>
      <c r="AF35"/>
      <c r="AG35"/>
      <c r="AI35" s="8">
        <f ca="1">IFERROR(INDEX(_OcupadosEPAESP,ROWS($A$1:A24)),IFERROR(INDEX(Previsiones_OcupadosEPAESP,ROWS($A$1:A24)-_NumeroTrimestres),""))</f>
        <v>19344287.010000002</v>
      </c>
      <c r="AJ35" s="8">
        <f ca="1">IFERROR(INDEX(Previsiones_OcupadosEPAESP,ROWS($A$1:A24)-_NumeroTrimestres)*(1-INDEX(Errores_OcupadosEPAESP,ROWS($A$1:A24)-_NumeroTrimestres)),AI35)</f>
        <v>19344287.010000002</v>
      </c>
      <c r="AK35" s="8" t="str">
        <f ca="1">IFERROR(INDEX(Previsiones_OcupadosEPAESP,ROWS($A$1:C24)-_NumeroTrimestres)*INDEX(Errores_OcupadosEPAESP,ROWS($A$1:C24)-_NumeroTrimestres),"")</f>
        <v/>
      </c>
    </row>
    <row r="36" spans="1:37" x14ac:dyDescent="0.25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AB36"/>
      <c r="AC36"/>
      <c r="AD36"/>
      <c r="AE36"/>
      <c r="AF36"/>
      <c r="AG36"/>
      <c r="AI36" s="8">
        <f ca="1">IFERROR(INDEX(_OcupadosEPAESP,ROWS($A$1:A25)),IFERROR(INDEX(Previsiones_OcupadosEPAESP,ROWS($A$1:A25)-_NumeroTrimestres),""))</f>
        <v>19099455.664377064</v>
      </c>
      <c r="AJ36" s="8">
        <f ca="1">IFERROR(INDEX(Previsiones_OcupadosEPAESP,ROWS($A$1:A25)-_NumeroTrimestres)*(1-INDEX(Errores_OcupadosEPAESP,ROWS($A$1:A25)-_NumeroTrimestres)),AI36)</f>
        <v>18697935.859986275</v>
      </c>
      <c r="AK36" s="8">
        <f ca="1">IFERROR(INDEX(Previsiones_OcupadosEPAESP,ROWS($A$1:C25)-_NumeroTrimestres)*INDEX(Errores_OcupadosEPAESP,ROWS($A$1:C25)-_NumeroTrimestres),"")</f>
        <v>401519.80439078814</v>
      </c>
    </row>
    <row r="37" spans="1:37" x14ac:dyDescent="0.25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AB37"/>
      <c r="AC37"/>
      <c r="AD37"/>
      <c r="AE37"/>
      <c r="AF37"/>
      <c r="AG37"/>
      <c r="AI37" s="8">
        <f ca="1">IFERROR(INDEX(_OcupadosEPAESP,ROWS($A$1:A26)),IFERROR(INDEX(Previsiones_OcupadosEPAESP,ROWS($A$1:A26)-_NumeroTrimestres),""))</f>
        <v>19132323.426816672</v>
      </c>
      <c r="AJ37" s="8">
        <f ca="1">IFERROR(INDEX(Previsiones_OcupadosEPAESP,ROWS($A$1:A26)-_NumeroTrimestres)*(1-INDEX(Errores_OcupadosEPAESP,ROWS($A$1:A26)-_NumeroTrimestres)),AI37)</f>
        <v>16970581.089117892</v>
      </c>
      <c r="AK37" s="8">
        <f ca="1">IFERROR(INDEX(Previsiones_OcupadosEPAESP,ROWS($A$1:C26)-_NumeroTrimestres)*INDEX(Errores_OcupadosEPAESP,ROWS($A$1:C26)-_NumeroTrimestres),"")</f>
        <v>2161742.3376987777</v>
      </c>
    </row>
    <row r="38" spans="1:37" x14ac:dyDescent="0.25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AB38"/>
      <c r="AC38"/>
      <c r="AD38"/>
      <c r="AE38"/>
      <c r="AF38"/>
      <c r="AG38"/>
      <c r="AI38" s="8">
        <f ca="1">IFERROR(INDEX(_OcupadosEPAESP,ROWS($A$1:A27)),IFERROR(INDEX(Previsiones_OcupadosEPAESP,ROWS($A$1:A27)-_NumeroTrimestres),""))</f>
        <v>19258424.171702228</v>
      </c>
      <c r="AJ38" s="8">
        <f ca="1">IFERROR(INDEX(Previsiones_OcupadosEPAESP,ROWS($A$1:A27)-_NumeroTrimestres)*(1-INDEX(Errores_OcupadosEPAESP,ROWS($A$1:A27)-_NumeroTrimestres)),AI38)</f>
        <v>17082433.835318021</v>
      </c>
      <c r="AK38" s="8">
        <f ca="1">IFERROR(INDEX(Previsiones_OcupadosEPAESP,ROWS($A$1:C27)-_NumeroTrimestres)*INDEX(Errores_OcupadosEPAESP,ROWS($A$1:C27)-_NumeroTrimestres),"")</f>
        <v>2175990.3363842051</v>
      </c>
    </row>
    <row r="39" spans="1:37" x14ac:dyDescent="0.25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AB39"/>
      <c r="AC39"/>
      <c r="AD39"/>
      <c r="AE39"/>
      <c r="AF39"/>
      <c r="AG39"/>
      <c r="AI39" s="8">
        <f ca="1">IFERROR(INDEX(_OcupadosEPAESP,ROWS($A$1:A28)),IFERROR(INDEX(Previsiones_OcupadosEPAESP,ROWS($A$1:A28)-_NumeroTrimestres),""))</f>
        <v>19176062.584063247</v>
      </c>
      <c r="AJ39" s="8">
        <f ca="1">IFERROR(INDEX(Previsiones_OcupadosEPAESP,ROWS($A$1:A28)-_NumeroTrimestres)*(1-INDEX(Errores_OcupadosEPAESP,ROWS($A$1:A28)-_NumeroTrimestres)),AI39)</f>
        <v>17009378.202163886</v>
      </c>
      <c r="AK39" s="8">
        <f ca="1">IFERROR(INDEX(Previsiones_OcupadosEPAESP,ROWS($A$1:C28)-_NumeroTrimestres)*INDEX(Errores_OcupadosEPAESP,ROWS($A$1:C28)-_NumeroTrimestres),"")</f>
        <v>2166684.381899361</v>
      </c>
    </row>
    <row r="40" spans="1:37" x14ac:dyDescent="0.25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AB40"/>
      <c r="AC40"/>
      <c r="AD40"/>
      <c r="AE40"/>
      <c r="AF40"/>
      <c r="AG40"/>
      <c r="AI40" s="8" t="str">
        <f ca="1">IFERROR(INDEX(_OcupadosEPAESP,ROWS($A$1:A29)),IFERROR(INDEX(Previsiones_OcupadosEPAESP,ROWS($A$1:A29)-_NumeroTrimestres),""))</f>
        <v/>
      </c>
      <c r="AJ40" s="8" t="str">
        <f ca="1">IFERROR(INDEX(Previsiones_OcupadosEPAESP,ROWS($A$1:A29)-_NumeroTrimestres)*(1-INDEX(Errores_OcupadosEPAESP,ROWS($A$1:A29)-_NumeroTrimestres)),AI40)</f>
        <v/>
      </c>
      <c r="AK40" s="8" t="str">
        <f ca="1">IFERROR(INDEX(Previsiones_OcupadosEPAESP,ROWS($A$1:C29)-_NumeroTrimestres)*INDEX(Errores_OcupadosEPAESP,ROWS($A$1:C29)-_NumeroTrimestres),"")</f>
        <v/>
      </c>
    </row>
    <row r="41" spans="1:37" x14ac:dyDescent="0.25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AB41"/>
      <c r="AC41"/>
      <c r="AD41"/>
      <c r="AE41"/>
      <c r="AF41"/>
      <c r="AG41"/>
      <c r="AI41" s="8" t="str">
        <f ca="1">IFERROR(INDEX(_OcupadosEPAESP,ROWS($A$1:A30)),IFERROR(INDEX(Previsiones_OcupadosEPAESP,ROWS($A$1:A30)-_NumeroTrimestres),""))</f>
        <v/>
      </c>
      <c r="AJ41" s="8" t="str">
        <f ca="1">IFERROR(INDEX(Previsiones_OcupadosEPAESP,ROWS($A$1:A30)-_NumeroTrimestres)*(1-INDEX(Errores_OcupadosEPAESP,ROWS($A$1:A30)-_NumeroTrimestres)),AI41)</f>
        <v/>
      </c>
      <c r="AK41" s="8" t="str">
        <f ca="1">IFERROR(INDEX(Previsiones_OcupadosEPAESP,ROWS($A$1:C30)-_NumeroTrimestres)*INDEX(Errores_OcupadosEPAESP,ROWS($A$1:C30)-_NumeroTrimestres),"")</f>
        <v/>
      </c>
    </row>
    <row r="42" spans="1:37" x14ac:dyDescent="0.25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AB42"/>
      <c r="AC42"/>
      <c r="AD42"/>
      <c r="AE42"/>
      <c r="AF42"/>
      <c r="AG42"/>
      <c r="AI42" s="8" t="str">
        <f ca="1">IFERROR(INDEX(_OcupadosEPAESP,ROWS($A$1:A31)),IFERROR(INDEX(Previsiones_OcupadosEPAESP,ROWS($A$1:A31)-_NumeroTrimestres),""))</f>
        <v/>
      </c>
      <c r="AJ42" s="8" t="str">
        <f ca="1">IFERROR(INDEX(Previsiones_OcupadosEPAESP,ROWS($A$1:A31)-_NumeroTrimestres)*(1-INDEX(Errores_OcupadosEPAESP,ROWS($A$1:A31)-_NumeroTrimestres)),AI42)</f>
        <v/>
      </c>
      <c r="AK42" s="8" t="str">
        <f ca="1">IFERROR(INDEX(Previsiones_OcupadosEPAESP,ROWS($A$1:C31)-_NumeroTrimestres)*INDEX(Errores_OcupadosEPAESP,ROWS($A$1:C31)-_NumeroTrimestres),"")</f>
        <v/>
      </c>
    </row>
    <row r="43" spans="1:37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AB43"/>
      <c r="AC43"/>
      <c r="AD43"/>
      <c r="AE43"/>
      <c r="AF43"/>
      <c r="AG43"/>
      <c r="AI43" s="8" t="str">
        <f ca="1">IFERROR(INDEX(_OcupadosEPAESP,ROWS($A$1:A32)),IFERROR(INDEX(Previsiones_OcupadosEPAESP,ROWS($A$1:A32)-_NumeroTrimestres),""))</f>
        <v/>
      </c>
      <c r="AJ43" s="8" t="str">
        <f ca="1">IFERROR(INDEX(Previsiones_OcupadosEPAESP,ROWS($A$1:A32)-_NumeroTrimestres)*(1-INDEX(Errores_OcupadosEPAESP,ROWS($A$1:A32)-_NumeroTrimestres)),AI43)</f>
        <v/>
      </c>
      <c r="AK43" s="8" t="str">
        <f ca="1">IFERROR(INDEX(Previsiones_OcupadosEPAESP,ROWS($A$1:C32)-_NumeroTrimestres)*INDEX(Errores_OcupadosEPAESP,ROWS($A$1:C32)-_NumeroTrimestres),"")</f>
        <v/>
      </c>
    </row>
    <row r="44" spans="1:37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AB44"/>
      <c r="AC44"/>
      <c r="AD44"/>
      <c r="AE44"/>
      <c r="AF44"/>
      <c r="AG44"/>
    </row>
    <row r="45" spans="1:37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AB45"/>
      <c r="AC45"/>
      <c r="AD45"/>
      <c r="AE45"/>
      <c r="AF45"/>
      <c r="AG45"/>
    </row>
    <row r="46" spans="1:37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AB46"/>
      <c r="AC46"/>
      <c r="AD46"/>
      <c r="AE46"/>
      <c r="AF46"/>
      <c r="AG46"/>
    </row>
    <row r="47" spans="1:37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AB47"/>
      <c r="AC47"/>
      <c r="AD47"/>
      <c r="AE47"/>
      <c r="AF47"/>
      <c r="AG47"/>
    </row>
    <row r="48" spans="1:37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AB48"/>
      <c r="AC48"/>
      <c r="AD48"/>
      <c r="AE48"/>
      <c r="AF48"/>
      <c r="AG48"/>
    </row>
    <row r="49" spans="7:33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AB49"/>
      <c r="AC49"/>
      <c r="AD49"/>
      <c r="AE49"/>
      <c r="AF49"/>
      <c r="AG49"/>
    </row>
    <row r="50" spans="7:33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AB50"/>
      <c r="AC50"/>
      <c r="AD50"/>
      <c r="AE50"/>
      <c r="AF50"/>
      <c r="AG50"/>
    </row>
    <row r="51" spans="7:33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AB51"/>
      <c r="AC51"/>
      <c r="AD51"/>
      <c r="AE51"/>
      <c r="AF51"/>
      <c r="AG51"/>
    </row>
    <row r="52" spans="7:33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AB52"/>
      <c r="AC52"/>
      <c r="AD52"/>
      <c r="AE52"/>
      <c r="AF52"/>
      <c r="AG52"/>
    </row>
    <row r="53" spans="7:33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AB53"/>
      <c r="AC53"/>
      <c r="AD53"/>
      <c r="AE53"/>
      <c r="AF53"/>
      <c r="AG53"/>
    </row>
    <row r="54" spans="7:33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AB54"/>
      <c r="AC54"/>
      <c r="AD54"/>
      <c r="AE54"/>
      <c r="AF54"/>
      <c r="AG54"/>
    </row>
    <row r="55" spans="7:33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AB55"/>
      <c r="AC55"/>
      <c r="AD55"/>
      <c r="AE55"/>
      <c r="AF55"/>
      <c r="AG55"/>
    </row>
    <row r="56" spans="7:33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AB56"/>
      <c r="AC56"/>
      <c r="AD56"/>
      <c r="AE56"/>
      <c r="AF56"/>
      <c r="AG56"/>
    </row>
    <row r="57" spans="7:33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AB57"/>
      <c r="AC57"/>
      <c r="AD57"/>
      <c r="AE57"/>
      <c r="AF57"/>
      <c r="AG57"/>
    </row>
    <row r="58" spans="7:33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AB58"/>
      <c r="AC58"/>
      <c r="AD58"/>
      <c r="AE58"/>
      <c r="AF58"/>
      <c r="AG58"/>
    </row>
    <row r="59" spans="7:33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AB59"/>
      <c r="AC59"/>
      <c r="AD59"/>
      <c r="AE59"/>
      <c r="AF59"/>
      <c r="AG59"/>
    </row>
    <row r="60" spans="7:33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AB60"/>
      <c r="AC60"/>
      <c r="AD60"/>
      <c r="AE60"/>
      <c r="AF60"/>
      <c r="AG60"/>
    </row>
    <row r="61" spans="7:33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AB61"/>
      <c r="AC61"/>
      <c r="AD61"/>
      <c r="AE61"/>
      <c r="AF61"/>
      <c r="AG61"/>
    </row>
    <row r="62" spans="7:33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AB62"/>
      <c r="AC62"/>
      <c r="AD62"/>
      <c r="AE62"/>
      <c r="AF62"/>
      <c r="AG62"/>
    </row>
    <row r="63" spans="7:33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B63"/>
      <c r="AC63"/>
      <c r="AD63"/>
      <c r="AE63"/>
      <c r="AF63"/>
      <c r="AG63"/>
    </row>
    <row r="64" spans="7:33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AB64"/>
      <c r="AC64"/>
      <c r="AD64"/>
      <c r="AE64"/>
      <c r="AF64"/>
      <c r="AG64"/>
    </row>
    <row r="65" spans="6:33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AB65"/>
      <c r="AC65"/>
      <c r="AD65"/>
      <c r="AE65"/>
      <c r="AF65"/>
      <c r="AG65"/>
    </row>
    <row r="66" spans="6:33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AB66"/>
      <c r="AC66"/>
      <c r="AD66"/>
      <c r="AE66"/>
      <c r="AF66"/>
      <c r="AG66"/>
    </row>
    <row r="67" spans="6:33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AB67"/>
      <c r="AC67"/>
      <c r="AD67"/>
      <c r="AE67"/>
      <c r="AF67"/>
      <c r="AG67"/>
    </row>
    <row r="68" spans="6:33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AB68"/>
      <c r="AC68"/>
      <c r="AD68"/>
      <c r="AE68"/>
      <c r="AF68"/>
      <c r="AG68"/>
    </row>
    <row r="69" spans="6:33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AB69"/>
      <c r="AC69"/>
      <c r="AD69"/>
      <c r="AE69"/>
      <c r="AF69"/>
      <c r="AG69"/>
    </row>
    <row r="70" spans="6:33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AB70"/>
      <c r="AC70"/>
      <c r="AD70"/>
      <c r="AE70"/>
      <c r="AF70"/>
      <c r="AG70"/>
    </row>
    <row r="71" spans="6:33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AB71"/>
      <c r="AC71"/>
      <c r="AD71"/>
      <c r="AE71"/>
      <c r="AF71"/>
      <c r="AG71"/>
    </row>
    <row r="72" spans="6:33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AB72"/>
      <c r="AC72"/>
      <c r="AD72"/>
      <c r="AE72"/>
      <c r="AF72"/>
      <c r="AG72"/>
    </row>
    <row r="73" spans="6:33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B73"/>
      <c r="AC73"/>
      <c r="AD73"/>
      <c r="AE73"/>
      <c r="AF73"/>
      <c r="AG73"/>
    </row>
    <row r="74" spans="6:33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B74"/>
      <c r="AC74"/>
      <c r="AD74"/>
      <c r="AE74"/>
      <c r="AF74"/>
      <c r="AG74"/>
    </row>
    <row r="75" spans="6:33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B75"/>
      <c r="AC75"/>
      <c r="AD75"/>
      <c r="AE75"/>
      <c r="AF75"/>
      <c r="AG75"/>
    </row>
    <row r="76" spans="6:33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B76"/>
      <c r="AC76"/>
      <c r="AD76"/>
      <c r="AE76"/>
      <c r="AF76"/>
      <c r="AG76"/>
    </row>
    <row r="77" spans="6:33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B77"/>
      <c r="AC77"/>
      <c r="AD77"/>
      <c r="AE77"/>
      <c r="AF77"/>
      <c r="AG77"/>
    </row>
    <row r="78" spans="6:33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B78"/>
      <c r="AC78"/>
      <c r="AD78"/>
      <c r="AE78"/>
      <c r="AF78"/>
      <c r="AG78"/>
    </row>
    <row r="79" spans="6:33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B79"/>
      <c r="AC79"/>
      <c r="AD79"/>
      <c r="AE79"/>
      <c r="AF79"/>
      <c r="AG79"/>
    </row>
    <row r="80" spans="6:33" x14ac:dyDescent="0.25"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AB80"/>
      <c r="AC80"/>
      <c r="AD80"/>
      <c r="AE80"/>
      <c r="AF80"/>
      <c r="AG80"/>
    </row>
    <row r="81" spans="6:33" x14ac:dyDescent="0.25"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AB81"/>
      <c r="AC81"/>
      <c r="AD81"/>
      <c r="AE81"/>
      <c r="AF81"/>
      <c r="AG81"/>
    </row>
    <row r="82" spans="6:33" x14ac:dyDescent="0.25"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AB82"/>
      <c r="AC82"/>
      <c r="AD82"/>
      <c r="AE82"/>
      <c r="AF82"/>
      <c r="AG82"/>
    </row>
    <row r="83" spans="6:33" x14ac:dyDescent="0.25"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AB83"/>
      <c r="AC83"/>
      <c r="AD83"/>
      <c r="AE83"/>
      <c r="AF83"/>
      <c r="AG83"/>
    </row>
    <row r="84" spans="6:33" x14ac:dyDescent="0.25"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AB84"/>
      <c r="AC84"/>
      <c r="AD84"/>
      <c r="AE84"/>
      <c r="AF84"/>
      <c r="AG84"/>
    </row>
    <row r="85" spans="6:33" x14ac:dyDescent="0.25"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AB85"/>
      <c r="AC85"/>
      <c r="AD85"/>
      <c r="AE85"/>
      <c r="AF85"/>
      <c r="AG85"/>
    </row>
    <row r="86" spans="6:33" x14ac:dyDescent="0.25"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AB86"/>
      <c r="AC86"/>
      <c r="AD86"/>
      <c r="AE86"/>
      <c r="AF86"/>
      <c r="AG86"/>
    </row>
    <row r="87" spans="6:33" x14ac:dyDescent="0.25"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AB87"/>
      <c r="AC87"/>
      <c r="AD87"/>
      <c r="AE87"/>
      <c r="AF87"/>
      <c r="AG87"/>
    </row>
    <row r="88" spans="6:33" x14ac:dyDescent="0.25"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AB88"/>
      <c r="AC88"/>
      <c r="AD88"/>
      <c r="AE88"/>
      <c r="AF88"/>
      <c r="AG88"/>
    </row>
    <row r="89" spans="6:33" x14ac:dyDescent="0.25"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AB89"/>
      <c r="AC89"/>
      <c r="AD89"/>
      <c r="AE89"/>
      <c r="AF89"/>
      <c r="AG89"/>
    </row>
    <row r="90" spans="6:33" x14ac:dyDescent="0.25"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AB90"/>
      <c r="AC90"/>
      <c r="AD90"/>
      <c r="AE90"/>
      <c r="AF90"/>
      <c r="AG90"/>
    </row>
    <row r="91" spans="6:33" x14ac:dyDescent="0.25"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AB91"/>
      <c r="AC91"/>
      <c r="AD91"/>
      <c r="AE91"/>
      <c r="AF91"/>
      <c r="AG91"/>
    </row>
    <row r="92" spans="6:33" x14ac:dyDescent="0.25"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AB92"/>
      <c r="AC92"/>
      <c r="AD92"/>
      <c r="AE92"/>
      <c r="AF92"/>
      <c r="AG92"/>
    </row>
    <row r="93" spans="6:33" x14ac:dyDescent="0.25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AB93"/>
      <c r="AC93"/>
      <c r="AD93"/>
      <c r="AE93"/>
      <c r="AF93"/>
      <c r="AG93"/>
    </row>
    <row r="94" spans="6:33" x14ac:dyDescent="0.25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AB94"/>
      <c r="AC94"/>
      <c r="AD94"/>
      <c r="AE94"/>
      <c r="AF94"/>
      <c r="AG94"/>
    </row>
    <row r="95" spans="6:33" x14ac:dyDescent="0.25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AB95"/>
      <c r="AC95"/>
      <c r="AD95"/>
      <c r="AE95"/>
      <c r="AF95"/>
      <c r="AG95"/>
    </row>
    <row r="96" spans="6:33" x14ac:dyDescent="0.25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AB96"/>
      <c r="AC96"/>
      <c r="AD96"/>
      <c r="AE96"/>
      <c r="AF96"/>
      <c r="AG96"/>
    </row>
    <row r="97" spans="2:35" x14ac:dyDescent="0.25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AB97"/>
      <c r="AC97"/>
      <c r="AD97"/>
      <c r="AE97"/>
      <c r="AF97"/>
      <c r="AG97"/>
    </row>
    <row r="98" spans="2:35" x14ac:dyDescent="0.25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AB98"/>
      <c r="AC98"/>
      <c r="AD98"/>
      <c r="AE98"/>
      <c r="AF98"/>
      <c r="AG98"/>
    </row>
    <row r="99" spans="2:35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AB99"/>
      <c r="AC99"/>
      <c r="AD99"/>
      <c r="AE99"/>
      <c r="AF99"/>
      <c r="AG99"/>
    </row>
    <row r="100" spans="2:35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AB100"/>
      <c r="AC100"/>
      <c r="AD100"/>
      <c r="AE100"/>
      <c r="AF100"/>
      <c r="AG100"/>
    </row>
    <row r="101" spans="2:35" x14ac:dyDescent="0.25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AB101"/>
      <c r="AC101"/>
      <c r="AD101"/>
      <c r="AE101"/>
      <c r="AF101"/>
      <c r="AG101"/>
    </row>
    <row r="102" spans="2:35" x14ac:dyDescent="0.25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AB102"/>
      <c r="AC102"/>
      <c r="AD102"/>
      <c r="AE102"/>
      <c r="AF102"/>
      <c r="AG102"/>
    </row>
    <row r="103" spans="2:35" x14ac:dyDescent="0.25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AB103"/>
      <c r="AC103"/>
      <c r="AD103"/>
      <c r="AE103"/>
      <c r="AF103"/>
      <c r="AG103"/>
    </row>
    <row r="104" spans="2:35" x14ac:dyDescent="0.25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AB104"/>
      <c r="AC104"/>
      <c r="AD104"/>
      <c r="AE104"/>
      <c r="AF104"/>
      <c r="AG104"/>
    </row>
    <row r="105" spans="2:35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AB105"/>
      <c r="AC105"/>
      <c r="AD105"/>
      <c r="AE105"/>
      <c r="AF105"/>
      <c r="AG105"/>
    </row>
    <row r="106" spans="2:35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AB106"/>
      <c r="AC106"/>
      <c r="AD106"/>
      <c r="AE106"/>
      <c r="AF106"/>
      <c r="AG106"/>
    </row>
    <row r="107" spans="2:35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AB107"/>
      <c r="AC107"/>
      <c r="AD107"/>
      <c r="AE107"/>
      <c r="AF107"/>
      <c r="AG107"/>
    </row>
    <row r="108" spans="2:35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AB108"/>
      <c r="AC108"/>
      <c r="AD108"/>
      <c r="AE108"/>
      <c r="AF108"/>
      <c r="AG108"/>
    </row>
    <row r="109" spans="2:35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AB109"/>
      <c r="AC109"/>
      <c r="AD109"/>
      <c r="AE109"/>
      <c r="AF109"/>
      <c r="AG109"/>
    </row>
    <row r="110" spans="2:35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AB110"/>
      <c r="AC110"/>
      <c r="AD110"/>
      <c r="AE110"/>
      <c r="AF110"/>
      <c r="AG110"/>
    </row>
    <row r="111" spans="2:35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AB111"/>
      <c r="AC111"/>
      <c r="AD111"/>
      <c r="AE111"/>
      <c r="AF111"/>
      <c r="AG111"/>
    </row>
    <row r="112" spans="2:35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AB112"/>
      <c r="AC112"/>
      <c r="AD112"/>
      <c r="AE112"/>
      <c r="AF112"/>
      <c r="AG112"/>
      <c r="AI112" s="6"/>
    </row>
    <row r="113" spans="2:35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AB113"/>
      <c r="AC113"/>
      <c r="AD113"/>
      <c r="AE113"/>
      <c r="AF113"/>
      <c r="AG113"/>
      <c r="AI113" s="6"/>
    </row>
    <row r="114" spans="2:35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AB114"/>
      <c r="AC114"/>
      <c r="AD114"/>
      <c r="AE114"/>
      <c r="AF114"/>
      <c r="AG114"/>
      <c r="AI114" s="6"/>
    </row>
    <row r="115" spans="2:35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B115"/>
      <c r="AC115"/>
      <c r="AD115"/>
      <c r="AE115"/>
      <c r="AF115"/>
      <c r="AG115"/>
      <c r="AI115" s="6"/>
    </row>
    <row r="116" spans="2:35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B116"/>
      <c r="AC116"/>
      <c r="AD116"/>
      <c r="AE116"/>
      <c r="AF116"/>
      <c r="AG116"/>
      <c r="AI116" s="6"/>
    </row>
    <row r="117" spans="2:35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B117"/>
      <c r="AC117"/>
      <c r="AD117"/>
      <c r="AE117"/>
      <c r="AF117"/>
      <c r="AG117"/>
      <c r="AI117" s="6"/>
    </row>
    <row r="118" spans="2:35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B118"/>
      <c r="AC118"/>
      <c r="AD118"/>
      <c r="AE118"/>
      <c r="AF118"/>
      <c r="AG118"/>
      <c r="AI118" s="6"/>
    </row>
    <row r="119" spans="2:35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B119"/>
      <c r="AC119"/>
      <c r="AD119"/>
      <c r="AE119"/>
      <c r="AF119"/>
      <c r="AG119"/>
      <c r="AI119" s="6"/>
    </row>
    <row r="120" spans="2:35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B120"/>
      <c r="AC120"/>
      <c r="AD120"/>
      <c r="AE120"/>
      <c r="AF120"/>
      <c r="AG120"/>
      <c r="AI120" s="6"/>
    </row>
    <row r="121" spans="2:35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B121"/>
      <c r="AC121"/>
      <c r="AD121"/>
      <c r="AE121"/>
      <c r="AF121"/>
      <c r="AG121"/>
      <c r="AI121" s="6"/>
    </row>
    <row r="122" spans="2:35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B122"/>
      <c r="AC122"/>
      <c r="AD122"/>
      <c r="AE122"/>
      <c r="AF122"/>
      <c r="AG122"/>
      <c r="AI122" s="6"/>
    </row>
    <row r="123" spans="2:35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B123"/>
      <c r="AC123"/>
      <c r="AD123"/>
      <c r="AE123"/>
      <c r="AF123"/>
      <c r="AG123"/>
      <c r="AI123" s="6"/>
    </row>
    <row r="124" spans="2:35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B124"/>
      <c r="AC124"/>
      <c r="AD124"/>
      <c r="AE124"/>
      <c r="AF124"/>
      <c r="AG124"/>
      <c r="AI124" s="6"/>
    </row>
    <row r="125" spans="2:35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B125"/>
      <c r="AC125"/>
      <c r="AD125"/>
      <c r="AE125"/>
      <c r="AF125"/>
      <c r="AG125"/>
      <c r="AI125" s="6"/>
    </row>
    <row r="126" spans="2:35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B126"/>
      <c r="AC126"/>
      <c r="AD126"/>
      <c r="AE126"/>
      <c r="AF126"/>
      <c r="AG126"/>
      <c r="AI126" s="6"/>
    </row>
    <row r="127" spans="2:35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B127"/>
      <c r="AC127"/>
      <c r="AD127"/>
      <c r="AE127"/>
      <c r="AF127"/>
      <c r="AG127"/>
      <c r="AI127" s="6"/>
    </row>
    <row r="128" spans="2:35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B128"/>
      <c r="AC128"/>
      <c r="AD128"/>
      <c r="AE128"/>
      <c r="AF128"/>
      <c r="AG128"/>
      <c r="AI128" s="6"/>
    </row>
    <row r="129" spans="2:35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B129"/>
      <c r="AC129"/>
      <c r="AD129"/>
      <c r="AE129"/>
      <c r="AF129"/>
      <c r="AG129"/>
      <c r="AI129" s="6"/>
    </row>
    <row r="130" spans="2:35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B130"/>
      <c r="AC130"/>
      <c r="AD130"/>
      <c r="AE130"/>
      <c r="AF130"/>
      <c r="AG130"/>
      <c r="AI130" s="6"/>
    </row>
    <row r="131" spans="2:35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B131"/>
      <c r="AC131"/>
      <c r="AD131"/>
      <c r="AE131"/>
      <c r="AF131"/>
      <c r="AG131"/>
      <c r="AI131" s="6"/>
    </row>
    <row r="132" spans="2:35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B132"/>
      <c r="AC132"/>
      <c r="AD132"/>
      <c r="AE132"/>
      <c r="AF132"/>
      <c r="AG132"/>
      <c r="AI132" s="6"/>
    </row>
    <row r="133" spans="2:35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B133"/>
      <c r="AC133"/>
      <c r="AD133"/>
      <c r="AE133"/>
      <c r="AF133"/>
      <c r="AG133"/>
      <c r="AI133" s="6"/>
    </row>
    <row r="134" spans="2:35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B134"/>
      <c r="AC134"/>
      <c r="AD134"/>
      <c r="AE134"/>
      <c r="AF134"/>
      <c r="AG134"/>
      <c r="AI134" s="6"/>
    </row>
    <row r="135" spans="2:35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AB135"/>
      <c r="AC135"/>
      <c r="AD135"/>
      <c r="AE135"/>
      <c r="AF135"/>
      <c r="AG135"/>
      <c r="AI135" s="6"/>
    </row>
    <row r="136" spans="2:35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AB136"/>
      <c r="AC136"/>
      <c r="AD136"/>
      <c r="AE136"/>
      <c r="AF136"/>
      <c r="AG136"/>
      <c r="AI136" s="6"/>
    </row>
    <row r="137" spans="2:35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AB137"/>
      <c r="AC137"/>
      <c r="AD137"/>
      <c r="AE137"/>
      <c r="AF137"/>
      <c r="AG137"/>
      <c r="AI137" s="6"/>
    </row>
    <row r="138" spans="2:35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AB138"/>
      <c r="AC138"/>
      <c r="AD138"/>
      <c r="AE138"/>
      <c r="AF138"/>
      <c r="AG138"/>
      <c r="AI138" s="6"/>
    </row>
    <row r="139" spans="2:35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AB139"/>
      <c r="AC139"/>
      <c r="AD139"/>
      <c r="AE139"/>
      <c r="AF139"/>
      <c r="AG139"/>
      <c r="AI139" s="6"/>
    </row>
    <row r="140" spans="2:35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AB140"/>
      <c r="AC140"/>
      <c r="AD140"/>
      <c r="AE140"/>
      <c r="AF140"/>
      <c r="AG140"/>
      <c r="AI140" s="6"/>
    </row>
    <row r="141" spans="2:35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AB141"/>
      <c r="AC141"/>
      <c r="AD141"/>
      <c r="AE141"/>
      <c r="AF141"/>
      <c r="AG141"/>
      <c r="AI141" s="6"/>
    </row>
    <row r="142" spans="2:35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AB142"/>
      <c r="AC142"/>
      <c r="AD142"/>
      <c r="AE142"/>
      <c r="AF142"/>
      <c r="AG142"/>
      <c r="AI142" s="6"/>
    </row>
    <row r="143" spans="2:35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AB143"/>
      <c r="AC143"/>
      <c r="AD143"/>
      <c r="AE143"/>
      <c r="AF143"/>
      <c r="AG143"/>
      <c r="AI143" s="6"/>
    </row>
    <row r="144" spans="2:35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AB144"/>
      <c r="AC144"/>
      <c r="AD144"/>
      <c r="AE144"/>
      <c r="AF144"/>
      <c r="AG144"/>
      <c r="AI144" s="6"/>
    </row>
    <row r="145" spans="2:35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AB145"/>
      <c r="AC145"/>
      <c r="AD145"/>
      <c r="AE145"/>
      <c r="AF145"/>
      <c r="AG145"/>
      <c r="AI145" s="6"/>
    </row>
    <row r="146" spans="2:35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AB146"/>
      <c r="AC146"/>
      <c r="AD146"/>
      <c r="AE146"/>
      <c r="AF146"/>
      <c r="AG146"/>
      <c r="AI146" s="6"/>
    </row>
    <row r="147" spans="2:35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AB147"/>
      <c r="AC147"/>
      <c r="AD147"/>
      <c r="AE147"/>
      <c r="AF147"/>
      <c r="AG147"/>
      <c r="AI147" s="6"/>
    </row>
    <row r="148" spans="2:35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AB148"/>
      <c r="AC148"/>
      <c r="AD148"/>
      <c r="AE148"/>
      <c r="AF148"/>
      <c r="AG148"/>
      <c r="AI148" s="6"/>
    </row>
    <row r="149" spans="2:35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AB149"/>
      <c r="AC149"/>
      <c r="AD149"/>
      <c r="AE149"/>
      <c r="AF149"/>
      <c r="AG149"/>
      <c r="AI149" s="6"/>
    </row>
    <row r="150" spans="2:35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AB150"/>
      <c r="AC150"/>
      <c r="AD150"/>
      <c r="AE150"/>
      <c r="AF150"/>
      <c r="AG150"/>
      <c r="AI150" s="6"/>
    </row>
    <row r="151" spans="2:35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AB151"/>
      <c r="AC151"/>
      <c r="AD151"/>
      <c r="AE151"/>
      <c r="AF151"/>
      <c r="AG151"/>
      <c r="AI151" s="6"/>
    </row>
    <row r="152" spans="2:35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AB152"/>
      <c r="AC152"/>
      <c r="AD152"/>
      <c r="AE152"/>
      <c r="AF152"/>
      <c r="AG152"/>
      <c r="AI152" s="6"/>
    </row>
    <row r="153" spans="2:35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AB153"/>
      <c r="AC153"/>
      <c r="AD153"/>
      <c r="AE153"/>
      <c r="AF153"/>
      <c r="AG153"/>
      <c r="AI153" s="6"/>
    </row>
    <row r="154" spans="2:35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AB154"/>
      <c r="AC154"/>
      <c r="AD154"/>
      <c r="AE154"/>
      <c r="AF154"/>
      <c r="AG154"/>
      <c r="AI154" s="6"/>
    </row>
    <row r="155" spans="2:35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AB155"/>
      <c r="AC155"/>
      <c r="AD155"/>
      <c r="AE155"/>
      <c r="AF155"/>
      <c r="AG155"/>
      <c r="AI155" s="6"/>
    </row>
    <row r="156" spans="2:35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AB156"/>
      <c r="AC156"/>
      <c r="AD156"/>
      <c r="AE156"/>
      <c r="AF156"/>
      <c r="AG156"/>
      <c r="AI156" s="6"/>
    </row>
    <row r="157" spans="2:35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AB157"/>
      <c r="AC157"/>
      <c r="AD157"/>
      <c r="AE157"/>
      <c r="AF157"/>
      <c r="AG157"/>
      <c r="AI157" s="6"/>
    </row>
    <row r="158" spans="2:35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AB158"/>
      <c r="AC158"/>
      <c r="AD158"/>
      <c r="AE158"/>
      <c r="AF158"/>
      <c r="AG158"/>
      <c r="AI158" s="6"/>
    </row>
    <row r="159" spans="2:35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AB159"/>
      <c r="AC159"/>
      <c r="AD159"/>
      <c r="AE159"/>
      <c r="AF159"/>
      <c r="AG159"/>
      <c r="AI159" s="6"/>
    </row>
    <row r="160" spans="2:35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AB160"/>
      <c r="AC160"/>
      <c r="AD160"/>
      <c r="AE160"/>
      <c r="AF160"/>
      <c r="AG160"/>
      <c r="AI160" s="6"/>
    </row>
    <row r="161" spans="2:35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AB161"/>
      <c r="AC161"/>
      <c r="AD161"/>
      <c r="AE161"/>
      <c r="AF161"/>
      <c r="AG161"/>
      <c r="AI161" s="6"/>
    </row>
    <row r="162" spans="2:35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AB162"/>
      <c r="AC162"/>
      <c r="AD162"/>
      <c r="AE162"/>
      <c r="AF162"/>
      <c r="AG162"/>
      <c r="AI162" s="6"/>
    </row>
    <row r="163" spans="2:35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AB163"/>
      <c r="AC163"/>
      <c r="AD163"/>
      <c r="AE163"/>
      <c r="AF163"/>
      <c r="AG163"/>
      <c r="AI163" s="6"/>
    </row>
    <row r="164" spans="2:35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AB164"/>
      <c r="AC164"/>
      <c r="AD164"/>
      <c r="AE164"/>
      <c r="AF164"/>
      <c r="AG164"/>
      <c r="AI164" s="6"/>
    </row>
    <row r="165" spans="2:35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AB165"/>
      <c r="AC165"/>
      <c r="AD165"/>
      <c r="AE165"/>
      <c r="AF165"/>
      <c r="AG165"/>
      <c r="AI165" s="6"/>
    </row>
    <row r="166" spans="2:35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AB166"/>
      <c r="AC166"/>
      <c r="AD166"/>
      <c r="AE166"/>
      <c r="AF166"/>
      <c r="AG166"/>
      <c r="AI166" s="6"/>
    </row>
    <row r="167" spans="2:35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AB167"/>
      <c r="AC167"/>
      <c r="AD167"/>
      <c r="AE167"/>
      <c r="AF167"/>
      <c r="AG167"/>
      <c r="AI167" s="6"/>
    </row>
    <row r="168" spans="2:35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AB168"/>
      <c r="AC168"/>
      <c r="AD168"/>
      <c r="AE168"/>
      <c r="AF168"/>
      <c r="AG168"/>
      <c r="AI168" s="6"/>
    </row>
    <row r="169" spans="2:35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AB169"/>
      <c r="AC169"/>
      <c r="AD169"/>
      <c r="AE169"/>
      <c r="AF169"/>
      <c r="AG169"/>
      <c r="AI169" s="6"/>
    </row>
    <row r="170" spans="2:35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AB170"/>
      <c r="AC170"/>
      <c r="AD170"/>
      <c r="AE170"/>
      <c r="AF170"/>
      <c r="AG170"/>
      <c r="AI170" s="6"/>
    </row>
    <row r="171" spans="2:35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AB171"/>
      <c r="AC171"/>
      <c r="AD171"/>
      <c r="AE171"/>
      <c r="AF171"/>
      <c r="AG171"/>
      <c r="AI171" s="6"/>
    </row>
    <row r="172" spans="2:35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AB172"/>
      <c r="AC172"/>
      <c r="AD172"/>
      <c r="AE172"/>
      <c r="AF172"/>
      <c r="AG172"/>
      <c r="AI172" s="6"/>
    </row>
    <row r="173" spans="2:35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AB173"/>
      <c r="AC173"/>
      <c r="AD173"/>
      <c r="AE173"/>
      <c r="AF173"/>
      <c r="AG173"/>
      <c r="AI173" s="6"/>
    </row>
    <row r="174" spans="2:35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AB174"/>
      <c r="AC174"/>
      <c r="AD174"/>
      <c r="AE174"/>
      <c r="AF174"/>
      <c r="AG174"/>
      <c r="AI174" s="6"/>
    </row>
    <row r="175" spans="2:35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AB175"/>
      <c r="AC175"/>
      <c r="AD175"/>
      <c r="AE175"/>
      <c r="AF175"/>
      <c r="AG175"/>
      <c r="AI175" s="6"/>
    </row>
    <row r="176" spans="2:35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AB176"/>
      <c r="AC176"/>
      <c r="AD176"/>
      <c r="AE176"/>
      <c r="AF176"/>
      <c r="AG176"/>
      <c r="AI176" s="6"/>
    </row>
    <row r="177" spans="2:35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AB177"/>
      <c r="AC177"/>
      <c r="AD177"/>
      <c r="AE177"/>
      <c r="AF177"/>
      <c r="AG177"/>
      <c r="AI177" s="6"/>
    </row>
    <row r="178" spans="2:35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AB178"/>
      <c r="AC178"/>
      <c r="AD178"/>
      <c r="AE178"/>
      <c r="AF178"/>
      <c r="AG178"/>
      <c r="AI178" s="6"/>
    </row>
    <row r="179" spans="2:35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AB179"/>
      <c r="AC179"/>
      <c r="AD179"/>
      <c r="AE179"/>
      <c r="AF179"/>
      <c r="AG179"/>
      <c r="AI179" s="6"/>
    </row>
    <row r="180" spans="2:35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AB180"/>
      <c r="AC180"/>
      <c r="AD180"/>
      <c r="AE180"/>
      <c r="AF180"/>
      <c r="AG180"/>
      <c r="AI180" s="6"/>
    </row>
    <row r="181" spans="2:35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AB181"/>
      <c r="AC181"/>
      <c r="AD181"/>
      <c r="AE181"/>
      <c r="AF181"/>
      <c r="AG181"/>
      <c r="AI181" s="6"/>
    </row>
    <row r="182" spans="2:35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AB182"/>
      <c r="AC182"/>
      <c r="AD182"/>
      <c r="AE182"/>
      <c r="AF182"/>
      <c r="AG182"/>
      <c r="AI182" s="6"/>
    </row>
    <row r="183" spans="2:35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AB183"/>
      <c r="AC183"/>
      <c r="AD183"/>
      <c r="AE183"/>
      <c r="AF183"/>
      <c r="AG183"/>
      <c r="AI183" s="6"/>
    </row>
    <row r="184" spans="2:35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AB184"/>
      <c r="AC184"/>
      <c r="AD184"/>
      <c r="AE184"/>
      <c r="AF184"/>
      <c r="AG184"/>
      <c r="AI184" s="6"/>
    </row>
    <row r="185" spans="2:35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AB185"/>
      <c r="AC185"/>
      <c r="AD185"/>
      <c r="AE185"/>
      <c r="AF185"/>
      <c r="AG185"/>
      <c r="AI185" s="6"/>
    </row>
    <row r="186" spans="2:35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AB186"/>
      <c r="AC186"/>
      <c r="AD186"/>
      <c r="AE186"/>
      <c r="AF186"/>
      <c r="AG186"/>
      <c r="AI186" s="6"/>
    </row>
    <row r="187" spans="2:35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AB187"/>
      <c r="AC187"/>
      <c r="AD187"/>
      <c r="AE187"/>
      <c r="AF187"/>
      <c r="AG187"/>
      <c r="AI187" s="6"/>
    </row>
    <row r="188" spans="2:35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AB188"/>
      <c r="AC188"/>
      <c r="AD188"/>
      <c r="AE188"/>
      <c r="AF188"/>
      <c r="AG188"/>
      <c r="AI188" s="6"/>
    </row>
    <row r="189" spans="2:35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AB189"/>
      <c r="AC189"/>
      <c r="AD189"/>
      <c r="AE189"/>
      <c r="AF189"/>
      <c r="AG189"/>
      <c r="AI189" s="6"/>
    </row>
    <row r="190" spans="2:35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AB190"/>
      <c r="AC190"/>
      <c r="AD190"/>
      <c r="AE190"/>
      <c r="AF190"/>
      <c r="AG190"/>
      <c r="AI190" s="6"/>
    </row>
    <row r="191" spans="2:35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AB191"/>
      <c r="AC191"/>
      <c r="AD191"/>
      <c r="AE191"/>
      <c r="AF191"/>
      <c r="AG191"/>
      <c r="AI191" s="6"/>
    </row>
    <row r="192" spans="2:35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AB192"/>
      <c r="AC192"/>
      <c r="AD192"/>
      <c r="AE192"/>
      <c r="AF192"/>
      <c r="AG192"/>
      <c r="AI192" s="6"/>
    </row>
    <row r="193" spans="2:35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AB193"/>
      <c r="AC193"/>
      <c r="AD193"/>
      <c r="AE193"/>
      <c r="AF193"/>
      <c r="AG193"/>
      <c r="AI193" s="6"/>
    </row>
    <row r="194" spans="2:35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AB194"/>
      <c r="AC194"/>
      <c r="AD194"/>
      <c r="AE194"/>
      <c r="AF194"/>
      <c r="AG194"/>
      <c r="AI194" s="6"/>
    </row>
    <row r="195" spans="2:35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AB195"/>
      <c r="AC195"/>
      <c r="AD195"/>
      <c r="AE195"/>
      <c r="AF195"/>
      <c r="AG195"/>
      <c r="AI195" s="6"/>
    </row>
    <row r="196" spans="2:35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AB196"/>
      <c r="AC196"/>
      <c r="AD196"/>
      <c r="AE196"/>
      <c r="AF196"/>
      <c r="AG196"/>
      <c r="AI196" s="6"/>
    </row>
    <row r="197" spans="2:35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AB197"/>
      <c r="AC197"/>
      <c r="AD197"/>
      <c r="AE197"/>
      <c r="AF197"/>
      <c r="AG197"/>
      <c r="AI197" s="6"/>
    </row>
    <row r="198" spans="2:35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AB198"/>
      <c r="AC198"/>
      <c r="AD198"/>
      <c r="AE198"/>
      <c r="AF198"/>
      <c r="AG198"/>
      <c r="AI198" s="6"/>
    </row>
    <row r="199" spans="2:35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AB199"/>
      <c r="AC199"/>
      <c r="AD199"/>
      <c r="AE199"/>
      <c r="AF199"/>
      <c r="AG199"/>
      <c r="AI199" s="6"/>
    </row>
    <row r="200" spans="2:35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AB200"/>
      <c r="AC200"/>
      <c r="AD200"/>
      <c r="AE200"/>
      <c r="AF200"/>
      <c r="AG200"/>
      <c r="AI200" s="6"/>
    </row>
    <row r="201" spans="2:35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AB201"/>
      <c r="AC201"/>
      <c r="AD201"/>
      <c r="AE201"/>
      <c r="AF201"/>
      <c r="AG201"/>
      <c r="AI201" s="6"/>
    </row>
    <row r="202" spans="2:35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AB202"/>
      <c r="AC202"/>
      <c r="AD202"/>
      <c r="AE202"/>
      <c r="AF202"/>
      <c r="AG202"/>
      <c r="AI202" s="6"/>
    </row>
    <row r="203" spans="2:35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AB203"/>
      <c r="AC203"/>
      <c r="AD203"/>
      <c r="AE203"/>
      <c r="AF203"/>
      <c r="AG203"/>
      <c r="AI203" s="6"/>
    </row>
    <row r="204" spans="2:35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AB204"/>
      <c r="AC204"/>
      <c r="AD204"/>
      <c r="AE204"/>
      <c r="AF204"/>
      <c r="AG204"/>
      <c r="AI204" s="6"/>
    </row>
    <row r="205" spans="2:35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AB205"/>
      <c r="AC205"/>
      <c r="AD205"/>
      <c r="AE205"/>
      <c r="AF205"/>
      <c r="AG205"/>
      <c r="AI205" s="6"/>
    </row>
    <row r="206" spans="2:35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AB206"/>
      <c r="AC206"/>
      <c r="AD206"/>
      <c r="AE206"/>
      <c r="AF206"/>
      <c r="AG206"/>
      <c r="AI206" s="6"/>
    </row>
    <row r="207" spans="2:35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AB207"/>
      <c r="AC207"/>
      <c r="AD207"/>
      <c r="AE207"/>
      <c r="AF207"/>
      <c r="AG207"/>
      <c r="AI207" s="6"/>
    </row>
    <row r="208" spans="2:35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AB208"/>
      <c r="AC208"/>
      <c r="AD208"/>
      <c r="AE208"/>
      <c r="AF208"/>
      <c r="AG208"/>
      <c r="AI208" s="6"/>
    </row>
    <row r="209" spans="2:35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AB209"/>
      <c r="AC209"/>
      <c r="AD209"/>
      <c r="AE209"/>
      <c r="AF209"/>
      <c r="AG209"/>
      <c r="AI209" s="6"/>
    </row>
    <row r="210" spans="2:35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AB210"/>
      <c r="AC210"/>
      <c r="AD210"/>
      <c r="AE210"/>
      <c r="AF210"/>
      <c r="AG210"/>
      <c r="AI210" s="6"/>
    </row>
    <row r="211" spans="2:35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AB211"/>
      <c r="AC211"/>
      <c r="AD211"/>
      <c r="AE211"/>
      <c r="AF211"/>
      <c r="AG211"/>
      <c r="AI211" s="6"/>
    </row>
    <row r="212" spans="2:35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AB212"/>
      <c r="AC212"/>
      <c r="AD212"/>
      <c r="AE212"/>
      <c r="AF212"/>
      <c r="AG212"/>
      <c r="AI212" s="6"/>
    </row>
    <row r="213" spans="2:35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AB213"/>
      <c r="AC213"/>
      <c r="AD213"/>
      <c r="AE213"/>
      <c r="AF213"/>
      <c r="AG213"/>
      <c r="AI213" s="6"/>
    </row>
    <row r="214" spans="2:35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AB214"/>
      <c r="AC214"/>
      <c r="AD214"/>
      <c r="AE214"/>
      <c r="AF214"/>
      <c r="AG214"/>
      <c r="AI214" s="6"/>
    </row>
    <row r="215" spans="2:35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AB215"/>
      <c r="AC215"/>
      <c r="AD215"/>
      <c r="AE215"/>
      <c r="AF215"/>
      <c r="AG215"/>
      <c r="AI215" s="6"/>
    </row>
    <row r="216" spans="2:35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AB216"/>
      <c r="AC216"/>
      <c r="AD216"/>
      <c r="AE216"/>
      <c r="AF216"/>
      <c r="AG216"/>
      <c r="AI216" s="6"/>
    </row>
    <row r="217" spans="2:35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AB217"/>
      <c r="AC217"/>
      <c r="AD217"/>
      <c r="AE217"/>
      <c r="AF217"/>
      <c r="AG217"/>
      <c r="AI217" s="6"/>
    </row>
    <row r="218" spans="2:35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AB218"/>
      <c r="AC218"/>
      <c r="AD218"/>
      <c r="AE218"/>
      <c r="AF218"/>
      <c r="AG218"/>
      <c r="AI218" s="6"/>
    </row>
    <row r="219" spans="2:35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AB219"/>
      <c r="AC219"/>
      <c r="AD219"/>
      <c r="AE219"/>
      <c r="AF219"/>
      <c r="AG219"/>
      <c r="AI219" s="6"/>
    </row>
    <row r="220" spans="2:35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AB220"/>
      <c r="AC220"/>
      <c r="AD220"/>
      <c r="AE220"/>
      <c r="AF220"/>
      <c r="AG220"/>
      <c r="AI220" s="6"/>
    </row>
    <row r="221" spans="2:35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AB221"/>
      <c r="AC221"/>
      <c r="AD221"/>
      <c r="AE221"/>
      <c r="AF221"/>
      <c r="AG221"/>
      <c r="AI221" s="6"/>
    </row>
    <row r="222" spans="2:35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AB222"/>
      <c r="AC222"/>
      <c r="AD222"/>
      <c r="AE222"/>
      <c r="AF222"/>
      <c r="AG222"/>
      <c r="AI222" s="6"/>
    </row>
    <row r="223" spans="2:35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AB223"/>
      <c r="AC223"/>
      <c r="AD223"/>
      <c r="AE223"/>
      <c r="AF223"/>
      <c r="AG223"/>
      <c r="AI223" s="6"/>
    </row>
    <row r="224" spans="2:35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AB224"/>
      <c r="AC224"/>
      <c r="AD224"/>
      <c r="AE224"/>
      <c r="AF224"/>
      <c r="AG224"/>
      <c r="AI224" s="6"/>
    </row>
    <row r="225" spans="2:35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AB225"/>
      <c r="AC225"/>
      <c r="AD225"/>
      <c r="AE225"/>
      <c r="AF225"/>
      <c r="AG225"/>
      <c r="AI225" s="6"/>
    </row>
    <row r="226" spans="2:35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AB226"/>
      <c r="AC226"/>
      <c r="AD226"/>
      <c r="AE226"/>
      <c r="AF226"/>
      <c r="AG226"/>
      <c r="AI226" s="6"/>
    </row>
    <row r="227" spans="2:35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AB227"/>
      <c r="AC227"/>
      <c r="AD227"/>
      <c r="AE227"/>
      <c r="AF227"/>
      <c r="AG227"/>
      <c r="AI227" s="6"/>
    </row>
    <row r="228" spans="2:35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AB228"/>
      <c r="AC228"/>
      <c r="AD228"/>
      <c r="AE228"/>
      <c r="AF228"/>
      <c r="AG228"/>
      <c r="AI228" s="6"/>
    </row>
    <row r="229" spans="2:35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AB229"/>
      <c r="AC229"/>
      <c r="AD229"/>
      <c r="AE229"/>
      <c r="AF229"/>
      <c r="AG229"/>
      <c r="AI229" s="6"/>
    </row>
    <row r="230" spans="2:35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AB230"/>
      <c r="AC230"/>
      <c r="AD230"/>
      <c r="AE230"/>
      <c r="AF230"/>
      <c r="AG230"/>
      <c r="AI230" s="6"/>
    </row>
    <row r="231" spans="2:35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AB231"/>
      <c r="AC231"/>
      <c r="AD231"/>
      <c r="AE231"/>
      <c r="AF231"/>
      <c r="AG231"/>
      <c r="AI231" s="6"/>
    </row>
    <row r="232" spans="2:35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AB232"/>
      <c r="AC232"/>
      <c r="AD232"/>
      <c r="AE232"/>
      <c r="AF232"/>
      <c r="AG232"/>
      <c r="AI232" s="6"/>
    </row>
    <row r="233" spans="2:35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AB233"/>
      <c r="AC233"/>
      <c r="AD233"/>
      <c r="AE233"/>
      <c r="AF233"/>
      <c r="AG233"/>
      <c r="AI233" s="6"/>
    </row>
    <row r="234" spans="2:35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AB234"/>
      <c r="AC234"/>
      <c r="AD234"/>
      <c r="AE234"/>
      <c r="AF234"/>
      <c r="AG234"/>
      <c r="AI234" s="6"/>
    </row>
    <row r="235" spans="2:35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AB235"/>
      <c r="AC235"/>
      <c r="AD235"/>
      <c r="AE235"/>
      <c r="AF235"/>
      <c r="AG235"/>
      <c r="AI235" s="6"/>
    </row>
    <row r="236" spans="2:35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AB236"/>
      <c r="AC236"/>
      <c r="AD236"/>
      <c r="AE236"/>
      <c r="AF236"/>
      <c r="AG236"/>
      <c r="AI236" s="6"/>
    </row>
    <row r="237" spans="2:35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AB237"/>
      <c r="AC237"/>
      <c r="AD237"/>
      <c r="AE237"/>
      <c r="AF237"/>
      <c r="AG237"/>
      <c r="AI237" s="6"/>
    </row>
    <row r="238" spans="2:35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AB238"/>
      <c r="AC238"/>
      <c r="AD238"/>
      <c r="AE238"/>
      <c r="AF238"/>
      <c r="AG238"/>
      <c r="AI238" s="6"/>
    </row>
    <row r="239" spans="2:35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AB239"/>
      <c r="AC239"/>
      <c r="AD239"/>
      <c r="AE239"/>
      <c r="AF239"/>
      <c r="AG239"/>
      <c r="AI239" s="6"/>
    </row>
    <row r="240" spans="2:35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AB240"/>
      <c r="AC240"/>
      <c r="AD240"/>
      <c r="AE240"/>
      <c r="AF240"/>
      <c r="AG240"/>
      <c r="AI240" s="6"/>
    </row>
    <row r="241" spans="2:35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AB241"/>
      <c r="AC241"/>
      <c r="AD241"/>
      <c r="AE241"/>
      <c r="AF241"/>
      <c r="AG241"/>
      <c r="AI241" s="6"/>
    </row>
    <row r="242" spans="2:35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AB242"/>
      <c r="AC242"/>
      <c r="AD242"/>
      <c r="AE242"/>
      <c r="AF242"/>
      <c r="AG242"/>
      <c r="AI242" s="6"/>
    </row>
    <row r="243" spans="2:35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AB243"/>
      <c r="AC243"/>
      <c r="AD243"/>
      <c r="AE243"/>
      <c r="AF243"/>
      <c r="AG243"/>
      <c r="AI243" s="6"/>
    </row>
    <row r="244" spans="2:35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AB244"/>
      <c r="AC244"/>
      <c r="AD244"/>
      <c r="AE244"/>
      <c r="AF244"/>
      <c r="AG244"/>
      <c r="AI244" s="6"/>
    </row>
    <row r="245" spans="2:35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AB245"/>
      <c r="AC245"/>
      <c r="AD245"/>
      <c r="AE245"/>
      <c r="AF245"/>
      <c r="AG245"/>
      <c r="AI245" s="6"/>
    </row>
    <row r="246" spans="2:35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AB246"/>
      <c r="AC246"/>
      <c r="AD246"/>
      <c r="AE246"/>
      <c r="AF246"/>
      <c r="AG246"/>
      <c r="AI246" s="6"/>
    </row>
    <row r="247" spans="2:35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AB247"/>
      <c r="AC247"/>
      <c r="AD247"/>
      <c r="AE247"/>
      <c r="AF247"/>
      <c r="AG247"/>
      <c r="AI247" s="6"/>
    </row>
    <row r="248" spans="2:35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AB248"/>
      <c r="AC248"/>
      <c r="AD248"/>
      <c r="AE248"/>
      <c r="AF248"/>
      <c r="AG248"/>
      <c r="AI248" s="6"/>
    </row>
    <row r="249" spans="2:35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AB249"/>
      <c r="AC249"/>
      <c r="AD249"/>
      <c r="AE249"/>
      <c r="AF249"/>
      <c r="AG249"/>
      <c r="AI249" s="6"/>
    </row>
    <row r="250" spans="2:35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AB250"/>
      <c r="AC250"/>
      <c r="AD250"/>
      <c r="AE250"/>
      <c r="AF250"/>
      <c r="AG250"/>
      <c r="AI250" s="6"/>
    </row>
    <row r="251" spans="2:35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AB251"/>
      <c r="AC251"/>
      <c r="AD251"/>
      <c r="AE251"/>
      <c r="AF251"/>
      <c r="AG251"/>
      <c r="AI251" s="6"/>
    </row>
    <row r="252" spans="2:35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AB252"/>
      <c r="AC252"/>
      <c r="AD252"/>
      <c r="AE252"/>
      <c r="AF252"/>
      <c r="AG252"/>
      <c r="AI252" s="6"/>
    </row>
    <row r="253" spans="2:35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AB253"/>
      <c r="AC253"/>
      <c r="AD253"/>
      <c r="AE253"/>
      <c r="AF253"/>
      <c r="AG253"/>
      <c r="AI253" s="6"/>
    </row>
    <row r="254" spans="2:35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AB254"/>
      <c r="AC254"/>
      <c r="AD254"/>
      <c r="AE254"/>
      <c r="AF254"/>
      <c r="AG254"/>
      <c r="AI254" s="6"/>
    </row>
    <row r="255" spans="2:35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AB255"/>
      <c r="AC255"/>
      <c r="AD255"/>
      <c r="AE255"/>
      <c r="AF255"/>
      <c r="AG255"/>
      <c r="AI255" s="6"/>
    </row>
    <row r="256" spans="2:35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AB256"/>
      <c r="AC256"/>
      <c r="AD256"/>
      <c r="AE256"/>
      <c r="AF256"/>
      <c r="AG256"/>
      <c r="AI256" s="6"/>
    </row>
    <row r="257" spans="2:35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AB257"/>
      <c r="AC257"/>
      <c r="AD257"/>
      <c r="AE257"/>
      <c r="AF257"/>
      <c r="AG257"/>
      <c r="AI257" s="6"/>
    </row>
    <row r="258" spans="2:35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AB258"/>
      <c r="AC258"/>
      <c r="AD258"/>
      <c r="AE258"/>
      <c r="AF258"/>
      <c r="AG258"/>
      <c r="AI258" s="6"/>
    </row>
    <row r="259" spans="2:35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AB259"/>
      <c r="AC259"/>
      <c r="AD259"/>
      <c r="AE259"/>
      <c r="AF259"/>
      <c r="AG259"/>
      <c r="AI259" s="6"/>
    </row>
    <row r="260" spans="2:35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AB260"/>
      <c r="AC260"/>
      <c r="AD260"/>
      <c r="AE260"/>
      <c r="AF260"/>
      <c r="AG260"/>
      <c r="AI260" s="6"/>
    </row>
    <row r="261" spans="2:35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AB261"/>
      <c r="AC261"/>
      <c r="AD261"/>
      <c r="AE261"/>
      <c r="AF261"/>
      <c r="AG261"/>
      <c r="AI261" s="6"/>
    </row>
    <row r="262" spans="2:35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AB262"/>
      <c r="AC262"/>
      <c r="AD262"/>
      <c r="AE262"/>
      <c r="AF262"/>
      <c r="AG262"/>
      <c r="AI262" s="6"/>
    </row>
    <row r="263" spans="2:35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AB263"/>
      <c r="AC263"/>
      <c r="AD263"/>
      <c r="AE263"/>
      <c r="AF263"/>
      <c r="AG263"/>
      <c r="AI263" s="6"/>
    </row>
    <row r="264" spans="2:35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AB264"/>
      <c r="AC264"/>
      <c r="AD264"/>
      <c r="AE264"/>
      <c r="AF264"/>
      <c r="AG264"/>
      <c r="AI264" s="6"/>
    </row>
    <row r="265" spans="2:35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AB265"/>
      <c r="AC265"/>
      <c r="AD265"/>
      <c r="AE265"/>
      <c r="AF265"/>
      <c r="AG265"/>
      <c r="AI265" s="6"/>
    </row>
    <row r="266" spans="2:35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AB266"/>
      <c r="AC266"/>
      <c r="AD266"/>
      <c r="AE266"/>
      <c r="AF266"/>
      <c r="AG266"/>
      <c r="AI266" s="6"/>
    </row>
    <row r="267" spans="2:35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AB267"/>
      <c r="AC267"/>
      <c r="AD267"/>
      <c r="AE267"/>
      <c r="AF267"/>
      <c r="AG267"/>
      <c r="AI267" s="6"/>
    </row>
    <row r="268" spans="2:35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AB268"/>
      <c r="AC268"/>
      <c r="AD268"/>
      <c r="AE268"/>
      <c r="AF268"/>
      <c r="AG268"/>
      <c r="AI268" s="6"/>
    </row>
    <row r="269" spans="2:35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AB269"/>
      <c r="AC269"/>
      <c r="AD269"/>
      <c r="AE269"/>
      <c r="AF269"/>
      <c r="AG269"/>
      <c r="AI269" s="6"/>
    </row>
    <row r="270" spans="2:35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AB270"/>
      <c r="AC270"/>
      <c r="AD270"/>
      <c r="AE270"/>
      <c r="AF270"/>
      <c r="AG270"/>
      <c r="AI270" s="6"/>
    </row>
    <row r="271" spans="2:35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AB271"/>
      <c r="AC271"/>
      <c r="AD271"/>
      <c r="AE271"/>
      <c r="AF271"/>
      <c r="AG271"/>
      <c r="AI271" s="6"/>
    </row>
    <row r="272" spans="2:35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AB272"/>
      <c r="AC272"/>
      <c r="AD272"/>
      <c r="AE272"/>
      <c r="AF272"/>
      <c r="AG272"/>
      <c r="AI272" s="6"/>
    </row>
    <row r="273" spans="2:35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AB273"/>
      <c r="AC273"/>
      <c r="AD273"/>
      <c r="AE273"/>
      <c r="AF273"/>
      <c r="AG273"/>
      <c r="AI273" s="6"/>
    </row>
    <row r="274" spans="2:35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AB274"/>
      <c r="AC274"/>
      <c r="AD274"/>
      <c r="AE274"/>
      <c r="AF274"/>
      <c r="AG274"/>
      <c r="AI274" s="6"/>
    </row>
    <row r="275" spans="2:35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AB275"/>
      <c r="AC275"/>
      <c r="AD275"/>
      <c r="AE275"/>
      <c r="AF275"/>
      <c r="AG275"/>
      <c r="AI275" s="6"/>
    </row>
    <row r="276" spans="2:35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AB276"/>
      <c r="AC276"/>
      <c r="AD276"/>
      <c r="AE276"/>
      <c r="AF276"/>
      <c r="AG276"/>
      <c r="AI276" s="6"/>
    </row>
    <row r="277" spans="2:35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AB277"/>
      <c r="AC277"/>
      <c r="AD277"/>
      <c r="AE277"/>
      <c r="AF277"/>
      <c r="AG277"/>
      <c r="AI277" s="6"/>
    </row>
    <row r="278" spans="2:35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AB278"/>
      <c r="AC278"/>
      <c r="AD278"/>
      <c r="AE278"/>
      <c r="AF278"/>
      <c r="AG278"/>
      <c r="AI278" s="6"/>
    </row>
    <row r="279" spans="2:35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AB279"/>
      <c r="AC279"/>
      <c r="AD279"/>
      <c r="AE279"/>
      <c r="AF279"/>
      <c r="AG279"/>
      <c r="AI279" s="6"/>
    </row>
    <row r="280" spans="2:35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AB280"/>
      <c r="AC280"/>
      <c r="AD280"/>
      <c r="AE280"/>
      <c r="AF280"/>
      <c r="AG280"/>
      <c r="AI280" s="6"/>
    </row>
    <row r="281" spans="2:35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AB281"/>
      <c r="AC281"/>
      <c r="AD281"/>
      <c r="AE281"/>
      <c r="AF281"/>
      <c r="AG281"/>
      <c r="AI281" s="6"/>
    </row>
    <row r="282" spans="2:35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AB282"/>
      <c r="AC282"/>
      <c r="AD282"/>
      <c r="AE282"/>
      <c r="AF282"/>
      <c r="AG282"/>
      <c r="AI282" s="6"/>
    </row>
    <row r="283" spans="2:35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AB283"/>
      <c r="AC283"/>
      <c r="AD283"/>
      <c r="AE283"/>
      <c r="AF283"/>
      <c r="AG283"/>
      <c r="AI283" s="6"/>
    </row>
    <row r="284" spans="2:35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AB284"/>
      <c r="AC284"/>
      <c r="AD284"/>
      <c r="AE284"/>
      <c r="AF284"/>
      <c r="AG284"/>
      <c r="AI284" s="6"/>
    </row>
    <row r="285" spans="2:35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AB285"/>
      <c r="AC285"/>
      <c r="AD285"/>
      <c r="AE285"/>
      <c r="AF285"/>
      <c r="AG285"/>
      <c r="AI285" s="6"/>
    </row>
    <row r="286" spans="2:35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AB286"/>
      <c r="AC286"/>
      <c r="AD286"/>
      <c r="AE286"/>
      <c r="AF286"/>
      <c r="AG286"/>
      <c r="AI286" s="6"/>
    </row>
    <row r="287" spans="2:35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AB287"/>
      <c r="AC287"/>
      <c r="AD287"/>
      <c r="AE287"/>
      <c r="AF287"/>
      <c r="AG287"/>
      <c r="AI287" s="6"/>
    </row>
    <row r="288" spans="2:35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AB288"/>
      <c r="AC288"/>
      <c r="AD288"/>
      <c r="AE288"/>
      <c r="AF288"/>
      <c r="AG288"/>
      <c r="AI288" s="6"/>
    </row>
    <row r="289" spans="2:35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AB289"/>
      <c r="AC289"/>
      <c r="AD289"/>
      <c r="AE289"/>
      <c r="AF289"/>
      <c r="AG289"/>
      <c r="AI289" s="6"/>
    </row>
    <row r="290" spans="2:35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AB290"/>
      <c r="AC290"/>
      <c r="AD290"/>
      <c r="AE290"/>
      <c r="AF290"/>
      <c r="AG290"/>
      <c r="AI290" s="6"/>
    </row>
    <row r="291" spans="2:35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AB291"/>
      <c r="AC291"/>
      <c r="AD291"/>
      <c r="AE291"/>
      <c r="AF291"/>
      <c r="AG291"/>
      <c r="AI291" s="6"/>
    </row>
    <row r="292" spans="2:35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AB292"/>
      <c r="AC292"/>
      <c r="AD292"/>
      <c r="AE292"/>
      <c r="AF292"/>
      <c r="AG292"/>
      <c r="AI292" s="6"/>
    </row>
    <row r="293" spans="2:35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AB293"/>
      <c r="AC293"/>
      <c r="AD293"/>
      <c r="AE293"/>
      <c r="AF293"/>
      <c r="AG293"/>
      <c r="AI293" s="6"/>
    </row>
    <row r="294" spans="2:35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AB294"/>
      <c r="AC294"/>
      <c r="AD294"/>
      <c r="AE294"/>
      <c r="AF294"/>
      <c r="AG294"/>
      <c r="AI294" s="6"/>
    </row>
    <row r="295" spans="2:35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AB295"/>
      <c r="AC295"/>
      <c r="AD295"/>
      <c r="AE295"/>
      <c r="AF295"/>
      <c r="AG295"/>
      <c r="AI295" s="6"/>
    </row>
    <row r="296" spans="2:35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AB296"/>
      <c r="AC296"/>
      <c r="AD296"/>
      <c r="AE296"/>
      <c r="AF296"/>
      <c r="AG296"/>
      <c r="AI296" s="6"/>
    </row>
    <row r="297" spans="2:35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AB297"/>
      <c r="AC297"/>
      <c r="AD297"/>
      <c r="AE297"/>
      <c r="AF297"/>
      <c r="AG297"/>
      <c r="AI297" s="6"/>
    </row>
    <row r="298" spans="2:35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AB298"/>
      <c r="AC298"/>
      <c r="AD298"/>
      <c r="AE298"/>
      <c r="AF298"/>
      <c r="AG298"/>
      <c r="AI298" s="6"/>
    </row>
    <row r="299" spans="2:35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AB299"/>
      <c r="AC299"/>
      <c r="AD299"/>
      <c r="AE299"/>
      <c r="AF299"/>
      <c r="AG299"/>
      <c r="AI299" s="6"/>
    </row>
    <row r="300" spans="2:35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AB300"/>
      <c r="AC300"/>
      <c r="AD300"/>
      <c r="AE300"/>
      <c r="AF300"/>
      <c r="AG300"/>
      <c r="AI300" s="6"/>
    </row>
    <row r="301" spans="2:35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AB301"/>
      <c r="AC301"/>
      <c r="AD301"/>
      <c r="AE301"/>
      <c r="AF301"/>
      <c r="AG301"/>
      <c r="AI301" s="6"/>
    </row>
    <row r="302" spans="2:35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AB302"/>
      <c r="AC302"/>
      <c r="AD302"/>
      <c r="AE302"/>
      <c r="AF302"/>
      <c r="AG302"/>
      <c r="AI302" s="6"/>
    </row>
    <row r="303" spans="2:35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AB303"/>
      <c r="AC303"/>
      <c r="AD303"/>
      <c r="AE303"/>
      <c r="AF303"/>
      <c r="AG303"/>
      <c r="AI303" s="6"/>
    </row>
    <row r="304" spans="2:35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AB304"/>
      <c r="AC304"/>
      <c r="AD304"/>
      <c r="AE304"/>
      <c r="AF304"/>
      <c r="AG304"/>
      <c r="AI304" s="6"/>
    </row>
    <row r="305" spans="2:35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AB305"/>
      <c r="AC305"/>
      <c r="AD305"/>
      <c r="AE305"/>
      <c r="AF305"/>
      <c r="AG305"/>
      <c r="AI305" s="6"/>
    </row>
    <row r="306" spans="2:35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AB306"/>
      <c r="AC306"/>
      <c r="AD306"/>
      <c r="AE306"/>
      <c r="AF306"/>
      <c r="AG306"/>
      <c r="AI306" s="6"/>
    </row>
    <row r="307" spans="2:35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AB307"/>
      <c r="AC307"/>
      <c r="AD307"/>
      <c r="AE307"/>
      <c r="AF307"/>
      <c r="AG307"/>
      <c r="AI307" s="6"/>
    </row>
    <row r="308" spans="2:35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AB308"/>
      <c r="AC308"/>
      <c r="AD308"/>
      <c r="AE308"/>
      <c r="AF308"/>
      <c r="AG308"/>
      <c r="AI308" s="6"/>
    </row>
    <row r="309" spans="2:35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AB309"/>
      <c r="AC309"/>
      <c r="AD309"/>
      <c r="AE309"/>
      <c r="AF309"/>
      <c r="AG309"/>
      <c r="AI309" s="6"/>
    </row>
    <row r="310" spans="2:35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AB310"/>
      <c r="AC310"/>
      <c r="AD310"/>
      <c r="AE310"/>
      <c r="AF310"/>
      <c r="AG310"/>
      <c r="AI310" s="6"/>
    </row>
    <row r="311" spans="2:35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AB311"/>
      <c r="AC311"/>
      <c r="AD311"/>
      <c r="AE311"/>
      <c r="AF311"/>
      <c r="AG311"/>
      <c r="AI311" s="6"/>
    </row>
    <row r="312" spans="2:35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AB312"/>
      <c r="AC312"/>
      <c r="AD312"/>
      <c r="AE312"/>
      <c r="AF312"/>
      <c r="AG312"/>
      <c r="AI312" s="6"/>
    </row>
    <row r="313" spans="2:35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AB313"/>
      <c r="AC313"/>
      <c r="AD313"/>
      <c r="AE313"/>
      <c r="AF313"/>
      <c r="AG313"/>
      <c r="AI313" s="6"/>
    </row>
    <row r="314" spans="2:35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AB314"/>
      <c r="AC314"/>
      <c r="AD314"/>
      <c r="AE314"/>
      <c r="AF314"/>
      <c r="AG314"/>
      <c r="AI314" s="6"/>
    </row>
    <row r="315" spans="2:35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AB315"/>
      <c r="AC315"/>
      <c r="AD315"/>
      <c r="AE315"/>
      <c r="AF315"/>
      <c r="AG315"/>
      <c r="AI315" s="6"/>
    </row>
    <row r="316" spans="2:35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AB316"/>
      <c r="AC316"/>
      <c r="AD316"/>
      <c r="AE316"/>
      <c r="AF316"/>
      <c r="AG316"/>
      <c r="AI316" s="6"/>
    </row>
    <row r="317" spans="2:35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AB317"/>
      <c r="AC317"/>
      <c r="AD317"/>
      <c r="AE317"/>
      <c r="AF317"/>
      <c r="AG317"/>
      <c r="AI317" s="6"/>
    </row>
    <row r="318" spans="2:35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AB318"/>
      <c r="AC318"/>
      <c r="AD318"/>
      <c r="AE318"/>
      <c r="AF318"/>
      <c r="AG318"/>
      <c r="AI318" s="6"/>
    </row>
    <row r="319" spans="2:35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AB319"/>
      <c r="AC319"/>
      <c r="AD319"/>
      <c r="AE319"/>
      <c r="AF319"/>
      <c r="AG319"/>
      <c r="AI319" s="6"/>
    </row>
    <row r="320" spans="2:35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AB320"/>
      <c r="AC320"/>
      <c r="AD320"/>
      <c r="AE320"/>
      <c r="AF320"/>
      <c r="AG320"/>
      <c r="AI320" s="6"/>
    </row>
    <row r="321" spans="2:35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AB321"/>
      <c r="AC321"/>
      <c r="AD321"/>
      <c r="AE321"/>
      <c r="AF321"/>
      <c r="AG321"/>
      <c r="AI321" s="6"/>
    </row>
    <row r="322" spans="2:35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AB322"/>
      <c r="AC322"/>
      <c r="AD322"/>
      <c r="AE322"/>
      <c r="AF322"/>
      <c r="AG322"/>
      <c r="AI322" s="6"/>
    </row>
    <row r="323" spans="2:35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AB323"/>
      <c r="AC323"/>
      <c r="AD323"/>
      <c r="AE323"/>
      <c r="AF323"/>
      <c r="AG323"/>
      <c r="AI323" s="6"/>
    </row>
    <row r="324" spans="2:35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AB324"/>
      <c r="AC324"/>
      <c r="AD324"/>
      <c r="AE324"/>
      <c r="AF324"/>
      <c r="AG324"/>
      <c r="AI324" s="6"/>
    </row>
    <row r="325" spans="2:35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AB325"/>
      <c r="AC325"/>
      <c r="AD325"/>
      <c r="AE325"/>
      <c r="AF325"/>
      <c r="AG325"/>
      <c r="AI325" s="6"/>
    </row>
    <row r="326" spans="2:35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AB326"/>
      <c r="AC326"/>
      <c r="AD326"/>
      <c r="AE326"/>
      <c r="AF326"/>
      <c r="AG326"/>
      <c r="AI326" s="6"/>
    </row>
    <row r="327" spans="2:35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AB327"/>
      <c r="AC327"/>
      <c r="AD327"/>
      <c r="AE327"/>
      <c r="AF327"/>
      <c r="AG327"/>
      <c r="AI327" s="6"/>
    </row>
    <row r="328" spans="2:35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AB328"/>
      <c r="AC328"/>
      <c r="AD328"/>
      <c r="AE328"/>
      <c r="AF328"/>
      <c r="AG328"/>
      <c r="AI328" s="6"/>
    </row>
    <row r="329" spans="2:35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AB329"/>
      <c r="AC329"/>
      <c r="AD329"/>
      <c r="AE329"/>
      <c r="AF329"/>
      <c r="AG329"/>
      <c r="AI329" s="6"/>
    </row>
    <row r="330" spans="2:35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AB330"/>
      <c r="AC330"/>
      <c r="AD330"/>
      <c r="AE330"/>
      <c r="AF330"/>
      <c r="AG330"/>
      <c r="AI330" s="6"/>
    </row>
    <row r="331" spans="2:35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AB331"/>
      <c r="AC331"/>
      <c r="AD331"/>
      <c r="AE331"/>
      <c r="AF331"/>
      <c r="AG331"/>
      <c r="AI331" s="6"/>
    </row>
    <row r="332" spans="2:35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AB332"/>
      <c r="AC332"/>
      <c r="AD332"/>
      <c r="AE332"/>
      <c r="AF332"/>
      <c r="AG332"/>
      <c r="AI332" s="6"/>
    </row>
    <row r="333" spans="2:35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AB333"/>
      <c r="AC333"/>
      <c r="AD333"/>
      <c r="AE333"/>
      <c r="AF333"/>
      <c r="AG333"/>
      <c r="AI333" s="6"/>
    </row>
    <row r="334" spans="2:35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AB334"/>
      <c r="AC334"/>
      <c r="AD334"/>
      <c r="AE334"/>
      <c r="AF334"/>
      <c r="AG334"/>
      <c r="AI334" s="6"/>
    </row>
    <row r="335" spans="2:35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AB335"/>
      <c r="AC335"/>
      <c r="AD335"/>
      <c r="AE335"/>
      <c r="AF335"/>
      <c r="AG335"/>
      <c r="AI335" s="6"/>
    </row>
    <row r="336" spans="2:35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AB336"/>
      <c r="AC336"/>
      <c r="AD336"/>
      <c r="AE336"/>
      <c r="AF336"/>
      <c r="AG336"/>
      <c r="AI336" s="6"/>
    </row>
    <row r="337" spans="2:35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AB337"/>
      <c r="AC337"/>
      <c r="AD337"/>
      <c r="AE337"/>
      <c r="AF337"/>
      <c r="AG337"/>
      <c r="AI337" s="6"/>
    </row>
    <row r="338" spans="2:35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AB338"/>
      <c r="AC338"/>
      <c r="AD338"/>
      <c r="AE338"/>
      <c r="AF338"/>
      <c r="AG338"/>
      <c r="AI338" s="6"/>
    </row>
    <row r="339" spans="2:35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AB339"/>
      <c r="AC339"/>
      <c r="AD339"/>
      <c r="AE339"/>
      <c r="AF339"/>
      <c r="AG339"/>
      <c r="AI339" s="6"/>
    </row>
    <row r="340" spans="2:35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AB340"/>
      <c r="AC340"/>
      <c r="AD340"/>
      <c r="AE340"/>
      <c r="AF340"/>
      <c r="AG340"/>
      <c r="AI340" s="6"/>
    </row>
    <row r="341" spans="2:35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AB341"/>
      <c r="AC341"/>
      <c r="AD341"/>
      <c r="AE341"/>
      <c r="AF341"/>
      <c r="AG341"/>
      <c r="AI341" s="6"/>
    </row>
    <row r="342" spans="2:35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AB342"/>
      <c r="AC342"/>
      <c r="AD342"/>
      <c r="AE342"/>
      <c r="AF342"/>
      <c r="AG342"/>
      <c r="AI342" s="6"/>
    </row>
    <row r="343" spans="2:35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AB343"/>
      <c r="AC343"/>
      <c r="AD343"/>
      <c r="AE343"/>
      <c r="AF343"/>
      <c r="AG343"/>
      <c r="AI343" s="6"/>
    </row>
    <row r="344" spans="2:35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AB344"/>
      <c r="AC344"/>
      <c r="AD344"/>
      <c r="AE344"/>
      <c r="AF344"/>
      <c r="AG344"/>
      <c r="AI344" s="6"/>
    </row>
    <row r="345" spans="2:35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AB345"/>
      <c r="AC345"/>
      <c r="AD345"/>
      <c r="AE345"/>
      <c r="AF345"/>
      <c r="AG345"/>
      <c r="AI345" s="6"/>
    </row>
    <row r="346" spans="2:35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AB346"/>
      <c r="AC346"/>
      <c r="AD346"/>
      <c r="AE346"/>
      <c r="AF346"/>
      <c r="AG346"/>
      <c r="AI346" s="6"/>
    </row>
    <row r="347" spans="2:35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AB347"/>
      <c r="AC347"/>
      <c r="AD347"/>
      <c r="AE347"/>
      <c r="AF347"/>
      <c r="AG347"/>
      <c r="AI347" s="6"/>
    </row>
    <row r="348" spans="2:35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AB348"/>
      <c r="AC348"/>
      <c r="AD348"/>
      <c r="AE348"/>
      <c r="AF348"/>
      <c r="AG348"/>
      <c r="AI348" s="6"/>
    </row>
    <row r="349" spans="2:35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AB349"/>
      <c r="AC349"/>
      <c r="AD349"/>
      <c r="AE349"/>
      <c r="AF349"/>
      <c r="AG349"/>
      <c r="AI349" s="6"/>
    </row>
    <row r="350" spans="2:35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AB350"/>
      <c r="AC350"/>
      <c r="AD350"/>
      <c r="AE350"/>
      <c r="AF350"/>
      <c r="AG350"/>
      <c r="AI350" s="6"/>
    </row>
    <row r="351" spans="2:35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AB351"/>
      <c r="AC351"/>
      <c r="AD351"/>
      <c r="AE351"/>
      <c r="AF351"/>
      <c r="AG351"/>
      <c r="AI351" s="6"/>
    </row>
    <row r="352" spans="2:35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AB352"/>
      <c r="AC352"/>
      <c r="AD352"/>
      <c r="AE352"/>
      <c r="AF352"/>
      <c r="AG352"/>
      <c r="AI352" s="6"/>
    </row>
    <row r="353" spans="2:35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AB353"/>
      <c r="AC353"/>
      <c r="AD353"/>
      <c r="AE353"/>
      <c r="AF353"/>
      <c r="AG353"/>
      <c r="AI353" s="6"/>
    </row>
    <row r="354" spans="2:35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AB354"/>
      <c r="AC354"/>
      <c r="AD354"/>
      <c r="AE354"/>
      <c r="AF354"/>
      <c r="AG354"/>
      <c r="AI354" s="6"/>
    </row>
    <row r="355" spans="2:35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AB355"/>
      <c r="AC355"/>
      <c r="AD355"/>
      <c r="AE355"/>
      <c r="AF355"/>
      <c r="AG355"/>
      <c r="AI355" s="6"/>
    </row>
    <row r="356" spans="2:35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AB356"/>
      <c r="AC356"/>
      <c r="AD356"/>
      <c r="AE356"/>
      <c r="AF356"/>
      <c r="AG356"/>
      <c r="AI356" s="6"/>
    </row>
    <row r="357" spans="2:35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AB357"/>
      <c r="AC357"/>
      <c r="AD357"/>
      <c r="AE357"/>
      <c r="AF357"/>
      <c r="AG357"/>
      <c r="AI357" s="6"/>
    </row>
    <row r="358" spans="2:35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AB358"/>
      <c r="AC358"/>
      <c r="AD358"/>
      <c r="AE358"/>
      <c r="AF358"/>
      <c r="AG358"/>
      <c r="AI358" s="6"/>
    </row>
    <row r="359" spans="2:35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AB359"/>
      <c r="AC359"/>
      <c r="AD359"/>
      <c r="AE359"/>
      <c r="AF359"/>
      <c r="AG359"/>
      <c r="AI359" s="6"/>
    </row>
    <row r="360" spans="2:35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AB360"/>
      <c r="AC360"/>
      <c r="AD360"/>
      <c r="AE360"/>
      <c r="AF360"/>
      <c r="AG360"/>
      <c r="AI360" s="6"/>
    </row>
    <row r="361" spans="2:35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AB361"/>
      <c r="AC361"/>
      <c r="AD361"/>
      <c r="AE361"/>
      <c r="AF361"/>
      <c r="AG361"/>
      <c r="AI361" s="6"/>
    </row>
    <row r="362" spans="2:35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AB362"/>
      <c r="AC362"/>
      <c r="AD362"/>
      <c r="AE362"/>
      <c r="AF362"/>
      <c r="AG362"/>
      <c r="AI362" s="6"/>
    </row>
    <row r="363" spans="2:35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AB363"/>
      <c r="AC363"/>
      <c r="AD363"/>
      <c r="AE363"/>
      <c r="AF363"/>
      <c r="AG363"/>
      <c r="AI363" s="6"/>
    </row>
    <row r="364" spans="2:35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AB364"/>
      <c r="AC364"/>
      <c r="AD364"/>
      <c r="AE364"/>
      <c r="AF364"/>
      <c r="AG364"/>
      <c r="AI364" s="6"/>
    </row>
    <row r="365" spans="2:35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AB365"/>
      <c r="AC365"/>
      <c r="AD365"/>
      <c r="AE365"/>
      <c r="AF365"/>
      <c r="AG365"/>
      <c r="AI365" s="6"/>
    </row>
    <row r="366" spans="2:35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AB366"/>
      <c r="AC366"/>
      <c r="AD366"/>
      <c r="AE366"/>
      <c r="AF366"/>
      <c r="AG366"/>
      <c r="AI366" s="6"/>
    </row>
    <row r="367" spans="2:35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AB367"/>
      <c r="AC367"/>
      <c r="AD367"/>
      <c r="AE367"/>
      <c r="AF367"/>
      <c r="AG367"/>
      <c r="AI367" s="6"/>
    </row>
    <row r="368" spans="2:35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AB368"/>
      <c r="AC368"/>
      <c r="AD368"/>
      <c r="AE368"/>
      <c r="AF368"/>
      <c r="AG368"/>
      <c r="AI368" s="6"/>
    </row>
    <row r="369" spans="2:35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AB369"/>
      <c r="AC369"/>
      <c r="AD369"/>
      <c r="AE369"/>
      <c r="AF369"/>
      <c r="AG369"/>
      <c r="AI369" s="6"/>
    </row>
    <row r="370" spans="2:35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AB370"/>
      <c r="AC370"/>
      <c r="AD370"/>
      <c r="AE370"/>
      <c r="AF370"/>
      <c r="AG370"/>
      <c r="AI370" s="6"/>
    </row>
    <row r="371" spans="2:35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AB371"/>
      <c r="AC371"/>
      <c r="AD371"/>
      <c r="AE371"/>
      <c r="AF371"/>
      <c r="AG371"/>
      <c r="AI371" s="6"/>
    </row>
    <row r="372" spans="2:35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AB372"/>
      <c r="AC372"/>
      <c r="AD372"/>
      <c r="AE372"/>
      <c r="AF372"/>
      <c r="AG372"/>
      <c r="AI372" s="6"/>
    </row>
    <row r="373" spans="2:35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AB373"/>
      <c r="AC373"/>
      <c r="AD373"/>
      <c r="AE373"/>
      <c r="AF373"/>
      <c r="AG373"/>
      <c r="AI373" s="6"/>
    </row>
    <row r="374" spans="2:35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AB374"/>
      <c r="AC374"/>
      <c r="AD374"/>
      <c r="AE374"/>
      <c r="AF374"/>
      <c r="AG374"/>
      <c r="AI374" s="6"/>
    </row>
    <row r="375" spans="2:35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AB375"/>
      <c r="AC375"/>
      <c r="AD375"/>
      <c r="AE375"/>
      <c r="AF375"/>
      <c r="AG375"/>
      <c r="AI375" s="6"/>
    </row>
    <row r="376" spans="2:35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AB376"/>
      <c r="AC376"/>
      <c r="AD376"/>
      <c r="AE376"/>
      <c r="AF376"/>
      <c r="AG376"/>
      <c r="AI376" s="6"/>
    </row>
    <row r="377" spans="2:35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AB377"/>
      <c r="AC377"/>
      <c r="AD377"/>
      <c r="AE377"/>
      <c r="AF377"/>
      <c r="AG377"/>
      <c r="AI377" s="6"/>
    </row>
    <row r="378" spans="2:35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AB378"/>
      <c r="AC378"/>
      <c r="AD378"/>
      <c r="AE378"/>
      <c r="AF378"/>
      <c r="AG378"/>
      <c r="AI378" s="6"/>
    </row>
    <row r="379" spans="2:35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AB379"/>
      <c r="AC379"/>
      <c r="AD379"/>
      <c r="AE379"/>
      <c r="AF379"/>
      <c r="AG379"/>
      <c r="AI379" s="6"/>
    </row>
    <row r="380" spans="2:35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AB380"/>
      <c r="AC380"/>
      <c r="AD380"/>
      <c r="AE380"/>
      <c r="AF380"/>
      <c r="AG380"/>
      <c r="AI380" s="6"/>
    </row>
    <row r="381" spans="2:35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AB381"/>
      <c r="AC381"/>
      <c r="AD381"/>
      <c r="AE381"/>
      <c r="AF381"/>
      <c r="AG381"/>
      <c r="AI381" s="6"/>
    </row>
    <row r="382" spans="2:35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AB382"/>
      <c r="AC382"/>
      <c r="AD382"/>
      <c r="AE382"/>
      <c r="AF382"/>
      <c r="AG382"/>
      <c r="AI382" s="6"/>
    </row>
    <row r="383" spans="2:35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AB383"/>
      <c r="AC383"/>
      <c r="AD383"/>
      <c r="AE383"/>
      <c r="AF383"/>
      <c r="AG383"/>
      <c r="AI383" s="6"/>
    </row>
    <row r="384" spans="2:35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AB384"/>
      <c r="AC384"/>
      <c r="AD384"/>
      <c r="AE384"/>
      <c r="AF384"/>
      <c r="AG384"/>
      <c r="AI384" s="6"/>
    </row>
    <row r="385" spans="2:35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AB385"/>
      <c r="AC385"/>
      <c r="AD385"/>
      <c r="AE385"/>
      <c r="AF385"/>
      <c r="AG385"/>
      <c r="AI385" s="6"/>
    </row>
    <row r="386" spans="2:35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AB386"/>
      <c r="AC386"/>
      <c r="AD386"/>
      <c r="AE386"/>
      <c r="AF386"/>
      <c r="AG386"/>
      <c r="AI386" s="6"/>
    </row>
    <row r="387" spans="2:35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AB387"/>
      <c r="AC387"/>
      <c r="AD387"/>
      <c r="AE387"/>
      <c r="AF387"/>
      <c r="AG387"/>
      <c r="AI387" s="6"/>
    </row>
    <row r="388" spans="2:35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AB388"/>
      <c r="AC388"/>
      <c r="AD388"/>
      <c r="AE388"/>
      <c r="AF388"/>
      <c r="AG388"/>
      <c r="AI388" s="6"/>
    </row>
    <row r="389" spans="2:35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AB389"/>
      <c r="AC389"/>
      <c r="AD389"/>
      <c r="AE389"/>
      <c r="AF389"/>
      <c r="AG389"/>
      <c r="AI389" s="6"/>
    </row>
    <row r="390" spans="2:35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AB390"/>
      <c r="AC390"/>
      <c r="AD390"/>
      <c r="AE390"/>
      <c r="AF390"/>
      <c r="AG390"/>
      <c r="AI390" s="6"/>
    </row>
    <row r="391" spans="2:35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AB391"/>
      <c r="AC391"/>
      <c r="AD391"/>
      <c r="AE391"/>
      <c r="AF391"/>
      <c r="AG391"/>
      <c r="AI391" s="6"/>
    </row>
    <row r="392" spans="2:35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AB392"/>
      <c r="AC392"/>
      <c r="AD392"/>
      <c r="AE392"/>
      <c r="AF392"/>
      <c r="AG392"/>
      <c r="AI392" s="6"/>
    </row>
    <row r="393" spans="2:35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AB393"/>
      <c r="AC393"/>
      <c r="AD393"/>
      <c r="AE393"/>
      <c r="AF393"/>
      <c r="AG393"/>
      <c r="AI393" s="6"/>
    </row>
    <row r="394" spans="2:35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AB394"/>
      <c r="AC394"/>
      <c r="AD394"/>
      <c r="AE394"/>
      <c r="AF394"/>
      <c r="AG394"/>
      <c r="AI394" s="6"/>
    </row>
    <row r="395" spans="2:35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AB395"/>
      <c r="AC395"/>
      <c r="AD395"/>
      <c r="AE395"/>
      <c r="AF395"/>
      <c r="AG395"/>
      <c r="AI395" s="6"/>
    </row>
    <row r="396" spans="2:35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AB396"/>
      <c r="AC396"/>
      <c r="AD396"/>
      <c r="AE396"/>
      <c r="AF396"/>
      <c r="AG396"/>
      <c r="AI396" s="6"/>
    </row>
    <row r="397" spans="2:35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AB397"/>
      <c r="AC397"/>
      <c r="AD397"/>
      <c r="AE397"/>
      <c r="AF397"/>
      <c r="AG397"/>
      <c r="AI397" s="6"/>
    </row>
    <row r="398" spans="2:35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AB398"/>
      <c r="AC398"/>
      <c r="AD398"/>
      <c r="AE398"/>
      <c r="AF398"/>
      <c r="AG398"/>
      <c r="AI398" s="6"/>
    </row>
    <row r="399" spans="2:35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AB399"/>
      <c r="AC399"/>
      <c r="AD399"/>
      <c r="AE399"/>
      <c r="AF399"/>
      <c r="AG399"/>
      <c r="AI399" s="6"/>
    </row>
    <row r="400" spans="2:35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AB400"/>
      <c r="AC400"/>
      <c r="AD400"/>
      <c r="AE400"/>
      <c r="AF400"/>
      <c r="AG400"/>
      <c r="AI400" s="6"/>
    </row>
    <row r="401" spans="2:35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AB401"/>
      <c r="AC401"/>
      <c r="AD401"/>
      <c r="AE401"/>
      <c r="AF401"/>
      <c r="AG401"/>
      <c r="AI401" s="6"/>
    </row>
    <row r="402" spans="2:35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AB402"/>
      <c r="AC402"/>
      <c r="AD402"/>
      <c r="AE402"/>
      <c r="AF402"/>
      <c r="AG402"/>
      <c r="AI402" s="6"/>
    </row>
    <row r="403" spans="2:35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AB403"/>
      <c r="AC403"/>
      <c r="AD403"/>
      <c r="AE403"/>
      <c r="AF403"/>
      <c r="AG403"/>
      <c r="AI403" s="6"/>
    </row>
    <row r="404" spans="2:35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AB404"/>
      <c r="AC404"/>
      <c r="AD404"/>
      <c r="AE404"/>
      <c r="AF404"/>
      <c r="AG404"/>
      <c r="AI404" s="6"/>
    </row>
    <row r="405" spans="2:35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AB405"/>
      <c r="AC405"/>
      <c r="AD405"/>
      <c r="AE405"/>
      <c r="AF405"/>
      <c r="AG405"/>
      <c r="AI405" s="6"/>
    </row>
    <row r="406" spans="2:35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AB406"/>
      <c r="AC406"/>
      <c r="AD406"/>
      <c r="AE406"/>
      <c r="AF406"/>
      <c r="AG406"/>
      <c r="AI406" s="6"/>
    </row>
    <row r="407" spans="2:35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AB407"/>
      <c r="AC407"/>
      <c r="AD407"/>
      <c r="AE407"/>
      <c r="AF407"/>
      <c r="AG407"/>
      <c r="AI407" s="6"/>
    </row>
    <row r="408" spans="2:35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AB408"/>
      <c r="AC408"/>
      <c r="AD408"/>
      <c r="AE408"/>
      <c r="AF408"/>
      <c r="AG408"/>
      <c r="AI408" s="6"/>
    </row>
    <row r="409" spans="2:35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AB409"/>
      <c r="AC409"/>
      <c r="AD409"/>
      <c r="AE409"/>
      <c r="AF409"/>
      <c r="AG409"/>
      <c r="AI409" s="6"/>
    </row>
    <row r="410" spans="2:35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AB410"/>
      <c r="AC410"/>
      <c r="AD410"/>
      <c r="AE410"/>
      <c r="AF410"/>
      <c r="AG410"/>
      <c r="AI410" s="6"/>
    </row>
    <row r="411" spans="2:35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AB411"/>
      <c r="AC411"/>
      <c r="AD411"/>
      <c r="AE411"/>
      <c r="AF411"/>
      <c r="AG411"/>
      <c r="AI411" s="6"/>
    </row>
    <row r="412" spans="2:35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AB412"/>
      <c r="AC412"/>
      <c r="AD412"/>
      <c r="AE412"/>
      <c r="AF412"/>
      <c r="AG412"/>
      <c r="AI412" s="6"/>
    </row>
    <row r="413" spans="2:35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AB413"/>
      <c r="AC413"/>
      <c r="AD413"/>
      <c r="AE413"/>
      <c r="AF413"/>
      <c r="AG413"/>
      <c r="AI413" s="6"/>
    </row>
    <row r="414" spans="2:35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AB414"/>
      <c r="AC414"/>
      <c r="AD414"/>
      <c r="AE414"/>
      <c r="AF414"/>
      <c r="AG414"/>
      <c r="AI414" s="6"/>
    </row>
    <row r="415" spans="2:35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AB415"/>
      <c r="AC415"/>
      <c r="AD415"/>
      <c r="AE415"/>
      <c r="AF415"/>
      <c r="AG415"/>
      <c r="AI415" s="6"/>
    </row>
    <row r="416" spans="2:35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AB416"/>
      <c r="AC416"/>
      <c r="AD416"/>
      <c r="AE416"/>
      <c r="AF416"/>
      <c r="AG416"/>
      <c r="AI416" s="6"/>
    </row>
    <row r="417" spans="2:35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AB417"/>
      <c r="AC417"/>
      <c r="AD417"/>
      <c r="AE417"/>
      <c r="AF417"/>
      <c r="AG417"/>
      <c r="AI417" s="6"/>
    </row>
    <row r="418" spans="2:35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AB418"/>
      <c r="AC418"/>
      <c r="AD418"/>
      <c r="AE418"/>
      <c r="AF418"/>
      <c r="AG418"/>
      <c r="AI418" s="6"/>
    </row>
    <row r="419" spans="2:35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AB419"/>
      <c r="AC419"/>
      <c r="AD419"/>
      <c r="AE419"/>
      <c r="AF419"/>
      <c r="AG419"/>
      <c r="AI419" s="6"/>
    </row>
    <row r="420" spans="2:35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AB420"/>
      <c r="AC420"/>
      <c r="AD420"/>
      <c r="AE420"/>
      <c r="AF420"/>
      <c r="AG420"/>
      <c r="AI420" s="6"/>
    </row>
    <row r="421" spans="2:35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AB421"/>
      <c r="AC421"/>
      <c r="AD421"/>
      <c r="AE421"/>
      <c r="AF421"/>
      <c r="AG421"/>
      <c r="AI421" s="6"/>
    </row>
    <row r="422" spans="2:35" x14ac:dyDescent="0.25">
      <c r="AI422" s="6"/>
    </row>
    <row r="423" spans="2:35" x14ac:dyDescent="0.25">
      <c r="AI423" s="6"/>
    </row>
    <row r="424" spans="2:35" x14ac:dyDescent="0.25">
      <c r="AI424" s="6"/>
    </row>
    <row r="425" spans="2:35" x14ac:dyDescent="0.25">
      <c r="AI425" s="6"/>
    </row>
    <row r="426" spans="2:35" x14ac:dyDescent="0.25">
      <c r="AI426" s="6"/>
    </row>
    <row r="427" spans="2:35" x14ac:dyDescent="0.25">
      <c r="AI427" s="6"/>
    </row>
    <row r="428" spans="2:35" x14ac:dyDescent="0.25">
      <c r="AI428" s="6"/>
    </row>
    <row r="429" spans="2:35" x14ac:dyDescent="0.25">
      <c r="AI429" s="6"/>
    </row>
    <row r="430" spans="2:35" x14ac:dyDescent="0.25">
      <c r="AI430" s="6"/>
    </row>
    <row r="431" spans="2:35" x14ac:dyDescent="0.25">
      <c r="AI431" s="6"/>
    </row>
    <row r="432" spans="2:35" x14ac:dyDescent="0.25">
      <c r="AI432" s="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L432"/>
  <sheetViews>
    <sheetView topLeftCell="M7" workbookViewId="0">
      <selection activeCell="V11" sqref="K11:V11"/>
    </sheetView>
  </sheetViews>
  <sheetFormatPr baseColWidth="10" defaultRowHeight="15" x14ac:dyDescent="0.25"/>
  <cols>
    <col min="1" max="1" width="7.5703125" style="1" bestFit="1" customWidth="1"/>
    <col min="2" max="25" width="13.140625" style="1" bestFit="1" customWidth="1"/>
    <col min="26" max="31" width="10" style="1" bestFit="1" customWidth="1"/>
    <col min="32" max="32" width="12.140625" style="1" bestFit="1" customWidth="1"/>
    <col min="33" max="33" width="10" style="1" bestFit="1" customWidth="1"/>
    <col min="34" max="34" width="3" bestFit="1" customWidth="1"/>
    <col min="35" max="35" width="10.7109375" bestFit="1" customWidth="1"/>
    <col min="36" max="37" width="22" bestFit="1" customWidth="1"/>
    <col min="38" max="38" width="17.7109375" bestFit="1" customWidth="1"/>
    <col min="39" max="39" width="21.85546875" bestFit="1" customWidth="1"/>
  </cols>
  <sheetData>
    <row r="1" spans="1:38" x14ac:dyDescent="0.25">
      <c r="B1" s="1">
        <f t="array" aca="1" ref="B1:Y1" ca="1">1000*TRANSPOSE(OFFSET([6]ActivosEPAESP!$B$1,MATCH(_Disponible_EPA,[6]ActivosEPAESP!$A:$A)-20-MONTH(_Disponible_EPA)/3,0,20+MONTH(_Disponible_EPA)/3,1))</f>
        <v>22899400</v>
      </c>
      <c r="C1" s="1">
        <f ca="1"/>
        <v>23015500</v>
      </c>
      <c r="D1" s="1">
        <f ca="1"/>
        <v>22899500</v>
      </c>
      <c r="E1" s="1">
        <f ca="1"/>
        <v>22873700</v>
      </c>
      <c r="F1" s="1">
        <f ca="1"/>
        <v>22821000</v>
      </c>
      <c r="G1" s="1">
        <f ca="1"/>
        <v>22875700</v>
      </c>
      <c r="H1" s="1">
        <f ca="1"/>
        <v>22848300</v>
      </c>
      <c r="I1" s="1">
        <f ca="1"/>
        <v>22745900</v>
      </c>
      <c r="J1" s="1">
        <f ca="1"/>
        <v>22693300</v>
      </c>
      <c r="K1" s="1">
        <f ca="1"/>
        <v>22727611.300000001</v>
      </c>
      <c r="L1" s="1">
        <f ca="1"/>
        <v>22780944.41</v>
      </c>
      <c r="M1" s="1">
        <f ca="1"/>
        <v>22765025.09</v>
      </c>
      <c r="N1" s="1">
        <f ca="1"/>
        <v>22670284.09</v>
      </c>
      <c r="O1" s="1">
        <f ca="1"/>
        <v>22834167</v>
      </c>
      <c r="P1" s="1">
        <f ca="1"/>
        <v>22853955.32</v>
      </c>
      <c r="Q1" s="1">
        <f ca="1"/>
        <v>22868845.489999998</v>
      </c>
      <c r="R1" s="1">
        <f ca="1"/>
        <v>22825400</v>
      </c>
      <c r="S1" s="1">
        <f ca="1"/>
        <v>23035537.32</v>
      </c>
      <c r="T1" s="1">
        <f ca="1"/>
        <v>23088704.140000001</v>
      </c>
      <c r="U1" s="1">
        <f ca="1"/>
        <v>23158812.16</v>
      </c>
      <c r="V1" s="1">
        <f ca="1"/>
        <v>22994225.77</v>
      </c>
      <c r="W1" s="1">
        <f ca="1"/>
        <v>21975177.719999999</v>
      </c>
      <c r="X1" s="1">
        <f ca="1"/>
        <v>22899796.470000003</v>
      </c>
      <c r="Y1" s="1">
        <f ca="1"/>
        <v>23064069.850000001</v>
      </c>
    </row>
    <row r="2" spans="1:38" x14ac:dyDescent="0.25">
      <c r="A2" s="2" t="s">
        <v>0</v>
      </c>
      <c r="B2" s="3">
        <f t="shared" ref="B2:AG2" ca="1" si="0">B32</f>
        <v>42094</v>
      </c>
      <c r="C2" s="3">
        <f t="shared" ca="1" si="0"/>
        <v>42185</v>
      </c>
      <c r="D2" s="3">
        <f t="shared" ca="1" si="0"/>
        <v>42277</v>
      </c>
      <c r="E2" s="3">
        <f t="shared" ca="1" si="0"/>
        <v>42369</v>
      </c>
      <c r="F2" s="3">
        <f t="shared" ca="1" si="0"/>
        <v>42460</v>
      </c>
      <c r="G2" s="3">
        <f t="shared" ca="1" si="0"/>
        <v>42551</v>
      </c>
      <c r="H2" s="3">
        <f t="shared" ca="1" si="0"/>
        <v>42643</v>
      </c>
      <c r="I2" s="3">
        <f t="shared" ca="1" si="0"/>
        <v>42735</v>
      </c>
      <c r="J2" s="3">
        <f t="shared" ca="1" si="0"/>
        <v>42825</v>
      </c>
      <c r="K2" s="3">
        <f t="shared" ca="1" si="0"/>
        <v>42916</v>
      </c>
      <c r="L2" s="3">
        <f t="shared" ca="1" si="0"/>
        <v>43008</v>
      </c>
      <c r="M2" s="3">
        <f t="shared" ca="1" si="0"/>
        <v>43100</v>
      </c>
      <c r="N2" s="3">
        <f t="shared" ca="1" si="0"/>
        <v>43190</v>
      </c>
      <c r="O2" s="3">
        <f t="shared" ca="1" si="0"/>
        <v>43281</v>
      </c>
      <c r="P2" s="3">
        <f t="shared" ca="1" si="0"/>
        <v>43373</v>
      </c>
      <c r="Q2" s="3">
        <f t="shared" ca="1" si="0"/>
        <v>43465</v>
      </c>
      <c r="R2" s="3">
        <f t="shared" ca="1" si="0"/>
        <v>43555</v>
      </c>
      <c r="S2" s="3">
        <f t="shared" ca="1" si="0"/>
        <v>43646</v>
      </c>
      <c r="T2" s="3">
        <f t="shared" ca="1" si="0"/>
        <v>43738</v>
      </c>
      <c r="U2" s="3">
        <f t="shared" ca="1" si="0"/>
        <v>43830</v>
      </c>
      <c r="V2" s="3">
        <f t="shared" ca="1" si="0"/>
        <v>43921</v>
      </c>
      <c r="W2" s="3">
        <f t="shared" ca="1" si="0"/>
        <v>44012</v>
      </c>
      <c r="X2" s="3">
        <f t="shared" ca="1" si="0"/>
        <v>44104</v>
      </c>
      <c r="Y2" s="3">
        <f t="shared" ca="1" si="0"/>
        <v>44196</v>
      </c>
      <c r="Z2" s="3">
        <f t="shared" ca="1" si="0"/>
        <v>44286</v>
      </c>
      <c r="AA2" s="3">
        <f t="shared" ca="1" si="0"/>
        <v>44377</v>
      </c>
      <c r="AB2" s="3">
        <f t="shared" ca="1" si="0"/>
        <v>44469</v>
      </c>
      <c r="AC2" s="3">
        <f t="shared" ca="1" si="0"/>
        <v>44561</v>
      </c>
      <c r="AD2" s="3">
        <f t="shared" ca="1" si="0"/>
        <v>44651</v>
      </c>
      <c r="AE2" s="3">
        <f t="shared" ca="1" si="0"/>
        <v>44742</v>
      </c>
      <c r="AF2" s="3">
        <f t="shared" ca="1" si="0"/>
        <v>44834</v>
      </c>
      <c r="AG2" s="3">
        <f t="shared" ca="1" si="0"/>
        <v>44926</v>
      </c>
    </row>
    <row r="3" spans="1:38" x14ac:dyDescent="0.25">
      <c r="A3" s="4">
        <v>1</v>
      </c>
      <c r="B3" s="1">
        <f t="shared" ref="B3:AG3" ca="1" si="1">IF(B33="","",B33*1000)</f>
        <v>22886429.685737494</v>
      </c>
      <c r="C3" s="1">
        <f t="shared" ca="1" si="1"/>
        <v>23001290.867654666</v>
      </c>
      <c r="D3" s="1">
        <f t="shared" ca="1" si="1"/>
        <v>22853576.979814295</v>
      </c>
      <c r="E3" s="1">
        <f t="shared" ca="1" si="1"/>
        <v>22787676.020211533</v>
      </c>
      <c r="F3" s="1">
        <f t="shared" ca="1" si="1"/>
        <v>22858544.33364648</v>
      </c>
      <c r="G3" s="1">
        <f t="shared" ca="1" si="1"/>
        <v>22833535.569632724</v>
      </c>
      <c r="H3" s="1">
        <f t="shared" ca="1" si="1"/>
        <v>22819456.414547361</v>
      </c>
      <c r="I3" s="1">
        <f t="shared" ca="1" si="1"/>
        <v>22662801.468825519</v>
      </c>
      <c r="J3" s="1">
        <f t="shared" ca="1" si="1"/>
        <v>22728069.443411697</v>
      </c>
      <c r="K3" s="1">
        <f t="shared" ca="1" si="1"/>
        <v>22683138.560521793</v>
      </c>
      <c r="L3" s="1">
        <f t="shared" ca="1" si="1"/>
        <v>22750172.134108789</v>
      </c>
      <c r="M3" s="1">
        <f t="shared" ca="1" si="1"/>
        <v>22718702.992915146</v>
      </c>
      <c r="N3" s="1">
        <f t="shared" ca="1" si="1"/>
        <v>22710880.102624681</v>
      </c>
      <c r="O3" s="1">
        <f t="shared" ca="1" si="1"/>
        <v>22845617.935759958</v>
      </c>
      <c r="P3" s="1">
        <f t="shared" ca="1" si="1"/>
        <v>22846634.432804734</v>
      </c>
      <c r="Q3" s="1">
        <f t="shared" ca="1" si="1"/>
        <v>22831033.003836323</v>
      </c>
      <c r="R3" s="1">
        <f t="shared" ca="1" si="1"/>
        <v>22917337.625231851</v>
      </c>
      <c r="S3" s="1">
        <f t="shared" ca="1" si="1"/>
        <v>23080000.864258189</v>
      </c>
      <c r="T3" s="1">
        <f t="shared" ca="1" si="1"/>
        <v>23113416.318282176</v>
      </c>
      <c r="U3" s="1">
        <f t="shared" ca="1" si="1"/>
        <v>23159809.846302435</v>
      </c>
      <c r="V3" s="1">
        <f t="shared" ca="1" si="1"/>
        <v>23103930.968527935</v>
      </c>
      <c r="W3" s="1">
        <f t="shared" ca="1" si="1"/>
        <v>21819630.827136811</v>
      </c>
      <c r="X3" s="1">
        <f t="shared" ca="1" si="1"/>
        <v>22761040.092269752</v>
      </c>
      <c r="Y3" s="1">
        <f t="shared" ca="1" si="1"/>
        <v>22964343.789760593</v>
      </c>
      <c r="Z3" s="1" t="str">
        <f t="shared" ca="1" si="1"/>
        <v/>
      </c>
      <c r="AA3" s="1" t="str">
        <f t="shared" ca="1" si="1"/>
        <v/>
      </c>
      <c r="AB3" s="1" t="str">
        <f t="shared" ca="1" si="1"/>
        <v/>
      </c>
      <c r="AC3" s="1" t="str">
        <f t="shared" ca="1" si="1"/>
        <v/>
      </c>
      <c r="AD3" s="1" t="str">
        <f t="shared" ca="1" si="1"/>
        <v/>
      </c>
      <c r="AE3" s="1" t="str">
        <f t="shared" ca="1" si="1"/>
        <v/>
      </c>
      <c r="AF3" s="1" t="str">
        <f t="shared" ca="1" si="1"/>
        <v/>
      </c>
      <c r="AG3" s="1" t="str">
        <f t="shared" ca="1" si="1"/>
        <v/>
      </c>
      <c r="AI3" s="6"/>
    </row>
    <row r="4" spans="1:38" x14ac:dyDescent="0.25">
      <c r="A4" s="4">
        <v>2</v>
      </c>
      <c r="B4" s="1">
        <f t="shared" ref="B4:AG4" ca="1" si="2">IF(B34="","",B34*1000)</f>
        <v>22853419.363144137</v>
      </c>
      <c r="C4" s="1">
        <f t="shared" ca="1" si="2"/>
        <v>22980784.356011249</v>
      </c>
      <c r="D4" s="1">
        <f t="shared" ca="1" si="2"/>
        <v>22762941.380429</v>
      </c>
      <c r="E4" s="1">
        <f t="shared" ca="1" si="2"/>
        <v>22822401.507996175</v>
      </c>
      <c r="F4" s="1">
        <f t="shared" ca="1" si="2"/>
        <v>22816663.233433913</v>
      </c>
      <c r="G4" s="1">
        <f t="shared" ca="1" si="2"/>
        <v>22802623.873753291</v>
      </c>
      <c r="H4" s="1">
        <f t="shared" ca="1" si="2"/>
        <v>22759144.764462508</v>
      </c>
      <c r="I4" s="1">
        <f t="shared" ca="1" si="2"/>
        <v>22692050.805595689</v>
      </c>
      <c r="J4" s="1">
        <f t="shared" ca="1" si="2"/>
        <v>22681798.787299044</v>
      </c>
      <c r="K4" s="1">
        <f t="shared" ca="1" si="2"/>
        <v>22627534.356635131</v>
      </c>
      <c r="L4" s="1">
        <f t="shared" ca="1" si="2"/>
        <v>22705491.489645258</v>
      </c>
      <c r="M4" s="1">
        <f t="shared" ca="1" si="2"/>
        <v>22764837.994780347</v>
      </c>
      <c r="N4" s="1">
        <f t="shared" ca="1" si="2"/>
        <v>22694375.791128688</v>
      </c>
      <c r="O4" s="1">
        <f t="shared" ca="1" si="2"/>
        <v>22834881.745014872</v>
      </c>
      <c r="P4" s="1">
        <f t="shared" ca="1" si="2"/>
        <v>22802371.76249155</v>
      </c>
      <c r="Q4" s="1">
        <f t="shared" ca="1" si="2"/>
        <v>22915945.962337028</v>
      </c>
      <c r="R4" s="1">
        <f t="shared" ca="1" si="2"/>
        <v>22927243.916288335</v>
      </c>
      <c r="S4" s="1">
        <f t="shared" ca="1" si="2"/>
        <v>23099562.648112252</v>
      </c>
      <c r="T4" s="1">
        <f t="shared" ca="1" si="2"/>
        <v>23097535.793037124</v>
      </c>
      <c r="U4" s="1">
        <f t="shared" ca="1" si="2"/>
        <v>23301323.641691837</v>
      </c>
      <c r="V4" s="1">
        <f t="shared" ca="1" si="2"/>
        <v>23118672.380880635</v>
      </c>
      <c r="W4" s="1">
        <f t="shared" ca="1" si="2"/>
        <v>21644901.608503804</v>
      </c>
      <c r="X4" s="1">
        <f t="shared" ca="1" si="2"/>
        <v>22646171.384550519</v>
      </c>
      <c r="Y4" s="1">
        <f t="shared" ca="1" si="2"/>
        <v>22977647.741667852</v>
      </c>
      <c r="Z4" s="1" t="str">
        <f t="shared" ca="1" si="2"/>
        <v/>
      </c>
      <c r="AA4" s="1" t="str">
        <f t="shared" ca="1" si="2"/>
        <v/>
      </c>
      <c r="AB4" s="1" t="str">
        <f t="shared" ca="1" si="2"/>
        <v/>
      </c>
      <c r="AC4" s="1" t="str">
        <f t="shared" ca="1" si="2"/>
        <v/>
      </c>
      <c r="AD4" s="1" t="str">
        <f t="shared" ca="1" si="2"/>
        <v/>
      </c>
      <c r="AE4" s="1" t="str">
        <f t="shared" ca="1" si="2"/>
        <v/>
      </c>
      <c r="AF4" s="1" t="str">
        <f t="shared" ca="1" si="2"/>
        <v/>
      </c>
      <c r="AG4" s="1" t="str">
        <f t="shared" ca="1" si="2"/>
        <v/>
      </c>
      <c r="AI4" s="6"/>
      <c r="AJ4" s="6"/>
    </row>
    <row r="5" spans="1:38" x14ac:dyDescent="0.25">
      <c r="A5" s="5">
        <v>3</v>
      </c>
      <c r="B5" s="1">
        <f t="shared" ref="B5:AG5" ca="1" si="3">IF(B35="","",B35*1000)</f>
        <v>22809092.269453682</v>
      </c>
      <c r="C5" s="1">
        <f t="shared" ca="1" si="3"/>
        <v>22917357.619747419</v>
      </c>
      <c r="D5" s="1">
        <f t="shared" ca="1" si="3"/>
        <v>22795004.094535522</v>
      </c>
      <c r="E5" s="1">
        <f t="shared" ca="1" si="3"/>
        <v>22776809.01651926</v>
      </c>
      <c r="F5" s="1">
        <f t="shared" ca="1" si="3"/>
        <v>22784871.778666705</v>
      </c>
      <c r="G5" s="1">
        <f t="shared" ca="1" si="3"/>
        <v>22734575.311198313</v>
      </c>
      <c r="H5" s="1">
        <f t="shared" ca="1" si="3"/>
        <v>22791251.186556574</v>
      </c>
      <c r="I5" s="1">
        <f t="shared" ca="1" si="3"/>
        <v>22640827.602198936</v>
      </c>
      <c r="J5" s="1">
        <f t="shared" ca="1" si="3"/>
        <v>22638886.506600138</v>
      </c>
      <c r="K5" s="1">
        <f t="shared" ca="1" si="3"/>
        <v>22554587.949224133</v>
      </c>
      <c r="L5" s="1">
        <f t="shared" ca="1" si="3"/>
        <v>22748469.161778376</v>
      </c>
      <c r="M5" s="1">
        <f t="shared" ca="1" si="3"/>
        <v>22755680.047323864</v>
      </c>
      <c r="N5" s="1">
        <f t="shared" ca="1" si="3"/>
        <v>22663133.6585568</v>
      </c>
      <c r="O5" s="1">
        <f t="shared" ca="1" si="3"/>
        <v>22787556.694561582</v>
      </c>
      <c r="P5" s="1">
        <f t="shared" ca="1" si="3"/>
        <v>22898946.544467438</v>
      </c>
      <c r="Q5" s="1">
        <f t="shared" ca="1" si="3"/>
        <v>22928776.310979482</v>
      </c>
      <c r="R5" s="1">
        <f t="shared" ca="1" si="3"/>
        <v>22922699.332639582</v>
      </c>
      <c r="S5" s="1">
        <f t="shared" ca="1" si="3"/>
        <v>23086572.624524787</v>
      </c>
      <c r="T5" s="1">
        <f t="shared" ca="1" si="3"/>
        <v>23239740.793542862</v>
      </c>
      <c r="U5" s="1">
        <f t="shared" ca="1" si="3"/>
        <v>23350418.321842268</v>
      </c>
      <c r="V5" s="1">
        <f t="shared" ca="1" si="3"/>
        <v>23131845.547860648</v>
      </c>
      <c r="W5" s="1">
        <f t="shared" ca="1" si="3"/>
        <v>21450411.300773013</v>
      </c>
      <c r="X5" s="1">
        <f t="shared" ca="1" si="3"/>
        <v>22579516.758435048</v>
      </c>
      <c r="Y5" s="1">
        <f t="shared" ca="1" si="3"/>
        <v>23046662.065366272</v>
      </c>
      <c r="Z5" s="1" t="str">
        <f t="shared" ca="1" si="3"/>
        <v/>
      </c>
      <c r="AA5" s="1" t="str">
        <f t="shared" ca="1" si="3"/>
        <v/>
      </c>
      <c r="AB5" s="1" t="str">
        <f t="shared" ca="1" si="3"/>
        <v/>
      </c>
      <c r="AC5" s="1" t="str">
        <f t="shared" ca="1" si="3"/>
        <v/>
      </c>
      <c r="AD5" s="1" t="str">
        <f t="shared" ca="1" si="3"/>
        <v/>
      </c>
      <c r="AE5" s="1" t="str">
        <f t="shared" ca="1" si="3"/>
        <v/>
      </c>
      <c r="AF5" s="1" t="str">
        <f t="shared" ca="1" si="3"/>
        <v/>
      </c>
      <c r="AG5" s="1" t="str">
        <f t="shared" ca="1" si="3"/>
        <v/>
      </c>
      <c r="AI5" s="6"/>
    </row>
    <row r="6" spans="1:38" x14ac:dyDescent="0.25">
      <c r="A6" s="5">
        <v>4</v>
      </c>
      <c r="B6" s="1">
        <f t="shared" ref="B6:AG6" ca="1" si="4">IF(B36="","",B36*1000)</f>
        <v>22737549.375513028</v>
      </c>
      <c r="C6" s="1">
        <f t="shared" ca="1" si="4"/>
        <v>22980704.398260083</v>
      </c>
      <c r="D6" s="1">
        <f t="shared" ca="1" si="4"/>
        <v>22738657.112589702</v>
      </c>
      <c r="E6" s="1">
        <f t="shared" ca="1" si="4"/>
        <v>22750211.759666093</v>
      </c>
      <c r="F6" s="1">
        <f t="shared" ca="1" si="4"/>
        <v>22706623.932795115</v>
      </c>
      <c r="G6" s="1">
        <f t="shared" ca="1" si="4"/>
        <v>22790841.668930192</v>
      </c>
      <c r="H6" s="1">
        <f t="shared" ca="1" si="4"/>
        <v>22771412.169612072</v>
      </c>
      <c r="I6" s="1">
        <f t="shared" ca="1" si="4"/>
        <v>22592349.243770506</v>
      </c>
      <c r="J6" s="1">
        <f t="shared" ca="1" si="4"/>
        <v>22574538.416027244</v>
      </c>
      <c r="K6" s="1">
        <f t="shared" ca="1" si="4"/>
        <v>22601442.002771553</v>
      </c>
      <c r="L6" s="1">
        <f t="shared" ca="1" si="4"/>
        <v>22740146.624772217</v>
      </c>
      <c r="M6" s="1">
        <f t="shared" ca="1" si="4"/>
        <v>22734795.388561543</v>
      </c>
      <c r="N6" s="1">
        <f t="shared" ca="1" si="4"/>
        <v>22594283.469286907</v>
      </c>
      <c r="O6" s="1">
        <f t="shared" ca="1" si="4"/>
        <v>22871011.694356043</v>
      </c>
      <c r="P6" s="1">
        <f t="shared" ca="1" si="4"/>
        <v>22906040.784735408</v>
      </c>
      <c r="Q6" s="1">
        <f t="shared" ca="1" si="4"/>
        <v>22933185.381630875</v>
      </c>
      <c r="R6" s="1">
        <f t="shared" ca="1" si="4"/>
        <v>22884747.932414189</v>
      </c>
      <c r="S6" s="1">
        <f t="shared" ca="1" si="4"/>
        <v>23212266.532660142</v>
      </c>
      <c r="T6" s="1">
        <f t="shared" ca="1" si="4"/>
        <v>23274001.362296708</v>
      </c>
      <c r="U6" s="1">
        <f t="shared" ca="1" si="4"/>
        <v>23389997.374270547</v>
      </c>
      <c r="V6" s="1">
        <f t="shared" ca="1" si="4"/>
        <v>23063758.567616161</v>
      </c>
      <c r="W6" s="1">
        <f t="shared" ca="1" si="4"/>
        <v>21275986.681521207</v>
      </c>
      <c r="X6" s="1">
        <f t="shared" ca="1" si="4"/>
        <v>22655379.132441506</v>
      </c>
      <c r="Y6" s="1">
        <f t="shared" ca="1" si="4"/>
        <v>23095584.456673082</v>
      </c>
      <c r="Z6" s="1" t="str">
        <f t="shared" ca="1" si="4"/>
        <v/>
      </c>
      <c r="AA6" s="1" t="str">
        <f t="shared" ca="1" si="4"/>
        <v/>
      </c>
      <c r="AB6" s="1" t="str">
        <f t="shared" ca="1" si="4"/>
        <v/>
      </c>
      <c r="AC6" s="1" t="str">
        <f t="shared" ca="1" si="4"/>
        <v/>
      </c>
      <c r="AD6" s="1" t="str">
        <f t="shared" ca="1" si="4"/>
        <v/>
      </c>
      <c r="AE6" s="1" t="str">
        <f t="shared" ca="1" si="4"/>
        <v/>
      </c>
      <c r="AF6" s="1" t="str">
        <f t="shared" ca="1" si="4"/>
        <v/>
      </c>
      <c r="AG6" s="1" t="str">
        <f t="shared" ca="1" si="4"/>
        <v/>
      </c>
      <c r="AI6" s="6"/>
    </row>
    <row r="7" spans="1:38" x14ac:dyDescent="0.25">
      <c r="A7" s="5">
        <v>5</v>
      </c>
      <c r="B7" s="1">
        <f t="shared" ref="B7:AG7" ca="1" si="5">IF(B37="","",B37*1000)</f>
        <v>0</v>
      </c>
      <c r="C7" s="1">
        <f t="shared" ca="1" si="5"/>
        <v>0</v>
      </c>
      <c r="D7" s="1">
        <f t="shared" ca="1" si="5"/>
        <v>0</v>
      </c>
      <c r="E7" s="1">
        <f t="shared" ca="1" si="5"/>
        <v>0</v>
      </c>
      <c r="F7" s="1">
        <f t="shared" ca="1" si="5"/>
        <v>0</v>
      </c>
      <c r="G7" s="1">
        <f t="shared" ca="1" si="5"/>
        <v>0</v>
      </c>
      <c r="H7" s="1">
        <f t="shared" ca="1" si="5"/>
        <v>0</v>
      </c>
      <c r="I7" s="1">
        <f t="shared" ca="1" si="5"/>
        <v>0</v>
      </c>
      <c r="J7" s="1">
        <f t="shared" ca="1" si="5"/>
        <v>0</v>
      </c>
      <c r="K7" s="1">
        <f t="shared" ca="1" si="5"/>
        <v>0</v>
      </c>
      <c r="L7" s="1">
        <f t="shared" ca="1" si="5"/>
        <v>0</v>
      </c>
      <c r="M7" s="1">
        <f t="shared" ca="1" si="5"/>
        <v>0</v>
      </c>
      <c r="N7" s="1">
        <f t="shared" ca="1" si="5"/>
        <v>0</v>
      </c>
      <c r="O7" s="1">
        <f t="shared" ca="1" si="5"/>
        <v>0</v>
      </c>
      <c r="P7" s="1">
        <f t="shared" ca="1" si="5"/>
        <v>0</v>
      </c>
      <c r="Q7" s="1">
        <f t="shared" ca="1" si="5"/>
        <v>0</v>
      </c>
      <c r="R7" s="1">
        <f t="shared" ca="1" si="5"/>
        <v>0</v>
      </c>
      <c r="S7" s="1">
        <f t="shared" ca="1" si="5"/>
        <v>0</v>
      </c>
      <c r="T7" s="1">
        <f t="shared" ca="1" si="5"/>
        <v>0</v>
      </c>
      <c r="U7" s="1">
        <f t="shared" ca="1" si="5"/>
        <v>0</v>
      </c>
      <c r="V7" s="1">
        <f t="shared" ca="1" si="5"/>
        <v>0</v>
      </c>
      <c r="W7" s="1">
        <f t="shared" ca="1" si="5"/>
        <v>0</v>
      </c>
      <c r="X7" s="1">
        <f t="shared" ca="1" si="5"/>
        <v>0</v>
      </c>
      <c r="Y7" s="1">
        <f t="shared" ca="1" si="5"/>
        <v>0</v>
      </c>
      <c r="Z7" s="1">
        <f t="shared" ca="1" si="5"/>
        <v>0</v>
      </c>
      <c r="AA7" s="1">
        <f t="shared" ca="1" si="5"/>
        <v>0</v>
      </c>
      <c r="AB7" s="1">
        <f t="shared" ca="1" si="5"/>
        <v>0</v>
      </c>
      <c r="AC7" s="1">
        <f t="shared" ca="1" si="5"/>
        <v>0</v>
      </c>
      <c r="AD7" s="1">
        <f t="shared" ca="1" si="5"/>
        <v>0</v>
      </c>
      <c r="AE7" s="1">
        <f t="shared" ca="1" si="5"/>
        <v>0</v>
      </c>
      <c r="AF7" s="1">
        <f t="shared" ca="1" si="5"/>
        <v>0</v>
      </c>
      <c r="AG7" s="1">
        <f t="shared" ca="1" si="5"/>
        <v>0</v>
      </c>
      <c r="AI7" s="6"/>
    </row>
    <row r="8" spans="1:38" x14ac:dyDescent="0.25">
      <c r="A8" s="5">
        <v>6</v>
      </c>
      <c r="B8" s="1">
        <f t="shared" ref="B8:AG8" ca="1" si="6">IF(B38="","",B38*1000)</f>
        <v>0</v>
      </c>
      <c r="C8" s="1">
        <f t="shared" ca="1" si="6"/>
        <v>0</v>
      </c>
      <c r="D8" s="1">
        <f t="shared" ca="1" si="6"/>
        <v>0</v>
      </c>
      <c r="E8" s="1">
        <f t="shared" ca="1" si="6"/>
        <v>0</v>
      </c>
      <c r="F8" s="1">
        <f t="shared" ca="1" si="6"/>
        <v>0</v>
      </c>
      <c r="G8" s="1">
        <f t="shared" ca="1" si="6"/>
        <v>0</v>
      </c>
      <c r="H8" s="1">
        <f t="shared" ca="1" si="6"/>
        <v>0</v>
      </c>
      <c r="I8" s="1">
        <f t="shared" ca="1" si="6"/>
        <v>0</v>
      </c>
      <c r="J8" s="1">
        <f t="shared" ca="1" si="6"/>
        <v>0</v>
      </c>
      <c r="K8" s="1">
        <f t="shared" ca="1" si="6"/>
        <v>0</v>
      </c>
      <c r="L8" s="1">
        <f t="shared" ca="1" si="6"/>
        <v>0</v>
      </c>
      <c r="M8" s="1">
        <f t="shared" ca="1" si="6"/>
        <v>0</v>
      </c>
      <c r="N8" s="1">
        <f t="shared" ca="1" si="6"/>
        <v>0</v>
      </c>
      <c r="O8" s="1">
        <f t="shared" ca="1" si="6"/>
        <v>0</v>
      </c>
      <c r="P8" s="1">
        <f t="shared" ca="1" si="6"/>
        <v>0</v>
      </c>
      <c r="Q8" s="1">
        <f t="shared" ca="1" si="6"/>
        <v>0</v>
      </c>
      <c r="R8" s="1">
        <f t="shared" ca="1" si="6"/>
        <v>0</v>
      </c>
      <c r="S8" s="1">
        <f t="shared" ca="1" si="6"/>
        <v>0</v>
      </c>
      <c r="T8" s="1">
        <f t="shared" ca="1" si="6"/>
        <v>0</v>
      </c>
      <c r="U8" s="1">
        <f t="shared" ca="1" si="6"/>
        <v>0</v>
      </c>
      <c r="V8" s="1">
        <f t="shared" ca="1" si="6"/>
        <v>0</v>
      </c>
      <c r="W8" s="1">
        <f t="shared" ca="1" si="6"/>
        <v>0</v>
      </c>
      <c r="X8" s="1">
        <f t="shared" ca="1" si="6"/>
        <v>0</v>
      </c>
      <c r="Y8" s="1">
        <f t="shared" ca="1" si="6"/>
        <v>0</v>
      </c>
      <c r="Z8" s="1">
        <f t="shared" ca="1" si="6"/>
        <v>0</v>
      </c>
      <c r="AA8" s="1">
        <f t="shared" ca="1" si="6"/>
        <v>0</v>
      </c>
      <c r="AB8" s="1">
        <f t="shared" ca="1" si="6"/>
        <v>0</v>
      </c>
      <c r="AC8" s="1">
        <f t="shared" ca="1" si="6"/>
        <v>0</v>
      </c>
      <c r="AD8" s="1">
        <f t="shared" ca="1" si="6"/>
        <v>0</v>
      </c>
      <c r="AE8" s="1">
        <f t="shared" ca="1" si="6"/>
        <v>0</v>
      </c>
      <c r="AF8" s="1">
        <f t="shared" ca="1" si="6"/>
        <v>0</v>
      </c>
      <c r="AG8" s="1">
        <f t="shared" ca="1" si="6"/>
        <v>0</v>
      </c>
      <c r="AI8" s="6"/>
    </row>
    <row r="9" spans="1:38" x14ac:dyDescent="0.25">
      <c r="A9" s="4">
        <v>7</v>
      </c>
      <c r="B9" s="1">
        <f t="shared" ref="B9:AG9" ca="1" si="7">IF(B39="","",B39*1000)</f>
        <v>0</v>
      </c>
      <c r="C9" s="1">
        <f t="shared" ca="1" si="7"/>
        <v>0</v>
      </c>
      <c r="D9" s="1">
        <f t="shared" ca="1" si="7"/>
        <v>0</v>
      </c>
      <c r="E9" s="1">
        <f t="shared" ca="1" si="7"/>
        <v>0</v>
      </c>
      <c r="F9" s="1">
        <f t="shared" ca="1" si="7"/>
        <v>0</v>
      </c>
      <c r="G9" s="1">
        <f t="shared" ca="1" si="7"/>
        <v>0</v>
      </c>
      <c r="H9" s="1">
        <f t="shared" ca="1" si="7"/>
        <v>0</v>
      </c>
      <c r="I9" s="1">
        <f t="shared" ca="1" si="7"/>
        <v>0</v>
      </c>
      <c r="J9" s="1">
        <f t="shared" ca="1" si="7"/>
        <v>0</v>
      </c>
      <c r="K9" s="1">
        <f t="shared" ca="1" si="7"/>
        <v>0</v>
      </c>
      <c r="L9" s="1">
        <f t="shared" ca="1" si="7"/>
        <v>0</v>
      </c>
      <c r="M9" s="1">
        <f t="shared" ca="1" si="7"/>
        <v>0</v>
      </c>
      <c r="N9" s="1">
        <f t="shared" ca="1" si="7"/>
        <v>0</v>
      </c>
      <c r="O9" s="1">
        <f t="shared" ca="1" si="7"/>
        <v>0</v>
      </c>
      <c r="P9" s="1">
        <f t="shared" ca="1" si="7"/>
        <v>0</v>
      </c>
      <c r="Q9" s="1">
        <f t="shared" ca="1" si="7"/>
        <v>0</v>
      </c>
      <c r="R9" s="1">
        <f t="shared" ca="1" si="7"/>
        <v>0</v>
      </c>
      <c r="S9" s="1">
        <f t="shared" ca="1" si="7"/>
        <v>0</v>
      </c>
      <c r="T9" s="1">
        <f t="shared" ca="1" si="7"/>
        <v>0</v>
      </c>
      <c r="U9" s="1">
        <f t="shared" ca="1" si="7"/>
        <v>0</v>
      </c>
      <c r="V9" s="1">
        <f t="shared" ca="1" si="7"/>
        <v>0</v>
      </c>
      <c r="W9" s="1">
        <f t="shared" ca="1" si="7"/>
        <v>0</v>
      </c>
      <c r="X9" s="1">
        <f t="shared" ca="1" si="7"/>
        <v>0</v>
      </c>
      <c r="Y9" s="1">
        <f t="shared" ca="1" si="7"/>
        <v>0</v>
      </c>
      <c r="Z9" s="1">
        <f t="shared" ca="1" si="7"/>
        <v>0</v>
      </c>
      <c r="AA9" s="1">
        <f t="shared" ca="1" si="7"/>
        <v>0</v>
      </c>
      <c r="AB9" s="1">
        <f t="shared" ca="1" si="7"/>
        <v>0</v>
      </c>
      <c r="AC9" s="1">
        <f t="shared" ca="1" si="7"/>
        <v>0</v>
      </c>
      <c r="AD9" s="1">
        <f t="shared" ca="1" si="7"/>
        <v>0</v>
      </c>
      <c r="AE9" s="1">
        <f t="shared" ca="1" si="7"/>
        <v>0</v>
      </c>
      <c r="AF9" s="1">
        <f t="shared" ca="1" si="7"/>
        <v>0</v>
      </c>
      <c r="AG9" s="1">
        <f t="shared" ca="1" si="7"/>
        <v>0</v>
      </c>
      <c r="AI9" s="6"/>
    </row>
    <row r="10" spans="1:38" x14ac:dyDescent="0.25">
      <c r="A10" s="4">
        <v>8</v>
      </c>
      <c r="B10" s="1">
        <f t="shared" ref="B10:AG10" ca="1" si="8">IF(B40="","",B40*1000)</f>
        <v>0</v>
      </c>
      <c r="C10" s="1">
        <f t="shared" ca="1" si="8"/>
        <v>0</v>
      </c>
      <c r="D10" s="1">
        <f t="shared" ca="1" si="8"/>
        <v>0</v>
      </c>
      <c r="E10" s="1">
        <f t="shared" ca="1" si="8"/>
        <v>0</v>
      </c>
      <c r="F10" s="1">
        <f t="shared" ca="1" si="8"/>
        <v>0</v>
      </c>
      <c r="G10" s="1">
        <f t="shared" ca="1" si="8"/>
        <v>0</v>
      </c>
      <c r="H10" s="1">
        <f t="shared" ca="1" si="8"/>
        <v>0</v>
      </c>
      <c r="I10" s="1">
        <f t="shared" ca="1" si="8"/>
        <v>0</v>
      </c>
      <c r="J10" s="1">
        <f t="shared" ca="1" si="8"/>
        <v>0</v>
      </c>
      <c r="K10" s="1">
        <f t="shared" ca="1" si="8"/>
        <v>0</v>
      </c>
      <c r="L10" s="1">
        <f t="shared" ca="1" si="8"/>
        <v>0</v>
      </c>
      <c r="M10" s="1">
        <f t="shared" ca="1" si="8"/>
        <v>0</v>
      </c>
      <c r="N10" s="1">
        <f t="shared" ca="1" si="8"/>
        <v>0</v>
      </c>
      <c r="O10" s="1">
        <f t="shared" ca="1" si="8"/>
        <v>0</v>
      </c>
      <c r="P10" s="1">
        <f t="shared" ca="1" si="8"/>
        <v>0</v>
      </c>
      <c r="Q10" s="1">
        <f t="shared" ca="1" si="8"/>
        <v>0</v>
      </c>
      <c r="R10" s="1">
        <f t="shared" ca="1" si="8"/>
        <v>0</v>
      </c>
      <c r="S10" s="1">
        <f t="shared" ca="1" si="8"/>
        <v>0</v>
      </c>
      <c r="T10" s="1">
        <f t="shared" ca="1" si="8"/>
        <v>0</v>
      </c>
      <c r="U10" s="1">
        <f t="shared" ca="1" si="8"/>
        <v>0</v>
      </c>
      <c r="V10" s="1">
        <f t="shared" ca="1" si="8"/>
        <v>0</v>
      </c>
      <c r="W10" s="1">
        <f t="shared" ca="1" si="8"/>
        <v>0</v>
      </c>
      <c r="X10" s="1">
        <f t="shared" ca="1" si="8"/>
        <v>0</v>
      </c>
      <c r="Y10" s="1">
        <f t="shared" ca="1" si="8"/>
        <v>0</v>
      </c>
      <c r="Z10" s="1">
        <f t="shared" ca="1" si="8"/>
        <v>0</v>
      </c>
      <c r="AA10" s="1">
        <f t="shared" ca="1" si="8"/>
        <v>0</v>
      </c>
      <c r="AB10" s="1">
        <f t="shared" ca="1" si="8"/>
        <v>0</v>
      </c>
      <c r="AC10" s="1">
        <f t="shared" ca="1" si="8"/>
        <v>0</v>
      </c>
      <c r="AD10" s="1">
        <f t="shared" ca="1" si="8"/>
        <v>0</v>
      </c>
      <c r="AE10" s="1">
        <f t="shared" ca="1" si="8"/>
        <v>0</v>
      </c>
      <c r="AF10" s="1">
        <f t="shared" ca="1" si="8"/>
        <v>0</v>
      </c>
      <c r="AG10" s="1">
        <f t="shared" ca="1" si="8"/>
        <v>0</v>
      </c>
      <c r="AI10" s="6"/>
    </row>
    <row r="11" spans="1:38" x14ac:dyDescent="0.25">
      <c r="B11"/>
      <c r="C11"/>
      <c r="D11"/>
      <c r="E11"/>
      <c r="F11"/>
      <c r="G11"/>
      <c r="H11"/>
      <c r="I11"/>
      <c r="J11" s="28" t="s">
        <v>5</v>
      </c>
      <c r="K11" s="29">
        <f t="shared" ref="K11:O11" ca="1" si="9">IFERROR(K1/G1-1,"")</f>
        <v>-6.4736248508242555E-3</v>
      </c>
      <c r="L11" s="29">
        <f t="shared" ca="1" si="9"/>
        <v>-2.9479475497082852E-3</v>
      </c>
      <c r="M11" s="29">
        <f t="shared" ca="1" si="9"/>
        <v>8.4081482816689146E-4</v>
      </c>
      <c r="N11" s="29">
        <f t="shared" ca="1" si="9"/>
        <v>-1.0142160902116837E-3</v>
      </c>
      <c r="O11" s="29">
        <f t="shared" ca="1" si="9"/>
        <v>4.6883809562512369E-3</v>
      </c>
      <c r="P11" s="29">
        <f ca="1">IFERROR(P1/L1-1,"")</f>
        <v>3.2049114683740942E-3</v>
      </c>
      <c r="Q11" s="29">
        <f t="shared" ref="Q11:Y11" ca="1" si="10">IFERROR(Q1/M1-1,"")</f>
        <v>4.5605220986821848E-3</v>
      </c>
      <c r="R11" s="29">
        <f t="shared" ca="1" si="10"/>
        <v>6.8422569997004246E-3</v>
      </c>
      <c r="S11" s="29">
        <f t="shared" ca="1" si="10"/>
        <v>8.818816118845163E-3</v>
      </c>
      <c r="T11" s="29">
        <f t="shared" ca="1" si="10"/>
        <v>1.0271693311422858E-2</v>
      </c>
      <c r="U11" s="29">
        <f t="shared" ca="1" si="10"/>
        <v>1.2679550007314466E-2</v>
      </c>
      <c r="V11" s="29">
        <f t="shared" ca="1" si="10"/>
        <v>7.3963991868708501E-3</v>
      </c>
      <c r="W11" s="29">
        <f t="shared" ca="1" si="10"/>
        <v>-4.6031468043047252E-2</v>
      </c>
      <c r="X11" s="29">
        <f t="shared" ca="1" si="10"/>
        <v>-8.1818221089647869E-3</v>
      </c>
      <c r="Y11" s="29">
        <f t="shared" ca="1" si="10"/>
        <v>-4.0909831361575222E-3</v>
      </c>
      <c r="Z11" s="29"/>
      <c r="AA11" s="29"/>
      <c r="AB11" s="29"/>
      <c r="AC11" s="29"/>
      <c r="AD11" s="29"/>
      <c r="AE11" s="29"/>
      <c r="AF11" s="29"/>
      <c r="AG11" s="29"/>
      <c r="AI11" s="39" t="s">
        <v>8</v>
      </c>
      <c r="AJ11" s="39" t="s">
        <v>3</v>
      </c>
      <c r="AK11" s="39" t="s">
        <v>9</v>
      </c>
      <c r="AL11" s="38" t="s">
        <v>6</v>
      </c>
    </row>
    <row r="12" spans="1:38" x14ac:dyDescent="0.25">
      <c r="A12" s="2" t="s">
        <v>0</v>
      </c>
      <c r="B12" s="3">
        <f t="array" aca="1" ref="B12:Y20" ca="1">OFFSET([6]Mediana!$A$2,28,MATCH(_Disponible_EPA,[6]Mediana!$2:$2)-20-MONTH(_Disponible_EPA)/3,9,28+MONTH(_Disponible_EPA)/3)</f>
        <v>42094</v>
      </c>
      <c r="C12" s="3">
        <f ca="1"/>
        <v>42185</v>
      </c>
      <c r="D12" s="3">
        <f ca="1"/>
        <v>42277</v>
      </c>
      <c r="E12" s="3">
        <f ca="1"/>
        <v>42369</v>
      </c>
      <c r="F12" s="3">
        <f ca="1"/>
        <v>42460</v>
      </c>
      <c r="G12" s="3">
        <f ca="1"/>
        <v>42551</v>
      </c>
      <c r="H12" s="3">
        <f ca="1"/>
        <v>42643</v>
      </c>
      <c r="I12" s="3">
        <f ca="1"/>
        <v>42735</v>
      </c>
      <c r="J12" s="3">
        <f ca="1"/>
        <v>42825</v>
      </c>
      <c r="K12" s="3">
        <f ca="1"/>
        <v>42916</v>
      </c>
      <c r="L12" s="3">
        <f ca="1"/>
        <v>43008</v>
      </c>
      <c r="M12" s="3">
        <f ca="1"/>
        <v>43100</v>
      </c>
      <c r="N12" s="3">
        <f ca="1"/>
        <v>43190</v>
      </c>
      <c r="O12" s="3">
        <f ca="1"/>
        <v>43281</v>
      </c>
      <c r="P12" s="3">
        <f ca="1"/>
        <v>43373</v>
      </c>
      <c r="Q12" s="3">
        <f ca="1"/>
        <v>43465</v>
      </c>
      <c r="R12" s="3">
        <f ca="1"/>
        <v>43555</v>
      </c>
      <c r="S12" s="3">
        <f ca="1"/>
        <v>43646</v>
      </c>
      <c r="T12" s="3">
        <f ca="1"/>
        <v>43738</v>
      </c>
      <c r="U12" s="3">
        <f ca="1"/>
        <v>43830</v>
      </c>
      <c r="V12" s="3">
        <f ca="1"/>
        <v>43921</v>
      </c>
      <c r="W12" s="3">
        <f ca="1"/>
        <v>44012</v>
      </c>
      <c r="X12" s="3">
        <f ca="1"/>
        <v>44104</v>
      </c>
      <c r="Y12" s="3">
        <f ca="1"/>
        <v>44196</v>
      </c>
      <c r="Z12" s="3"/>
      <c r="AA12" s="3"/>
      <c r="AB12" s="3"/>
      <c r="AC12" s="3"/>
      <c r="AD12" s="3"/>
      <c r="AE12" s="3"/>
      <c r="AF12" s="3"/>
      <c r="AG12" s="3"/>
      <c r="AI12" s="8">
        <f ca="1">INDEX(_ActivosEPAESP,ROWS($A$1:A1))</f>
        <v>22899400</v>
      </c>
      <c r="AJ12" s="8">
        <f ca="1">INDEX(_ActivosEPAESP,ROWS($A$1:C1))</f>
        <v>22899400</v>
      </c>
      <c r="AK12" s="8"/>
      <c r="AL12" s="40">
        <f ca="1">SUM(OFFSET(AL13,0,0,_Horizonte_EPA,1))</f>
        <v>3</v>
      </c>
    </row>
    <row r="13" spans="1:38" x14ac:dyDescent="0.25">
      <c r="A13" s="4">
        <v>1</v>
      </c>
      <c r="B13" s="27">
        <f ca="1"/>
        <v>5.8949891032513829E-3</v>
      </c>
      <c r="C13" s="27">
        <f ca="1"/>
        <v>7.2095884822204314E-3</v>
      </c>
      <c r="D13" s="27">
        <f ca="1"/>
        <v>5.9680294420617497E-3</v>
      </c>
      <c r="E13" s="27">
        <f ca="1"/>
        <v>2.3698850155550472E-3</v>
      </c>
      <c r="F13" s="27">
        <f ca="1"/>
        <v>2.97567838945609E-3</v>
      </c>
      <c r="G13" s="27">
        <f ca="1"/>
        <v>2.2447631411150796E-3</v>
      </c>
      <c r="H13" s="27">
        <f ca="1"/>
        <v>2.162555108942866E-3</v>
      </c>
      <c r="I13" s="27">
        <f ca="1"/>
        <v>4.7326795523180924E-3</v>
      </c>
      <c r="J13" s="27">
        <f ca="1"/>
        <v>2.8099700627285526E-3</v>
      </c>
      <c r="K13" s="27">
        <f ca="1"/>
        <v>1.5382380440797797E-3</v>
      </c>
      <c r="L13" s="27">
        <f ca="1"/>
        <v>5.6719818608217953E-3</v>
      </c>
      <c r="M13" s="27">
        <f ca="1"/>
        <v>2.0047933634564168E-3</v>
      </c>
      <c r="N13" s="27">
        <f ca="1"/>
        <v>3.1402789050887707E-3</v>
      </c>
      <c r="O13" s="27">
        <f ca="1"/>
        <v>6.4708616737685796E-3</v>
      </c>
      <c r="P13" s="27">
        <f ca="1"/>
        <v>1.3334739918450886E-3</v>
      </c>
      <c r="Q13" s="27">
        <f ca="1"/>
        <v>1.8596905615411597E-3</v>
      </c>
      <c r="R13" s="27">
        <f ca="1"/>
        <v>1.1546131829684421E-3</v>
      </c>
      <c r="S13" s="27">
        <f ca="1"/>
        <v>6.1777120396910128E-3</v>
      </c>
      <c r="T13" s="27">
        <f ca="1"/>
        <v>1.4353400204221885E-3</v>
      </c>
      <c r="U13" s="27">
        <f ca="1"/>
        <v>2.9983309741802612E-3</v>
      </c>
      <c r="V13" s="27">
        <f ca="1"/>
        <v>8.4951816160164575E-3</v>
      </c>
      <c r="W13" s="27">
        <f ca="1"/>
        <v>5.8858650639555893E-2</v>
      </c>
      <c r="X13" s="27">
        <f ca="1"/>
        <v>5.6782902518783901E-2</v>
      </c>
      <c r="Y13" s="27">
        <f ca="1"/>
        <v>2.2720194748292736E-2</v>
      </c>
      <c r="Z13" s="27"/>
      <c r="AA13" s="27"/>
      <c r="AB13" s="27"/>
      <c r="AC13" s="27"/>
      <c r="AD13" s="27"/>
      <c r="AE13" s="27"/>
      <c r="AF13" s="27"/>
      <c r="AG13" s="27"/>
      <c r="AI13" s="8">
        <f ca="1">INDEX(_ActivosEPAESP,ROWS($A$1:A2))</f>
        <v>23015500</v>
      </c>
      <c r="AJ13" s="8">
        <f ca="1">INDEX(_ActivosEPAESP,ROWS($A$1:C2))</f>
        <v>23015500</v>
      </c>
      <c r="AK13" s="8"/>
      <c r="AL13" s="37">
        <f ca="1">IF(INDEX(Previsiones_ActivosEPAESP,1)&lt;INDEX(_ActivosEPAESP,_NumeroTrimestres),1,0)</f>
        <v>1</v>
      </c>
    </row>
    <row r="14" spans="1:38" x14ac:dyDescent="0.25">
      <c r="A14" s="4">
        <v>2</v>
      </c>
      <c r="B14" s="27">
        <f ca="1"/>
        <v>1.8905279436805381E-3</v>
      </c>
      <c r="C14" s="27">
        <f ca="1"/>
        <v>3.6584388013056208E-3</v>
      </c>
      <c r="D14" s="27">
        <f ca="1"/>
        <v>6.2206505699142723E-3</v>
      </c>
      <c r="E14" s="27">
        <f ca="1"/>
        <v>4.1188660502791564E-3</v>
      </c>
      <c r="F14" s="27">
        <f ca="1"/>
        <v>3.8992095897778223E-3</v>
      </c>
      <c r="G14" s="27">
        <f ca="1"/>
        <v>2.9682812333653155E-3</v>
      </c>
      <c r="H14" s="27">
        <f ca="1"/>
        <v>4.0538159367300118E-3</v>
      </c>
      <c r="I14" s="27">
        <f ca="1"/>
        <v>4.4338856138898958E-3</v>
      </c>
      <c r="J14" s="27">
        <f ca="1"/>
        <v>3.0850405515220865E-3</v>
      </c>
      <c r="K14" s="27">
        <f ca="1"/>
        <v>5.7957317772800677E-3</v>
      </c>
      <c r="L14" s="27">
        <f ca="1"/>
        <v>7.3285508021699169E-3</v>
      </c>
      <c r="M14" s="27">
        <f ca="1"/>
        <v>2.6037558658329541E-3</v>
      </c>
      <c r="N14" s="27">
        <f ca="1"/>
        <v>3.8869220733075689E-3</v>
      </c>
      <c r="O14" s="27">
        <f ca="1"/>
        <v>7.9471428293753227E-3</v>
      </c>
      <c r="P14" s="27">
        <f ca="1"/>
        <v>2.4690676605001348E-3</v>
      </c>
      <c r="Q14" s="27">
        <f ca="1"/>
        <v>2.0104920564458801E-3</v>
      </c>
      <c r="R14" s="27">
        <f ca="1"/>
        <v>6.2481878216317007E-3</v>
      </c>
      <c r="S14" s="27">
        <f ca="1"/>
        <v>8.1902734939345821E-3</v>
      </c>
      <c r="T14" s="27">
        <f ca="1"/>
        <v>3.7180057872125555E-3</v>
      </c>
      <c r="U14" s="27">
        <f ca="1"/>
        <v>5.6467558196491427E-3</v>
      </c>
      <c r="V14" s="27">
        <f ca="1"/>
        <v>6.8953898398321001E-2</v>
      </c>
      <c r="W14" s="27">
        <f ca="1"/>
        <v>1.8098552123654344E-2</v>
      </c>
      <c r="X14" s="27">
        <f ca="1"/>
        <v>7.3146489389692093E-2</v>
      </c>
      <c r="Y14" s="27">
        <f ca="1"/>
        <v>7.4095277869594425E-2</v>
      </c>
      <c r="Z14" s="27"/>
      <c r="AA14" s="27"/>
      <c r="AB14" s="27"/>
      <c r="AC14" s="27"/>
      <c r="AD14" s="27"/>
      <c r="AE14" s="27"/>
      <c r="AF14" s="27"/>
      <c r="AG14" s="27"/>
      <c r="AI14" s="8">
        <f ca="1">INDEX(_ActivosEPAESP,ROWS($A$1:A3))</f>
        <v>22899500</v>
      </c>
      <c r="AJ14" s="8">
        <f ca="1">INDEX(_ActivosEPAESP,ROWS($A$1:C3))</f>
        <v>22899500</v>
      </c>
      <c r="AK14" s="8"/>
      <c r="AL14" s="37">
        <f ca="1">IF(INDEX(Previsiones_ActivosEPAESP,2)&lt;INDEX(_ActivosEPAESP,_NumeroTrimestres),1,0)</f>
        <v>1</v>
      </c>
    </row>
    <row r="15" spans="1:38" x14ac:dyDescent="0.25">
      <c r="A15" s="5">
        <v>3</v>
      </c>
      <c r="B15" s="27">
        <f ca="1"/>
        <v>7.3310687826773496E-3</v>
      </c>
      <c r="C15" s="27">
        <f ca="1"/>
        <v>5.5743474315156395E-3</v>
      </c>
      <c r="D15" s="27">
        <f ca="1"/>
        <v>6.9999432184753244E-3</v>
      </c>
      <c r="E15" s="27">
        <f ca="1"/>
        <v>6.3492470448661591E-3</v>
      </c>
      <c r="F15" s="27">
        <f ca="1"/>
        <v>5.721243601798395E-3</v>
      </c>
      <c r="G15" s="27">
        <f ca="1"/>
        <v>4.3673367029011898E-3</v>
      </c>
      <c r="H15" s="27">
        <f ca="1"/>
        <v>4.497477055249265E-3</v>
      </c>
      <c r="I15" s="27">
        <f ca="1"/>
        <v>5.4881436630418966E-3</v>
      </c>
      <c r="J15" s="27">
        <f ca="1"/>
        <v>8.7752653896306706E-3</v>
      </c>
      <c r="K15" s="27">
        <f ca="1"/>
        <v>8.0601908598654966E-3</v>
      </c>
      <c r="L15" s="27">
        <f ca="1"/>
        <v>6.6118294040355668E-3</v>
      </c>
      <c r="M15" s="27">
        <f ca="1"/>
        <v>5.2297923893187704E-3</v>
      </c>
      <c r="N15" s="27">
        <f ca="1"/>
        <v>5.0348305340761632E-3</v>
      </c>
      <c r="O15" s="27">
        <f ca="1"/>
        <v>1.0069817147555542E-2</v>
      </c>
      <c r="P15" s="27">
        <f ca="1"/>
        <v>2.7810630769934132E-3</v>
      </c>
      <c r="Q15" s="27">
        <f ca="1"/>
        <v>7.0878968183560338E-3</v>
      </c>
      <c r="R15" s="27">
        <f ca="1"/>
        <v>8.1490062835854471E-3</v>
      </c>
      <c r="S15" s="27">
        <f ca="1"/>
        <v>1.166854594341935E-2</v>
      </c>
      <c r="T15" s="27">
        <f ca="1"/>
        <v>5.40137722549245E-3</v>
      </c>
      <c r="U15" s="27">
        <f ca="1"/>
        <v>6.5502082853754626E-2</v>
      </c>
      <c r="V15" s="27">
        <f ca="1"/>
        <v>2.7694063155359862E-2</v>
      </c>
      <c r="W15" s="27">
        <f ca="1"/>
        <v>1.101448084039431E-2</v>
      </c>
      <c r="X15" s="27">
        <f ca="1"/>
        <v>1.1673631013038175E-2</v>
      </c>
      <c r="Y15" s="27">
        <f ca="1"/>
        <v>1.2439761014679227E-2</v>
      </c>
      <c r="Z15" s="27"/>
      <c r="AA15" s="27"/>
      <c r="AB15" s="27"/>
      <c r="AC15" s="27"/>
      <c r="AD15" s="27"/>
      <c r="AE15" s="27"/>
      <c r="AF15" s="27"/>
      <c r="AG15" s="27"/>
      <c r="AI15" s="8">
        <f ca="1">INDEX(_ActivosEPAESP,ROWS($A$1:A4))</f>
        <v>22873700</v>
      </c>
      <c r="AJ15" s="8">
        <f ca="1">INDEX(_ActivosEPAESP,ROWS($A$1:C4))</f>
        <v>22873700</v>
      </c>
      <c r="AK15" s="8"/>
      <c r="AL15" s="37">
        <f ca="1">IF(INDEX(Previsiones_ActivosEPAESP,3)&lt;INDEX(_ActivosEPAESP,_NumeroTrimestres),1,0)</f>
        <v>1</v>
      </c>
    </row>
    <row r="16" spans="1:38" x14ac:dyDescent="0.25">
      <c r="A16" s="5">
        <v>4</v>
      </c>
      <c r="B16" s="27">
        <f ca="1"/>
        <v>7.5258330314503519E-3</v>
      </c>
      <c r="C16" s="27">
        <f ca="1"/>
        <v>6.5613324302166137E-3</v>
      </c>
      <c r="D16" s="27">
        <f ca="1"/>
        <v>7.5719575195706598E-3</v>
      </c>
      <c r="E16" s="27">
        <f ca="1"/>
        <v>7.7333477122558114E-3</v>
      </c>
      <c r="F16" s="27">
        <f ca="1"/>
        <v>3.0902733500379554E-3</v>
      </c>
      <c r="G16" s="27">
        <f ca="1"/>
        <v>3.63075459749312E-3</v>
      </c>
      <c r="H16" s="27">
        <f ca="1"/>
        <v>5.6135779231757926E-3</v>
      </c>
      <c r="I16" s="27">
        <f ca="1"/>
        <v>3.3037565478415661E-3</v>
      </c>
      <c r="J16" s="27">
        <f ca="1"/>
        <v>1.037199128128331E-2</v>
      </c>
      <c r="K16" s="27">
        <f ca="1"/>
        <v>6.9774538942950059E-3</v>
      </c>
      <c r="L16" s="27">
        <f ca="1"/>
        <v>1.2266330285407023E-2</v>
      </c>
      <c r="M16" s="27">
        <f ca="1"/>
        <v>6.7339384163722336E-3</v>
      </c>
      <c r="N16" s="27">
        <f ca="1"/>
        <v>7.4092563124159502E-3</v>
      </c>
      <c r="O16" s="27">
        <f ca="1"/>
        <v>1.1913648140473255E-2</v>
      </c>
      <c r="P16" s="27">
        <f ca="1"/>
        <v>8.9614589938572659E-3</v>
      </c>
      <c r="Q16" s="27">
        <f ca="1"/>
        <v>9.7855082157890533E-3</v>
      </c>
      <c r="R16" s="27">
        <f ca="1"/>
        <v>1.1738908460081668E-2</v>
      </c>
      <c r="S16" s="27">
        <f ca="1"/>
        <v>6.5667986556297705E-3</v>
      </c>
      <c r="T16" s="27">
        <f ca="1"/>
        <v>6.3995917599120503E-2</v>
      </c>
      <c r="U16" s="27">
        <f ca="1"/>
        <v>2.3993552126688616E-2</v>
      </c>
      <c r="V16" s="27">
        <f ca="1"/>
        <v>2.1584991472581513E-2</v>
      </c>
      <c r="W16" s="27">
        <f ca="1"/>
        <v>2.2191804274414965E-2</v>
      </c>
      <c r="X16" s="27">
        <f ca="1"/>
        <v>2.2806879644474823E-2</v>
      </c>
      <c r="Y16" s="27">
        <f ca="1"/>
        <v>2.369716137754907E-2</v>
      </c>
      <c r="Z16" s="27"/>
      <c r="AA16" s="27"/>
      <c r="AB16" s="27"/>
      <c r="AC16" s="27"/>
      <c r="AD16" s="27"/>
      <c r="AE16" s="27"/>
      <c r="AF16" s="27"/>
      <c r="AG16" s="27"/>
      <c r="AI16" s="8">
        <f ca="1">INDEX(_ActivosEPAESP,ROWS($A$1:A5))</f>
        <v>22821000</v>
      </c>
      <c r="AJ16" s="8">
        <f ca="1">INDEX(_ActivosEPAESP,ROWS($A$1:C5))</f>
        <v>22821000</v>
      </c>
      <c r="AK16" s="8"/>
      <c r="AL16" s="37">
        <f ca="1">IF(INDEX(Previsiones_ActivosEPAESP,4)&lt;INDEX(_ActivosEPAESP,_NumeroTrimestres),1,0)</f>
        <v>0</v>
      </c>
    </row>
    <row r="17" spans="1:37" x14ac:dyDescent="0.25">
      <c r="A17" s="5">
        <v>5</v>
      </c>
      <c r="B17" s="27">
        <f ca="1"/>
        <v>0</v>
      </c>
      <c r="C17" s="27">
        <f ca="1"/>
        <v>0</v>
      </c>
      <c r="D17" s="27">
        <f ca="1"/>
        <v>0</v>
      </c>
      <c r="E17" s="27">
        <f ca="1"/>
        <v>0</v>
      </c>
      <c r="F17" s="27">
        <f ca="1"/>
        <v>0</v>
      </c>
      <c r="G17" s="27">
        <f ca="1"/>
        <v>0</v>
      </c>
      <c r="H17" s="27">
        <f ca="1"/>
        <v>0</v>
      </c>
      <c r="I17" s="27">
        <f ca="1"/>
        <v>0</v>
      </c>
      <c r="J17" s="27">
        <f ca="1"/>
        <v>0</v>
      </c>
      <c r="K17" s="27">
        <f ca="1"/>
        <v>0</v>
      </c>
      <c r="L17" s="27">
        <f ca="1"/>
        <v>0</v>
      </c>
      <c r="M17" s="27">
        <f ca="1"/>
        <v>0</v>
      </c>
      <c r="N17" s="27">
        <f ca="1"/>
        <v>0</v>
      </c>
      <c r="O17" s="27">
        <f ca="1"/>
        <v>0</v>
      </c>
      <c r="P17" s="27">
        <f ca="1"/>
        <v>0</v>
      </c>
      <c r="Q17" s="27">
        <f ca="1"/>
        <v>0</v>
      </c>
      <c r="R17" s="27">
        <f ca="1"/>
        <v>0</v>
      </c>
      <c r="S17" s="27">
        <f ca="1"/>
        <v>0</v>
      </c>
      <c r="T17" s="27">
        <f ca="1"/>
        <v>0</v>
      </c>
      <c r="U17" s="27">
        <f ca="1"/>
        <v>0</v>
      </c>
      <c r="V17" s="27">
        <f ca="1"/>
        <v>0</v>
      </c>
      <c r="W17" s="27">
        <f ca="1"/>
        <v>0</v>
      </c>
      <c r="X17" s="27">
        <f ca="1"/>
        <v>0</v>
      </c>
      <c r="Y17" s="27">
        <f ca="1"/>
        <v>0</v>
      </c>
      <c r="Z17" s="27"/>
      <c r="AA17" s="27"/>
      <c r="AB17" s="27"/>
      <c r="AC17" s="27"/>
      <c r="AD17" s="27"/>
      <c r="AE17" s="27"/>
      <c r="AF17" s="27"/>
      <c r="AG17" s="27"/>
      <c r="AI17" s="8">
        <f ca="1">INDEX(_ActivosEPAESP,ROWS($A$1:A6))</f>
        <v>22875700</v>
      </c>
      <c r="AJ17" s="8">
        <f ca="1">INDEX(_ActivosEPAESP,ROWS($A$1:C6))</f>
        <v>22875700</v>
      </c>
      <c r="AK17" s="8"/>
    </row>
    <row r="18" spans="1:37" x14ac:dyDescent="0.25">
      <c r="A18" s="5">
        <v>6</v>
      </c>
      <c r="B18" s="27">
        <f ca="1"/>
        <v>0</v>
      </c>
      <c r="C18" s="27">
        <f ca="1"/>
        <v>0</v>
      </c>
      <c r="D18" s="27">
        <f ca="1"/>
        <v>0</v>
      </c>
      <c r="E18" s="27">
        <f ca="1"/>
        <v>0</v>
      </c>
      <c r="F18" s="27">
        <f ca="1"/>
        <v>0</v>
      </c>
      <c r="G18" s="27">
        <f ca="1"/>
        <v>0</v>
      </c>
      <c r="H18" s="27">
        <f ca="1"/>
        <v>0</v>
      </c>
      <c r="I18" s="27">
        <f ca="1"/>
        <v>0</v>
      </c>
      <c r="J18" s="27">
        <f ca="1"/>
        <v>0</v>
      </c>
      <c r="K18" s="27">
        <f ca="1"/>
        <v>0</v>
      </c>
      <c r="L18" s="27">
        <f ca="1"/>
        <v>0</v>
      </c>
      <c r="M18" s="27">
        <f ca="1"/>
        <v>0</v>
      </c>
      <c r="N18" s="27">
        <f ca="1"/>
        <v>0</v>
      </c>
      <c r="O18" s="27">
        <f ca="1"/>
        <v>0</v>
      </c>
      <c r="P18" s="27">
        <f ca="1"/>
        <v>0</v>
      </c>
      <c r="Q18" s="27">
        <f ca="1"/>
        <v>0</v>
      </c>
      <c r="R18" s="27">
        <f ca="1"/>
        <v>0</v>
      </c>
      <c r="S18" s="27">
        <f ca="1"/>
        <v>0</v>
      </c>
      <c r="T18" s="27">
        <f ca="1"/>
        <v>0</v>
      </c>
      <c r="U18" s="27">
        <f ca="1"/>
        <v>0</v>
      </c>
      <c r="V18" s="27">
        <f ca="1"/>
        <v>0</v>
      </c>
      <c r="W18" s="27">
        <f ca="1"/>
        <v>0</v>
      </c>
      <c r="X18" s="27">
        <f ca="1"/>
        <v>0</v>
      </c>
      <c r="Y18" s="27">
        <f ca="1"/>
        <v>0</v>
      </c>
      <c r="Z18" s="27"/>
      <c r="AA18" s="27"/>
      <c r="AB18" s="27"/>
      <c r="AC18" s="27"/>
      <c r="AD18" s="27"/>
      <c r="AE18" s="27"/>
      <c r="AF18" s="27"/>
      <c r="AG18" s="27"/>
      <c r="AI18" s="8">
        <f ca="1">INDEX(_ActivosEPAESP,ROWS($A$1:A7))</f>
        <v>22848300</v>
      </c>
      <c r="AJ18" s="8">
        <f ca="1">INDEX(_ActivosEPAESP,ROWS($A$1:C7))</f>
        <v>22848300</v>
      </c>
      <c r="AK18" s="8"/>
    </row>
    <row r="19" spans="1:37" x14ac:dyDescent="0.25">
      <c r="A19" s="4">
        <v>7</v>
      </c>
      <c r="B19" s="27">
        <f ca="1"/>
        <v>0</v>
      </c>
      <c r="C19" s="27">
        <f ca="1"/>
        <v>0</v>
      </c>
      <c r="D19" s="27">
        <f ca="1"/>
        <v>0</v>
      </c>
      <c r="E19" s="27">
        <f ca="1"/>
        <v>0</v>
      </c>
      <c r="F19" s="27">
        <f ca="1"/>
        <v>0</v>
      </c>
      <c r="G19" s="27">
        <f ca="1"/>
        <v>0</v>
      </c>
      <c r="H19" s="27">
        <f ca="1"/>
        <v>0</v>
      </c>
      <c r="I19" s="27">
        <f ca="1"/>
        <v>0</v>
      </c>
      <c r="J19" s="27">
        <f ca="1"/>
        <v>0</v>
      </c>
      <c r="K19" s="27">
        <f ca="1"/>
        <v>0</v>
      </c>
      <c r="L19" s="27">
        <f ca="1"/>
        <v>0</v>
      </c>
      <c r="M19" s="27">
        <f ca="1"/>
        <v>0</v>
      </c>
      <c r="N19" s="27">
        <f ca="1"/>
        <v>0</v>
      </c>
      <c r="O19" s="27">
        <f ca="1"/>
        <v>0</v>
      </c>
      <c r="P19" s="27">
        <f ca="1"/>
        <v>0</v>
      </c>
      <c r="Q19" s="27">
        <f ca="1"/>
        <v>0</v>
      </c>
      <c r="R19" s="27">
        <f ca="1"/>
        <v>0</v>
      </c>
      <c r="S19" s="27">
        <f ca="1"/>
        <v>0</v>
      </c>
      <c r="T19" s="27">
        <f ca="1"/>
        <v>0</v>
      </c>
      <c r="U19" s="27">
        <f ca="1"/>
        <v>0</v>
      </c>
      <c r="V19" s="27">
        <f ca="1"/>
        <v>0</v>
      </c>
      <c r="W19" s="27">
        <f ca="1"/>
        <v>0</v>
      </c>
      <c r="X19" s="27">
        <f ca="1"/>
        <v>0</v>
      </c>
      <c r="Y19" s="27">
        <f ca="1"/>
        <v>0</v>
      </c>
      <c r="Z19" s="27"/>
      <c r="AA19" s="27"/>
      <c r="AB19" s="27"/>
      <c r="AC19" s="27"/>
      <c r="AD19" s="27"/>
      <c r="AE19" s="27"/>
      <c r="AF19" s="27"/>
      <c r="AG19" s="27"/>
      <c r="AI19" s="8">
        <f ca="1">INDEX(_ActivosEPAESP,ROWS($A$1:A8))</f>
        <v>22745900</v>
      </c>
      <c r="AJ19" s="8">
        <f ca="1">INDEX(_ActivosEPAESP,ROWS($A$1:C8))</f>
        <v>22745900</v>
      </c>
      <c r="AK19" s="8"/>
    </row>
    <row r="20" spans="1:37" x14ac:dyDescent="0.25">
      <c r="A20" s="4">
        <v>8</v>
      </c>
      <c r="B20" s="27">
        <f ca="1"/>
        <v>0</v>
      </c>
      <c r="C20" s="27">
        <f ca="1"/>
        <v>0</v>
      </c>
      <c r="D20" s="27">
        <f ca="1"/>
        <v>0</v>
      </c>
      <c r="E20" s="27">
        <f ca="1"/>
        <v>0</v>
      </c>
      <c r="F20" s="27">
        <f ca="1"/>
        <v>0</v>
      </c>
      <c r="G20" s="27">
        <f ca="1"/>
        <v>0</v>
      </c>
      <c r="H20" s="27">
        <f ca="1"/>
        <v>0</v>
      </c>
      <c r="I20" s="27">
        <f ca="1"/>
        <v>0</v>
      </c>
      <c r="J20" s="27">
        <f ca="1"/>
        <v>0</v>
      </c>
      <c r="K20" s="27">
        <f ca="1"/>
        <v>0</v>
      </c>
      <c r="L20" s="27">
        <f ca="1"/>
        <v>0</v>
      </c>
      <c r="M20" s="27">
        <f ca="1"/>
        <v>0</v>
      </c>
      <c r="N20" s="27">
        <f ca="1"/>
        <v>0</v>
      </c>
      <c r="O20" s="27">
        <f ca="1"/>
        <v>0</v>
      </c>
      <c r="P20" s="27">
        <f ca="1"/>
        <v>0</v>
      </c>
      <c r="Q20" s="27">
        <f ca="1"/>
        <v>0</v>
      </c>
      <c r="R20" s="27">
        <f ca="1"/>
        <v>0</v>
      </c>
      <c r="S20" s="27">
        <f ca="1"/>
        <v>0</v>
      </c>
      <c r="T20" s="27">
        <f ca="1"/>
        <v>0</v>
      </c>
      <c r="U20" s="27">
        <f ca="1"/>
        <v>0</v>
      </c>
      <c r="V20" s="27">
        <f ca="1"/>
        <v>0</v>
      </c>
      <c r="W20" s="27">
        <f ca="1"/>
        <v>0</v>
      </c>
      <c r="X20" s="27">
        <f ca="1"/>
        <v>0</v>
      </c>
      <c r="Y20" s="27">
        <f ca="1"/>
        <v>0</v>
      </c>
      <c r="Z20" s="27"/>
      <c r="AA20" s="27"/>
      <c r="AB20" s="27"/>
      <c r="AC20" s="27"/>
      <c r="AD20" s="27"/>
      <c r="AE20" s="27"/>
      <c r="AF20" s="27"/>
      <c r="AG20" s="27"/>
      <c r="AI20" s="8">
        <f ca="1">INDEX(_ActivosEPAESP,ROWS($A$1:A9))</f>
        <v>22693300</v>
      </c>
      <c r="AJ20" s="8">
        <f ca="1">INDEX(_ActivosEPAESP,ROWS($A$1:C9))</f>
        <v>22693300</v>
      </c>
      <c r="AK20" s="8"/>
    </row>
    <row r="21" spans="1:37" x14ac:dyDescent="0.25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AB21"/>
      <c r="AC21"/>
      <c r="AD21"/>
      <c r="AE21"/>
      <c r="AF21"/>
      <c r="AG21"/>
      <c r="AI21" s="8">
        <f ca="1">INDEX(_ActivosEPAESP,ROWS($A$1:A10))</f>
        <v>22727611.300000001</v>
      </c>
      <c r="AJ21" s="8">
        <f ca="1">INDEX(_ActivosEPAESP,ROWS($A$1:C10))</f>
        <v>22727611.300000001</v>
      </c>
      <c r="AK21" s="8"/>
    </row>
    <row r="22" spans="1:37" x14ac:dyDescent="0.25">
      <c r="A22" s="2" t="s">
        <v>0</v>
      </c>
      <c r="B22" s="3">
        <f t="shared" ref="B22:Y22" ca="1" si="11">B12</f>
        <v>42094</v>
      </c>
      <c r="C22" s="3">
        <f t="shared" ca="1" si="11"/>
        <v>42185</v>
      </c>
      <c r="D22" s="3">
        <f t="shared" ca="1" si="11"/>
        <v>42277</v>
      </c>
      <c r="E22" s="3">
        <f t="shared" ca="1" si="11"/>
        <v>42369</v>
      </c>
      <c r="F22" s="3">
        <f t="shared" ca="1" si="11"/>
        <v>42460</v>
      </c>
      <c r="G22" s="3">
        <f t="shared" ca="1" si="11"/>
        <v>42551</v>
      </c>
      <c r="H22" s="3">
        <f t="shared" ca="1" si="11"/>
        <v>42643</v>
      </c>
      <c r="I22" s="3">
        <f t="shared" ca="1" si="11"/>
        <v>42735</v>
      </c>
      <c r="J22" s="3">
        <f t="shared" ca="1" si="11"/>
        <v>42825</v>
      </c>
      <c r="K22" s="3">
        <f t="shared" ca="1" si="11"/>
        <v>42916</v>
      </c>
      <c r="L22" s="3">
        <f t="shared" ca="1" si="11"/>
        <v>43008</v>
      </c>
      <c r="M22" s="3">
        <f t="shared" ca="1" si="11"/>
        <v>43100</v>
      </c>
      <c r="N22" s="3">
        <f t="shared" ca="1" si="11"/>
        <v>43190</v>
      </c>
      <c r="O22" s="3">
        <f t="shared" ca="1" si="11"/>
        <v>43281</v>
      </c>
      <c r="P22" s="3">
        <f t="shared" ca="1" si="11"/>
        <v>43373</v>
      </c>
      <c r="Q22" s="3">
        <f t="shared" ca="1" si="11"/>
        <v>43465</v>
      </c>
      <c r="R22" s="3">
        <f t="shared" ca="1" si="11"/>
        <v>43555</v>
      </c>
      <c r="S22" s="3">
        <f t="shared" ca="1" si="11"/>
        <v>43646</v>
      </c>
      <c r="T22" s="3">
        <f t="shared" ca="1" si="11"/>
        <v>43738</v>
      </c>
      <c r="U22" s="3">
        <f t="shared" ca="1" si="11"/>
        <v>43830</v>
      </c>
      <c r="V22" s="3">
        <f t="shared" ca="1" si="11"/>
        <v>43921</v>
      </c>
      <c r="W22" s="3">
        <f t="shared" ca="1" si="11"/>
        <v>44012</v>
      </c>
      <c r="X22" s="3">
        <f t="shared" ca="1" si="11"/>
        <v>44104</v>
      </c>
      <c r="Y22" s="3">
        <f t="shared" ca="1" si="11"/>
        <v>44196</v>
      </c>
      <c r="Z22" s="52"/>
      <c r="AA22" s="52"/>
      <c r="AB22" s="52"/>
      <c r="AC22" s="52"/>
      <c r="AD22" s="52"/>
      <c r="AE22" s="52"/>
      <c r="AF22" s="52"/>
      <c r="AG22" s="52"/>
      <c r="AI22" s="8">
        <f ca="1">INDEX(_ActivosEPAESP,ROWS($A$1:A11))</f>
        <v>22780944.41</v>
      </c>
      <c r="AJ22" s="8">
        <f ca="1">INDEX(_ActivosEPAESP,ROWS($A$1:C11))</f>
        <v>22780944.41</v>
      </c>
      <c r="AK22" s="8"/>
    </row>
    <row r="23" spans="1:37" x14ac:dyDescent="0.25">
      <c r="A23" s="4">
        <v>1</v>
      </c>
      <c r="B23" s="27">
        <f ca="1">MAX(B$13:B13)</f>
        <v>5.8949891032513829E-3</v>
      </c>
      <c r="C23" s="27">
        <f ca="1">MAX(C$13:C13)</f>
        <v>7.2095884822204314E-3</v>
      </c>
      <c r="D23" s="27">
        <f ca="1">MAX(D$13:D13)</f>
        <v>5.9680294420617497E-3</v>
      </c>
      <c r="E23" s="27">
        <f ca="1">MAX(E$13:E13)</f>
        <v>2.3698850155550472E-3</v>
      </c>
      <c r="F23" s="27">
        <f ca="1">MAX(F$13:F13)</f>
        <v>2.97567838945609E-3</v>
      </c>
      <c r="G23" s="27">
        <f ca="1">MAX(G$13:G13)</f>
        <v>2.2447631411150796E-3</v>
      </c>
      <c r="H23" s="27">
        <f ca="1">MAX(H$13:H13)</f>
        <v>2.162555108942866E-3</v>
      </c>
      <c r="I23" s="27">
        <f ca="1">MAX(I$13:I13)</f>
        <v>4.7326795523180924E-3</v>
      </c>
      <c r="J23" s="27">
        <f ca="1">MAX(J$13:J13)</f>
        <v>2.8099700627285526E-3</v>
      </c>
      <c r="K23" s="27">
        <f ca="1">MAX(K$13:K13)</f>
        <v>1.5382380440797797E-3</v>
      </c>
      <c r="L23" s="27">
        <f ca="1">MAX(L$13:L13)</f>
        <v>5.6719818608217953E-3</v>
      </c>
      <c r="M23" s="27">
        <f ca="1">MAX(M$13:M13)</f>
        <v>2.0047933634564168E-3</v>
      </c>
      <c r="N23" s="27">
        <f ca="1">MAX(N$13:N13)</f>
        <v>3.1402789050887707E-3</v>
      </c>
      <c r="O23" s="27">
        <f ca="1">MAX(O$13:O13)</f>
        <v>6.4708616737685796E-3</v>
      </c>
      <c r="P23" s="27">
        <f ca="1">MAX(P$13:P13)</f>
        <v>1.3334739918450886E-3</v>
      </c>
      <c r="Q23" s="27">
        <f ca="1">MAX(Q$13:Q13)</f>
        <v>1.8596905615411597E-3</v>
      </c>
      <c r="R23" s="27">
        <f ca="1">MAX(R$13:R13)</f>
        <v>1.1546131829684421E-3</v>
      </c>
      <c r="S23" s="27">
        <f ca="1">MAX(S$13:S13)</f>
        <v>6.1777120396910128E-3</v>
      </c>
      <c r="T23" s="27">
        <f ca="1">MAX(T$13:T13)</f>
        <v>1.4353400204221885E-3</v>
      </c>
      <c r="U23" s="27">
        <f ca="1">MAX(U$13:U13)</f>
        <v>2.9983309741802612E-3</v>
      </c>
      <c r="V23" s="27">
        <f ca="1">MAX(V$13:V13)</f>
        <v>8.4951816160164575E-3</v>
      </c>
      <c r="W23" s="27">
        <f ca="1">MAX(W$13:W13)</f>
        <v>5.8858650639555893E-2</v>
      </c>
      <c r="X23" s="27">
        <f ca="1">MAX(X$13:X13)</f>
        <v>5.6782902518783901E-2</v>
      </c>
      <c r="Y23" s="27">
        <f ca="1">MAX(Y$13:Y13)</f>
        <v>2.2720194748292736E-2</v>
      </c>
      <c r="Z23" s="53"/>
      <c r="AA23" s="53"/>
      <c r="AB23" s="53"/>
      <c r="AC23" s="53"/>
      <c r="AD23" s="53"/>
      <c r="AE23" s="53"/>
      <c r="AF23" s="53"/>
      <c r="AG23" s="53"/>
      <c r="AI23" s="8">
        <f ca="1">INDEX(_ActivosEPAESP,ROWS($A$1:A12))</f>
        <v>22765025.09</v>
      </c>
      <c r="AJ23" s="8">
        <f ca="1">INDEX(_ActivosEPAESP,ROWS($A$1:C12))</f>
        <v>22765025.09</v>
      </c>
      <c r="AK23" s="8"/>
    </row>
    <row r="24" spans="1:37" x14ac:dyDescent="0.25">
      <c r="A24" s="4">
        <v>2</v>
      </c>
      <c r="B24" s="27">
        <f ca="1">MAX(B$13:B14)</f>
        <v>5.8949891032513829E-3</v>
      </c>
      <c r="C24" s="27">
        <f ca="1">MAX(C$13:C14)</f>
        <v>7.2095884822204314E-3</v>
      </c>
      <c r="D24" s="27">
        <f ca="1">MAX(D$13:D14)</f>
        <v>6.2206505699142723E-3</v>
      </c>
      <c r="E24" s="27">
        <f ca="1">MAX(E$13:E14)</f>
        <v>4.1188660502791564E-3</v>
      </c>
      <c r="F24" s="27">
        <f ca="1">MAX(F$13:F14)</f>
        <v>3.8992095897778223E-3</v>
      </c>
      <c r="G24" s="27">
        <f ca="1">MAX(G$13:G14)</f>
        <v>2.9682812333653155E-3</v>
      </c>
      <c r="H24" s="27">
        <f ca="1">MAX(H$13:H14)</f>
        <v>4.0538159367300118E-3</v>
      </c>
      <c r="I24" s="27">
        <f ca="1">MAX(I$13:I14)</f>
        <v>4.7326795523180924E-3</v>
      </c>
      <c r="J24" s="27">
        <f ca="1">MAX(J$13:J14)</f>
        <v>3.0850405515220865E-3</v>
      </c>
      <c r="K24" s="27">
        <f ca="1">MAX(K$13:K14)</f>
        <v>5.7957317772800677E-3</v>
      </c>
      <c r="L24" s="27">
        <f ca="1">MAX(L$13:L14)</f>
        <v>7.3285508021699169E-3</v>
      </c>
      <c r="M24" s="27">
        <f ca="1">MAX(M$13:M14)</f>
        <v>2.6037558658329541E-3</v>
      </c>
      <c r="N24" s="27">
        <f ca="1">MAX(N$13:N14)</f>
        <v>3.8869220733075689E-3</v>
      </c>
      <c r="O24" s="27">
        <f ca="1">MAX(O$13:O14)</f>
        <v>7.9471428293753227E-3</v>
      </c>
      <c r="P24" s="27">
        <f ca="1">MAX(P$13:P14)</f>
        <v>2.4690676605001348E-3</v>
      </c>
      <c r="Q24" s="27">
        <f ca="1">MAX(Q$13:Q14)</f>
        <v>2.0104920564458801E-3</v>
      </c>
      <c r="R24" s="27">
        <f ca="1">MAX(R$13:R14)</f>
        <v>6.2481878216317007E-3</v>
      </c>
      <c r="S24" s="27">
        <f ca="1">MAX(S$13:S14)</f>
        <v>8.1902734939345821E-3</v>
      </c>
      <c r="T24" s="27">
        <f ca="1">MAX(T$13:T14)</f>
        <v>3.7180057872125555E-3</v>
      </c>
      <c r="U24" s="27">
        <f ca="1">MAX(U$13:U14)</f>
        <v>5.6467558196491427E-3</v>
      </c>
      <c r="V24" s="27">
        <f ca="1">MAX(V$13:V14)</f>
        <v>6.8953898398321001E-2</v>
      </c>
      <c r="W24" s="27">
        <f ca="1">MAX(W$13:W14)</f>
        <v>5.8858650639555893E-2</v>
      </c>
      <c r="X24" s="27">
        <f ca="1">MAX(X$13:X14)</f>
        <v>7.3146489389692093E-2</v>
      </c>
      <c r="Y24" s="27">
        <f ca="1">MAX(Y$13:Y14)</f>
        <v>7.4095277869594425E-2</v>
      </c>
      <c r="Z24" s="53"/>
      <c r="AA24" s="53"/>
      <c r="AB24" s="53"/>
      <c r="AC24" s="53"/>
      <c r="AD24" s="53"/>
      <c r="AE24" s="53"/>
      <c r="AF24" s="53"/>
      <c r="AG24" s="53"/>
      <c r="AI24" s="8">
        <f ca="1">INDEX(_ActivosEPAESP,ROWS($A$1:A13))</f>
        <v>22670284.09</v>
      </c>
      <c r="AJ24" s="8">
        <f ca="1">INDEX(_ActivosEPAESP,ROWS($A$1:C13))</f>
        <v>22670284.09</v>
      </c>
      <c r="AK24" s="8"/>
    </row>
    <row r="25" spans="1:37" x14ac:dyDescent="0.25">
      <c r="A25" s="5">
        <v>3</v>
      </c>
      <c r="B25" s="27">
        <f ca="1">MAX(B$13:B15)</f>
        <v>7.3310687826773496E-3</v>
      </c>
      <c r="C25" s="27">
        <f ca="1">MAX(C$13:C15)</f>
        <v>7.2095884822204314E-3</v>
      </c>
      <c r="D25" s="27">
        <f ca="1">MAX(D$13:D15)</f>
        <v>6.9999432184753244E-3</v>
      </c>
      <c r="E25" s="27">
        <f ca="1">MAX(E$13:E15)</f>
        <v>6.3492470448661591E-3</v>
      </c>
      <c r="F25" s="27">
        <f ca="1">MAX(F$13:F15)</f>
        <v>5.721243601798395E-3</v>
      </c>
      <c r="G25" s="27">
        <f ca="1">MAX(G$13:G15)</f>
        <v>4.3673367029011898E-3</v>
      </c>
      <c r="H25" s="27">
        <f ca="1">MAX(H$13:H15)</f>
        <v>4.497477055249265E-3</v>
      </c>
      <c r="I25" s="27">
        <f ca="1">MAX(I$13:I15)</f>
        <v>5.4881436630418966E-3</v>
      </c>
      <c r="J25" s="27">
        <f ca="1">MAX(J$13:J15)</f>
        <v>8.7752653896306706E-3</v>
      </c>
      <c r="K25" s="27">
        <f ca="1">MAX(K$13:K15)</f>
        <v>8.0601908598654966E-3</v>
      </c>
      <c r="L25" s="27">
        <f ca="1">MAX(L$13:L15)</f>
        <v>7.3285508021699169E-3</v>
      </c>
      <c r="M25" s="27">
        <f ca="1">MAX(M$13:M15)</f>
        <v>5.2297923893187704E-3</v>
      </c>
      <c r="N25" s="27">
        <f ca="1">MAX(N$13:N15)</f>
        <v>5.0348305340761632E-3</v>
      </c>
      <c r="O25" s="27">
        <f ca="1">MAX(O$13:O15)</f>
        <v>1.0069817147555542E-2</v>
      </c>
      <c r="P25" s="27">
        <f ca="1">MAX(P$13:P15)</f>
        <v>2.7810630769934132E-3</v>
      </c>
      <c r="Q25" s="27">
        <f ca="1">MAX(Q$13:Q15)</f>
        <v>7.0878968183560338E-3</v>
      </c>
      <c r="R25" s="27">
        <f ca="1">MAX(R$13:R15)</f>
        <v>8.1490062835854471E-3</v>
      </c>
      <c r="S25" s="27">
        <f ca="1">MAX(S$13:S15)</f>
        <v>1.166854594341935E-2</v>
      </c>
      <c r="T25" s="27">
        <f ca="1">MAX(T$13:T15)</f>
        <v>5.40137722549245E-3</v>
      </c>
      <c r="U25" s="27">
        <f ca="1">MAX(U$13:U15)</f>
        <v>6.5502082853754626E-2</v>
      </c>
      <c r="V25" s="27">
        <f ca="1">MAX(V$13:V15)</f>
        <v>6.8953898398321001E-2</v>
      </c>
      <c r="W25" s="27">
        <f ca="1">MAX(W$13:W15)</f>
        <v>5.8858650639555893E-2</v>
      </c>
      <c r="X25" s="27">
        <f ca="1">MAX(X$13:X15)</f>
        <v>7.3146489389692093E-2</v>
      </c>
      <c r="Y25" s="27">
        <f ca="1">MAX(Y$13:Y15)</f>
        <v>7.4095277869594425E-2</v>
      </c>
      <c r="Z25" s="53"/>
      <c r="AA25" s="53"/>
      <c r="AB25" s="53"/>
      <c r="AC25" s="53"/>
      <c r="AD25" s="53"/>
      <c r="AE25" s="53"/>
      <c r="AF25" s="53"/>
      <c r="AG25" s="53"/>
      <c r="AI25" s="8">
        <f ca="1">INDEX(_ActivosEPAESP,ROWS($A$1:A14))</f>
        <v>22834167</v>
      </c>
      <c r="AJ25" s="8">
        <f ca="1">INDEX(_ActivosEPAESP,ROWS($A$1:C14))</f>
        <v>22834167</v>
      </c>
      <c r="AK25" s="8"/>
    </row>
    <row r="26" spans="1:37" x14ac:dyDescent="0.25">
      <c r="A26" s="5">
        <v>4</v>
      </c>
      <c r="B26" s="27">
        <f ca="1">MAX(B$13:B16)</f>
        <v>7.5258330314503519E-3</v>
      </c>
      <c r="C26" s="27">
        <f ca="1">MAX(C$13:C16)</f>
        <v>7.2095884822204314E-3</v>
      </c>
      <c r="D26" s="27">
        <f ca="1">MAX(D$13:D16)</f>
        <v>7.5719575195706598E-3</v>
      </c>
      <c r="E26" s="27">
        <f ca="1">MAX(E$13:E16)</f>
        <v>7.7333477122558114E-3</v>
      </c>
      <c r="F26" s="27">
        <f ca="1">MAX(F$13:F16)</f>
        <v>5.721243601798395E-3</v>
      </c>
      <c r="G26" s="27">
        <f ca="1">MAX(G$13:G16)</f>
        <v>4.3673367029011898E-3</v>
      </c>
      <c r="H26" s="27">
        <f ca="1">MAX(H$13:H16)</f>
        <v>5.6135779231757926E-3</v>
      </c>
      <c r="I26" s="27">
        <f ca="1">MAX(I$13:I16)</f>
        <v>5.4881436630418966E-3</v>
      </c>
      <c r="J26" s="27">
        <f ca="1">MAX(J$13:J16)</f>
        <v>1.037199128128331E-2</v>
      </c>
      <c r="K26" s="27">
        <f ca="1">MAX(K$13:K16)</f>
        <v>8.0601908598654966E-3</v>
      </c>
      <c r="L26" s="27">
        <f ca="1">MAX(L$13:L16)</f>
        <v>1.2266330285407023E-2</v>
      </c>
      <c r="M26" s="27">
        <f ca="1">MAX(M$13:M16)</f>
        <v>6.7339384163722336E-3</v>
      </c>
      <c r="N26" s="27">
        <f ca="1">MAX(N$13:N16)</f>
        <v>7.4092563124159502E-3</v>
      </c>
      <c r="O26" s="27">
        <f ca="1">MAX(O$13:O16)</f>
        <v>1.1913648140473255E-2</v>
      </c>
      <c r="P26" s="27">
        <f ca="1">MAX(P$13:P16)</f>
        <v>8.9614589938572659E-3</v>
      </c>
      <c r="Q26" s="27">
        <f ca="1">MAX(Q$13:Q16)</f>
        <v>9.7855082157890533E-3</v>
      </c>
      <c r="R26" s="27">
        <f ca="1">MAX(R$13:R16)</f>
        <v>1.1738908460081668E-2</v>
      </c>
      <c r="S26" s="27">
        <f ca="1">MAX(S$13:S16)</f>
        <v>1.166854594341935E-2</v>
      </c>
      <c r="T26" s="27">
        <f ca="1">MAX(T$13:T16)</f>
        <v>6.3995917599120503E-2</v>
      </c>
      <c r="U26" s="27">
        <f ca="1">MAX(U$13:U16)</f>
        <v>6.5502082853754626E-2</v>
      </c>
      <c r="V26" s="27">
        <f ca="1">MAX(V$13:V16)</f>
        <v>6.8953898398321001E-2</v>
      </c>
      <c r="W26" s="27">
        <f ca="1">MAX(W$13:W16)</f>
        <v>5.8858650639555893E-2</v>
      </c>
      <c r="X26" s="27">
        <f ca="1">MAX(X$13:X16)</f>
        <v>7.3146489389692093E-2</v>
      </c>
      <c r="Y26" s="27">
        <f ca="1">MAX(Y$13:Y16)</f>
        <v>7.4095277869594425E-2</v>
      </c>
      <c r="Z26" s="53"/>
      <c r="AA26" s="53"/>
      <c r="AB26" s="53"/>
      <c r="AC26" s="53"/>
      <c r="AD26" s="53"/>
      <c r="AE26" s="53"/>
      <c r="AF26" s="53"/>
      <c r="AG26" s="53"/>
      <c r="AI26" s="8">
        <f ca="1">INDEX(_ActivosEPAESP,ROWS($A$1:A15))</f>
        <v>22853955.32</v>
      </c>
      <c r="AJ26" s="8">
        <f ca="1">INDEX(_ActivosEPAESP,ROWS($A$1:C15))</f>
        <v>22853955.32</v>
      </c>
      <c r="AK26" s="8"/>
    </row>
    <row r="27" spans="1:37" x14ac:dyDescent="0.25">
      <c r="A27" s="5">
        <v>5</v>
      </c>
      <c r="B27" s="27">
        <f ca="1">MAX(B$13:B17)</f>
        <v>7.5258330314503519E-3</v>
      </c>
      <c r="C27" s="27">
        <f ca="1">MAX(C$13:C17)</f>
        <v>7.2095884822204314E-3</v>
      </c>
      <c r="D27" s="27">
        <f ca="1">MAX(D$13:D17)</f>
        <v>7.5719575195706598E-3</v>
      </c>
      <c r="E27" s="27">
        <f ca="1">MAX(E$13:E17)</f>
        <v>7.7333477122558114E-3</v>
      </c>
      <c r="F27" s="27">
        <f ca="1">MAX(F$13:F17)</f>
        <v>5.721243601798395E-3</v>
      </c>
      <c r="G27" s="27">
        <f ca="1">MAX(G$13:G17)</f>
        <v>4.3673367029011898E-3</v>
      </c>
      <c r="H27" s="27">
        <f ca="1">MAX(H$13:H17)</f>
        <v>5.6135779231757926E-3</v>
      </c>
      <c r="I27" s="27">
        <f ca="1">MAX(I$13:I17)</f>
        <v>5.4881436630418966E-3</v>
      </c>
      <c r="J27" s="27">
        <f ca="1">MAX(J$13:J17)</f>
        <v>1.037199128128331E-2</v>
      </c>
      <c r="K27" s="27">
        <f ca="1">MAX(K$13:K17)</f>
        <v>8.0601908598654966E-3</v>
      </c>
      <c r="L27" s="27">
        <f ca="1">MAX(L$13:L17)</f>
        <v>1.2266330285407023E-2</v>
      </c>
      <c r="M27" s="27">
        <f ca="1">MAX(M$13:M17)</f>
        <v>6.7339384163722336E-3</v>
      </c>
      <c r="N27" s="27">
        <f ca="1">MAX(N$13:N17)</f>
        <v>7.4092563124159502E-3</v>
      </c>
      <c r="O27" s="27">
        <f ca="1">MAX(O$13:O17)</f>
        <v>1.1913648140473255E-2</v>
      </c>
      <c r="P27" s="27">
        <f ca="1">MAX(P$13:P17)</f>
        <v>8.9614589938572659E-3</v>
      </c>
      <c r="Q27" s="27">
        <f ca="1">MAX(Q$13:Q17)</f>
        <v>9.7855082157890533E-3</v>
      </c>
      <c r="R27" s="27">
        <f ca="1">MAX(R$13:R17)</f>
        <v>1.1738908460081668E-2</v>
      </c>
      <c r="S27" s="27">
        <f ca="1">MAX(S$13:S17)</f>
        <v>1.166854594341935E-2</v>
      </c>
      <c r="T27" s="27">
        <f ca="1">MAX(T$13:T17)</f>
        <v>6.3995917599120503E-2</v>
      </c>
      <c r="U27" s="27">
        <f ca="1">MAX(U$13:U17)</f>
        <v>6.5502082853754626E-2</v>
      </c>
      <c r="V27" s="27">
        <f ca="1">MAX(V$13:V17)</f>
        <v>6.8953898398321001E-2</v>
      </c>
      <c r="W27" s="27">
        <f ca="1">MAX(W$13:W17)</f>
        <v>5.8858650639555893E-2</v>
      </c>
      <c r="X27" s="27">
        <f ca="1">MAX(X$13:X17)</f>
        <v>7.3146489389692093E-2</v>
      </c>
      <c r="Y27" s="27">
        <f ca="1">MAX(Y$13:Y17)</f>
        <v>7.4095277869594425E-2</v>
      </c>
      <c r="Z27" s="53"/>
      <c r="AA27" s="53"/>
      <c r="AB27" s="53"/>
      <c r="AC27" s="53"/>
      <c r="AD27" s="53"/>
      <c r="AE27" s="53"/>
      <c r="AF27" s="53"/>
      <c r="AG27" s="53"/>
      <c r="AI27" s="8">
        <f ca="1">INDEX(_ActivosEPAESP,ROWS($A$1:A16))</f>
        <v>22868845.489999998</v>
      </c>
      <c r="AJ27" s="8">
        <f ca="1">INDEX(_ActivosEPAESP,ROWS($A$1:C16))</f>
        <v>22868845.489999998</v>
      </c>
      <c r="AK27" s="8"/>
    </row>
    <row r="28" spans="1:37" x14ac:dyDescent="0.25">
      <c r="A28" s="5">
        <v>6</v>
      </c>
      <c r="B28" s="27">
        <f ca="1">MAX(B$13:B18)</f>
        <v>7.5258330314503519E-3</v>
      </c>
      <c r="C28" s="27">
        <f ca="1">MAX(C$13:C18)</f>
        <v>7.2095884822204314E-3</v>
      </c>
      <c r="D28" s="27">
        <f ca="1">MAX(D$13:D18)</f>
        <v>7.5719575195706598E-3</v>
      </c>
      <c r="E28" s="27">
        <f ca="1">MAX(E$13:E18)</f>
        <v>7.7333477122558114E-3</v>
      </c>
      <c r="F28" s="27">
        <f ca="1">MAX(F$13:F18)</f>
        <v>5.721243601798395E-3</v>
      </c>
      <c r="G28" s="27">
        <f ca="1">MAX(G$13:G18)</f>
        <v>4.3673367029011898E-3</v>
      </c>
      <c r="H28" s="27">
        <f ca="1">MAX(H$13:H18)</f>
        <v>5.6135779231757926E-3</v>
      </c>
      <c r="I28" s="27">
        <f ca="1">MAX(I$13:I18)</f>
        <v>5.4881436630418966E-3</v>
      </c>
      <c r="J28" s="27">
        <f ca="1">MAX(J$13:J18)</f>
        <v>1.037199128128331E-2</v>
      </c>
      <c r="K28" s="27">
        <f ca="1">MAX(K$13:K18)</f>
        <v>8.0601908598654966E-3</v>
      </c>
      <c r="L28" s="27">
        <f ca="1">MAX(L$13:L18)</f>
        <v>1.2266330285407023E-2</v>
      </c>
      <c r="M28" s="27">
        <f ca="1">MAX(M$13:M18)</f>
        <v>6.7339384163722336E-3</v>
      </c>
      <c r="N28" s="27">
        <f ca="1">MAX(N$13:N18)</f>
        <v>7.4092563124159502E-3</v>
      </c>
      <c r="O28" s="27">
        <f ca="1">MAX(O$13:O18)</f>
        <v>1.1913648140473255E-2</v>
      </c>
      <c r="P28" s="27">
        <f ca="1">MAX(P$13:P18)</f>
        <v>8.9614589938572659E-3</v>
      </c>
      <c r="Q28" s="27">
        <f ca="1">MAX(Q$13:Q18)</f>
        <v>9.7855082157890533E-3</v>
      </c>
      <c r="R28" s="27">
        <f ca="1">MAX(R$13:R18)</f>
        <v>1.1738908460081668E-2</v>
      </c>
      <c r="S28" s="27">
        <f ca="1">MAX(S$13:S18)</f>
        <v>1.166854594341935E-2</v>
      </c>
      <c r="T28" s="27">
        <f ca="1">MAX(T$13:T18)</f>
        <v>6.3995917599120503E-2</v>
      </c>
      <c r="U28" s="27">
        <f ca="1">MAX(U$13:U18)</f>
        <v>6.5502082853754626E-2</v>
      </c>
      <c r="V28" s="27">
        <f ca="1">MAX(V$13:V18)</f>
        <v>6.8953898398321001E-2</v>
      </c>
      <c r="W28" s="27">
        <f ca="1">MAX(W$13:W18)</f>
        <v>5.8858650639555893E-2</v>
      </c>
      <c r="X28" s="27">
        <f ca="1">MAX(X$13:X18)</f>
        <v>7.3146489389692093E-2</v>
      </c>
      <c r="Y28" s="27">
        <f ca="1">MAX(Y$13:Y18)</f>
        <v>7.4095277869594425E-2</v>
      </c>
      <c r="Z28" s="53"/>
      <c r="AA28" s="53"/>
      <c r="AB28" s="53"/>
      <c r="AC28" s="53"/>
      <c r="AD28" s="53"/>
      <c r="AE28" s="53"/>
      <c r="AF28" s="53"/>
      <c r="AG28" s="53"/>
      <c r="AI28" s="8">
        <f ca="1">INDEX(_ActivosEPAESP,ROWS($A$1:A17))</f>
        <v>22825400</v>
      </c>
      <c r="AJ28" s="8">
        <f ca="1">INDEX(_ActivosEPAESP,ROWS($A$1:C17))</f>
        <v>22825400</v>
      </c>
      <c r="AK28" s="8"/>
    </row>
    <row r="29" spans="1:37" x14ac:dyDescent="0.25">
      <c r="A29" s="4">
        <v>7</v>
      </c>
      <c r="B29" s="27">
        <f ca="1">MAX(B$13:B19)</f>
        <v>7.5258330314503519E-3</v>
      </c>
      <c r="C29" s="27">
        <f ca="1">MAX(C$13:C19)</f>
        <v>7.2095884822204314E-3</v>
      </c>
      <c r="D29" s="27">
        <f ca="1">MAX(D$13:D19)</f>
        <v>7.5719575195706598E-3</v>
      </c>
      <c r="E29" s="27">
        <f ca="1">MAX(E$13:E19)</f>
        <v>7.7333477122558114E-3</v>
      </c>
      <c r="F29" s="27">
        <f ca="1">MAX(F$13:F19)</f>
        <v>5.721243601798395E-3</v>
      </c>
      <c r="G29" s="27">
        <f ca="1">MAX(G$13:G19)</f>
        <v>4.3673367029011898E-3</v>
      </c>
      <c r="H29" s="27">
        <f ca="1">MAX(H$13:H19)</f>
        <v>5.6135779231757926E-3</v>
      </c>
      <c r="I29" s="27">
        <f ca="1">MAX(I$13:I19)</f>
        <v>5.4881436630418966E-3</v>
      </c>
      <c r="J29" s="27">
        <f ca="1">MAX(J$13:J19)</f>
        <v>1.037199128128331E-2</v>
      </c>
      <c r="K29" s="27">
        <f ca="1">MAX(K$13:K19)</f>
        <v>8.0601908598654966E-3</v>
      </c>
      <c r="L29" s="27">
        <f ca="1">MAX(L$13:L19)</f>
        <v>1.2266330285407023E-2</v>
      </c>
      <c r="M29" s="27">
        <f ca="1">MAX(M$13:M19)</f>
        <v>6.7339384163722336E-3</v>
      </c>
      <c r="N29" s="27">
        <f ca="1">MAX(N$13:N19)</f>
        <v>7.4092563124159502E-3</v>
      </c>
      <c r="O29" s="27">
        <f ca="1">MAX(O$13:O19)</f>
        <v>1.1913648140473255E-2</v>
      </c>
      <c r="P29" s="27">
        <f ca="1">MAX(P$13:P19)</f>
        <v>8.9614589938572659E-3</v>
      </c>
      <c r="Q29" s="27">
        <f ca="1">MAX(Q$13:Q19)</f>
        <v>9.7855082157890533E-3</v>
      </c>
      <c r="R29" s="27">
        <f ca="1">MAX(R$13:R19)</f>
        <v>1.1738908460081668E-2</v>
      </c>
      <c r="S29" s="27">
        <f ca="1">MAX(S$13:S19)</f>
        <v>1.166854594341935E-2</v>
      </c>
      <c r="T29" s="27">
        <f ca="1">MAX(T$13:T19)</f>
        <v>6.3995917599120503E-2</v>
      </c>
      <c r="U29" s="27">
        <f ca="1">MAX(U$13:U19)</f>
        <v>6.5502082853754626E-2</v>
      </c>
      <c r="V29" s="27">
        <f ca="1">MAX(V$13:V19)</f>
        <v>6.8953898398321001E-2</v>
      </c>
      <c r="W29" s="27">
        <f ca="1">MAX(W$13:W19)</f>
        <v>5.8858650639555893E-2</v>
      </c>
      <c r="X29" s="27">
        <f ca="1">MAX(X$13:X19)</f>
        <v>7.3146489389692093E-2</v>
      </c>
      <c r="Y29" s="27">
        <f ca="1">MAX(Y$13:Y19)</f>
        <v>7.4095277869594425E-2</v>
      </c>
      <c r="Z29" s="53"/>
      <c r="AA29" s="53"/>
      <c r="AB29" s="53"/>
      <c r="AC29" s="53"/>
      <c r="AD29" s="53"/>
      <c r="AE29" s="53"/>
      <c r="AF29" s="53"/>
      <c r="AG29" s="53"/>
      <c r="AI29" s="8">
        <f ca="1">INDEX(_ActivosEPAESP,ROWS($A$1:A18))</f>
        <v>23035537.32</v>
      </c>
      <c r="AJ29" s="8">
        <f ca="1">INDEX(_ActivosEPAESP,ROWS($A$1:C18))</f>
        <v>23035537.32</v>
      </c>
      <c r="AK29" s="8"/>
    </row>
    <row r="30" spans="1:37" x14ac:dyDescent="0.25">
      <c r="A30" s="4">
        <v>8</v>
      </c>
      <c r="B30" s="27">
        <f ca="1">MAX(B$13:B20)</f>
        <v>7.5258330314503519E-3</v>
      </c>
      <c r="C30" s="27">
        <f ca="1">MAX(C$13:C20)</f>
        <v>7.2095884822204314E-3</v>
      </c>
      <c r="D30" s="27">
        <f ca="1">MAX(D$13:D20)</f>
        <v>7.5719575195706598E-3</v>
      </c>
      <c r="E30" s="27">
        <f ca="1">MAX(E$13:E20)</f>
        <v>7.7333477122558114E-3</v>
      </c>
      <c r="F30" s="27">
        <f ca="1">MAX(F$13:F20)</f>
        <v>5.721243601798395E-3</v>
      </c>
      <c r="G30" s="27">
        <f ca="1">MAX(G$13:G20)</f>
        <v>4.3673367029011898E-3</v>
      </c>
      <c r="H30" s="27">
        <f ca="1">MAX(H$13:H20)</f>
        <v>5.6135779231757926E-3</v>
      </c>
      <c r="I30" s="27">
        <f ca="1">MAX(I$13:I20)</f>
        <v>5.4881436630418966E-3</v>
      </c>
      <c r="J30" s="27">
        <f ca="1">MAX(J$13:J20)</f>
        <v>1.037199128128331E-2</v>
      </c>
      <c r="K30" s="27">
        <f ca="1">MAX(K$13:K20)</f>
        <v>8.0601908598654966E-3</v>
      </c>
      <c r="L30" s="27">
        <f ca="1">MAX(L$13:L20)</f>
        <v>1.2266330285407023E-2</v>
      </c>
      <c r="M30" s="27">
        <f ca="1">MAX(M$13:M20)</f>
        <v>6.7339384163722336E-3</v>
      </c>
      <c r="N30" s="27">
        <f ca="1">MAX(N$13:N20)</f>
        <v>7.4092563124159502E-3</v>
      </c>
      <c r="O30" s="27">
        <f ca="1">MAX(O$13:O20)</f>
        <v>1.1913648140473255E-2</v>
      </c>
      <c r="P30" s="27">
        <f ca="1">MAX(P$13:P20)</f>
        <v>8.9614589938572659E-3</v>
      </c>
      <c r="Q30" s="27">
        <f ca="1">MAX(Q$13:Q20)</f>
        <v>9.7855082157890533E-3</v>
      </c>
      <c r="R30" s="27">
        <f ca="1">MAX(R$13:R20)</f>
        <v>1.1738908460081668E-2</v>
      </c>
      <c r="S30" s="27">
        <f ca="1">MAX(S$13:S20)</f>
        <v>1.166854594341935E-2</v>
      </c>
      <c r="T30" s="27">
        <f ca="1">MAX(T$13:T20)</f>
        <v>6.3995917599120503E-2</v>
      </c>
      <c r="U30" s="27">
        <f ca="1">MAX(U$13:U20)</f>
        <v>6.5502082853754626E-2</v>
      </c>
      <c r="V30" s="27">
        <f ca="1">MAX(V$13:V20)</f>
        <v>6.8953898398321001E-2</v>
      </c>
      <c r="W30" s="27">
        <f ca="1">MAX(W$13:W20)</f>
        <v>5.8858650639555893E-2</v>
      </c>
      <c r="X30" s="27">
        <f ca="1">MAX(X$13:X20)</f>
        <v>7.3146489389692093E-2</v>
      </c>
      <c r="Y30" s="27">
        <f ca="1">MAX(Y$13:Y20)</f>
        <v>7.4095277869594425E-2</v>
      </c>
      <c r="Z30" s="53"/>
      <c r="AA30" s="53"/>
      <c r="AB30" s="53"/>
      <c r="AC30" s="53"/>
      <c r="AD30" s="53"/>
      <c r="AE30" s="53"/>
      <c r="AF30" s="53"/>
      <c r="AG30" s="53"/>
      <c r="AI30" s="8">
        <f ca="1">INDEX(_ActivosEPAESP,ROWS($A$1:A19))</f>
        <v>23088704.140000001</v>
      </c>
      <c r="AJ30" s="8">
        <f ca="1">INDEX(_ActivosEPAESP,ROWS($A$1:C19))</f>
        <v>23088704.140000001</v>
      </c>
      <c r="AK30" s="8"/>
    </row>
    <row r="31" spans="1:37" x14ac:dyDescent="0.25">
      <c r="A31" s="5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I31" s="8">
        <f ca="1">INDEX(_ActivosEPAESP,ROWS($A$1:A20))</f>
        <v>23158812.16</v>
      </c>
      <c r="AJ31" s="8">
        <f ca="1">INDEX(_ActivosEPAESP,ROWS($A$1:C20))</f>
        <v>23158812.16</v>
      </c>
      <c r="AK31" s="8"/>
    </row>
    <row r="32" spans="1:37" x14ac:dyDescent="0.25">
      <c r="A32" s="5"/>
      <c r="B32" s="3">
        <f t="array" aca="1" ref="B32:AG40" ca="1">OFFSET([6]Mediana!$A$2,0,MATCH(_Disponible_EPA,[6]Mediana!$2:$2)-20-MONTH(_Disponible_EPA)/3,9,28+MONTH(_Disponible_EPA)/3)</f>
        <v>42094</v>
      </c>
      <c r="C32" s="3">
        <f ca="1"/>
        <v>42185</v>
      </c>
      <c r="D32" s="3">
        <f ca="1"/>
        <v>42277</v>
      </c>
      <c r="E32" s="3">
        <f ca="1"/>
        <v>42369</v>
      </c>
      <c r="F32" s="3">
        <f ca="1"/>
        <v>42460</v>
      </c>
      <c r="G32" s="3">
        <f ca="1"/>
        <v>42551</v>
      </c>
      <c r="H32" s="3">
        <f ca="1"/>
        <v>42643</v>
      </c>
      <c r="I32" s="3">
        <f ca="1"/>
        <v>42735</v>
      </c>
      <c r="J32" s="3">
        <f ca="1"/>
        <v>42825</v>
      </c>
      <c r="K32" s="3">
        <f ca="1"/>
        <v>42916</v>
      </c>
      <c r="L32" s="3">
        <f ca="1"/>
        <v>43008</v>
      </c>
      <c r="M32" s="3">
        <f ca="1"/>
        <v>43100</v>
      </c>
      <c r="N32" s="3">
        <f ca="1"/>
        <v>43190</v>
      </c>
      <c r="O32" s="3">
        <f ca="1"/>
        <v>43281</v>
      </c>
      <c r="P32" s="3">
        <f ca="1"/>
        <v>43373</v>
      </c>
      <c r="Q32" s="3">
        <f ca="1"/>
        <v>43465</v>
      </c>
      <c r="R32" s="3">
        <f ca="1"/>
        <v>43555</v>
      </c>
      <c r="S32" s="3">
        <f ca="1"/>
        <v>43646</v>
      </c>
      <c r="T32" s="3">
        <f ca="1"/>
        <v>43738</v>
      </c>
      <c r="U32" s="3">
        <f ca="1"/>
        <v>43830</v>
      </c>
      <c r="V32" s="3">
        <f ca="1"/>
        <v>43921</v>
      </c>
      <c r="W32" s="3">
        <f ca="1"/>
        <v>44012</v>
      </c>
      <c r="X32" s="3">
        <f ca="1"/>
        <v>44104</v>
      </c>
      <c r="Y32" s="3">
        <f ca="1"/>
        <v>44196</v>
      </c>
      <c r="Z32" s="3">
        <f ca="1"/>
        <v>44286</v>
      </c>
      <c r="AA32" s="3">
        <f ca="1"/>
        <v>44377</v>
      </c>
      <c r="AB32" s="3">
        <f ca="1"/>
        <v>44469</v>
      </c>
      <c r="AC32" s="3">
        <f ca="1"/>
        <v>44561</v>
      </c>
      <c r="AD32" s="3">
        <f ca="1"/>
        <v>44651</v>
      </c>
      <c r="AE32" s="3">
        <f ca="1"/>
        <v>44742</v>
      </c>
      <c r="AF32" s="3">
        <f ca="1"/>
        <v>44834</v>
      </c>
      <c r="AG32" s="3">
        <f ca="1"/>
        <v>44926</v>
      </c>
      <c r="AI32" s="8">
        <f ca="1">IFERROR(INDEX(_ActivosEPAESP,ROWS($A$1:A21)),IFERROR(INDEX(Previsiones_ActivosEPAESP,ROWS($A$1:A21)-_NumeroTrimestres),""))</f>
        <v>22994225.77</v>
      </c>
      <c r="AJ32" s="8">
        <f ca="1">IFERROR(INDEX(Previsiones_ActivosEPAESP,ROWS($A$1:A21)-_NumeroTrimestres)*(1-INDEX(Errores_ActivosEPAESP,ROWS($A$1:A21)-_NumeroTrimestres)),AI32)</f>
        <v>22994225.77</v>
      </c>
      <c r="AK32" s="8" t="str">
        <f ca="1">IFERROR(INDEX(Previsiones_ActivosEPAESP,ROWS($A$1:C21)-_NumeroTrimestres)*INDEX(Errores_ActivosEPAESP,ROWS($A$1:C21)-_NumeroTrimestres),"")</f>
        <v/>
      </c>
    </row>
    <row r="33" spans="1:37" x14ac:dyDescent="0.25">
      <c r="A33" s="5"/>
      <c r="B33" s="1">
        <f ca="1"/>
        <v>22886.429685737494</v>
      </c>
      <c r="C33" s="1">
        <f ca="1"/>
        <v>23001.290867654665</v>
      </c>
      <c r="D33" s="1">
        <f ca="1"/>
        <v>22853.576979814294</v>
      </c>
      <c r="E33" s="1">
        <f ca="1"/>
        <v>22787.676020211533</v>
      </c>
      <c r="F33" s="1">
        <f ca="1"/>
        <v>22858.544333646481</v>
      </c>
      <c r="G33" s="1">
        <f ca="1"/>
        <v>22833.535569632724</v>
      </c>
      <c r="H33" s="1">
        <f ca="1"/>
        <v>22819.456414547363</v>
      </c>
      <c r="I33" s="1">
        <f ca="1"/>
        <v>22662.801468825521</v>
      </c>
      <c r="J33" s="1">
        <f ca="1"/>
        <v>22728.069443411696</v>
      </c>
      <c r="K33" s="1">
        <f ca="1"/>
        <v>22683.138560521791</v>
      </c>
      <c r="L33" s="1">
        <f ca="1"/>
        <v>22750.17213410879</v>
      </c>
      <c r="M33" s="1">
        <f ca="1"/>
        <v>22718.702992915147</v>
      </c>
      <c r="N33" s="1">
        <f ca="1"/>
        <v>22710.88010262468</v>
      </c>
      <c r="O33" s="1">
        <f ca="1"/>
        <v>22845.617935759958</v>
      </c>
      <c r="P33" s="1">
        <f ca="1"/>
        <v>22846.634432804734</v>
      </c>
      <c r="Q33" s="1">
        <f ca="1"/>
        <v>22831.033003836321</v>
      </c>
      <c r="R33" s="1">
        <f ca="1"/>
        <v>22917.337625231852</v>
      </c>
      <c r="S33" s="1">
        <f ca="1"/>
        <v>23080.000864258189</v>
      </c>
      <c r="T33" s="1">
        <f ca="1"/>
        <v>23113.416318282176</v>
      </c>
      <c r="U33" s="1">
        <f ca="1"/>
        <v>23159.809846302436</v>
      </c>
      <c r="V33" s="1">
        <f ca="1"/>
        <v>23103.930968527937</v>
      </c>
      <c r="W33" s="1">
        <f ca="1"/>
        <v>21819.630827136811</v>
      </c>
      <c r="X33" s="1">
        <f ca="1"/>
        <v>22761.040092269752</v>
      </c>
      <c r="Y33" s="1">
        <f ca="1"/>
        <v>22964.343789760595</v>
      </c>
      <c r="Z33" s="1" t="str">
        <f ca="1"/>
        <v/>
      </c>
      <c r="AA33" s="1" t="str">
        <f ca="1"/>
        <v/>
      </c>
      <c r="AB33" s="1" t="str">
        <f ca="1"/>
        <v/>
      </c>
      <c r="AC33" s="1" t="str">
        <f ca="1"/>
        <v/>
      </c>
      <c r="AD33" s="1" t="str">
        <f ca="1"/>
        <v/>
      </c>
      <c r="AE33" s="1" t="str">
        <f ca="1"/>
        <v/>
      </c>
      <c r="AF33" s="1" t="str">
        <f ca="1"/>
        <v/>
      </c>
      <c r="AG33" s="1" t="str">
        <f ca="1"/>
        <v/>
      </c>
      <c r="AI33" s="8">
        <f ca="1">IFERROR(INDEX(_ActivosEPAESP,ROWS($A$1:A22)),IFERROR(INDEX(Previsiones_ActivosEPAESP,ROWS($A$1:A22)-_NumeroTrimestres),""))</f>
        <v>21975177.719999999</v>
      </c>
      <c r="AJ33" s="8">
        <f ca="1">IFERROR(INDEX(Previsiones_ActivosEPAESP,ROWS($A$1:A22)-_NumeroTrimestres)*(1-INDEX(Errores_ActivosEPAESP,ROWS($A$1:A22)-_NumeroTrimestres)),AI33)</f>
        <v>21975177.719999999</v>
      </c>
      <c r="AK33" s="8" t="str">
        <f ca="1">IFERROR(INDEX(Previsiones_ActivosEPAESP,ROWS($A$1:C22)-_NumeroTrimestres)*INDEX(Errores_ActivosEPAESP,ROWS($A$1:C22)-_NumeroTrimestres),"")</f>
        <v/>
      </c>
    </row>
    <row r="34" spans="1:37" x14ac:dyDescent="0.25">
      <c r="A34" s="5"/>
      <c r="B34" s="1">
        <f ca="1"/>
        <v>22853.419363144138</v>
      </c>
      <c r="C34" s="1">
        <f ca="1"/>
        <v>22980.784356011249</v>
      </c>
      <c r="D34" s="1">
        <f ca="1"/>
        <v>22762.941380428998</v>
      </c>
      <c r="E34" s="1">
        <f ca="1"/>
        <v>22822.401507996175</v>
      </c>
      <c r="F34" s="1">
        <f ca="1"/>
        <v>22816.663233433912</v>
      </c>
      <c r="G34" s="1">
        <f ca="1"/>
        <v>22802.623873753291</v>
      </c>
      <c r="H34" s="1">
        <f ca="1"/>
        <v>22759.144764462508</v>
      </c>
      <c r="I34" s="1">
        <f ca="1"/>
        <v>22692.050805595689</v>
      </c>
      <c r="J34" s="1">
        <f ca="1"/>
        <v>22681.798787299045</v>
      </c>
      <c r="K34" s="1">
        <f ca="1"/>
        <v>22627.534356635129</v>
      </c>
      <c r="L34" s="1">
        <f ca="1"/>
        <v>22705.491489645257</v>
      </c>
      <c r="M34" s="1">
        <f ca="1"/>
        <v>22764.837994780348</v>
      </c>
      <c r="N34" s="1">
        <f ca="1"/>
        <v>22694.375791128688</v>
      </c>
      <c r="O34" s="1">
        <f ca="1"/>
        <v>22834.881745014871</v>
      </c>
      <c r="P34" s="1">
        <f ca="1"/>
        <v>22802.371762491552</v>
      </c>
      <c r="Q34" s="1">
        <f ca="1"/>
        <v>22915.945962337028</v>
      </c>
      <c r="R34" s="1">
        <f ca="1"/>
        <v>22927.243916288335</v>
      </c>
      <c r="S34" s="1">
        <f ca="1"/>
        <v>23099.562648112253</v>
      </c>
      <c r="T34" s="1">
        <f ca="1"/>
        <v>23097.535793037125</v>
      </c>
      <c r="U34" s="1">
        <f ca="1"/>
        <v>23301.323641691837</v>
      </c>
      <c r="V34" s="1">
        <f ca="1"/>
        <v>23118.672380880635</v>
      </c>
      <c r="W34" s="1">
        <f ca="1"/>
        <v>21644.901608503802</v>
      </c>
      <c r="X34" s="1">
        <f ca="1"/>
        <v>22646.171384550518</v>
      </c>
      <c r="Y34" s="1">
        <f ca="1"/>
        <v>22977.647741667854</v>
      </c>
      <c r="Z34" s="1" t="str">
        <f ca="1"/>
        <v/>
      </c>
      <c r="AA34" s="1" t="str">
        <f ca="1"/>
        <v/>
      </c>
      <c r="AB34" s="1" t="str">
        <f ca="1"/>
        <v/>
      </c>
      <c r="AC34" s="1" t="str">
        <f ca="1"/>
        <v/>
      </c>
      <c r="AD34" s="1" t="str">
        <f ca="1"/>
        <v/>
      </c>
      <c r="AE34" s="1" t="str">
        <f ca="1"/>
        <v/>
      </c>
      <c r="AF34" s="1" t="str">
        <f ca="1"/>
        <v/>
      </c>
      <c r="AG34" s="1" t="str">
        <f ca="1"/>
        <v/>
      </c>
      <c r="AI34" s="8">
        <f ca="1">IFERROR(INDEX(_ActivosEPAESP,ROWS($A$1:A23)),IFERROR(INDEX(Previsiones_ActivosEPAESP,ROWS($A$1:A23)-_NumeroTrimestres),""))</f>
        <v>22899796.470000003</v>
      </c>
      <c r="AJ34" s="8">
        <f ca="1">IFERROR(INDEX(Previsiones_ActivosEPAESP,ROWS($A$1:A23)-_NumeroTrimestres)*(1-INDEX(Errores_ActivosEPAESP,ROWS($A$1:A23)-_NumeroTrimestres)),AI34)</f>
        <v>22899796.470000003</v>
      </c>
      <c r="AK34" s="8" t="str">
        <f ca="1">IFERROR(INDEX(Previsiones_ActivosEPAESP,ROWS($A$1:C23)-_NumeroTrimestres)*INDEX(Errores_ActivosEPAESP,ROWS($A$1:C23)-_NumeroTrimestres),"")</f>
        <v/>
      </c>
    </row>
    <row r="35" spans="1:37" x14ac:dyDescent="0.25">
      <c r="B35" s="1">
        <f ca="1"/>
        <v>22809.092269453682</v>
      </c>
      <c r="C35" s="1">
        <f ca="1"/>
        <v>22917.357619747418</v>
      </c>
      <c r="D35" s="1">
        <f ca="1"/>
        <v>22795.004094535521</v>
      </c>
      <c r="E35" s="1">
        <f ca="1"/>
        <v>22776.809016519259</v>
      </c>
      <c r="F35" s="1">
        <f ca="1"/>
        <v>22784.871778666704</v>
      </c>
      <c r="G35" s="1">
        <f ca="1"/>
        <v>22734.575311198314</v>
      </c>
      <c r="H35" s="1">
        <f ca="1"/>
        <v>22791.251186556576</v>
      </c>
      <c r="I35" s="1">
        <f ca="1"/>
        <v>22640.827602198937</v>
      </c>
      <c r="J35" s="1">
        <f ca="1"/>
        <v>22638.886506600138</v>
      </c>
      <c r="K35" s="1">
        <f ca="1"/>
        <v>22554.587949224133</v>
      </c>
      <c r="L35" s="1">
        <f ca="1"/>
        <v>22748.469161778376</v>
      </c>
      <c r="M35" s="1">
        <f ca="1"/>
        <v>22755.680047323865</v>
      </c>
      <c r="N35" s="1">
        <f ca="1"/>
        <v>22663.133658556799</v>
      </c>
      <c r="O35" s="1">
        <f ca="1"/>
        <v>22787.556694561583</v>
      </c>
      <c r="P35" s="1">
        <f ca="1"/>
        <v>22898.946544467439</v>
      </c>
      <c r="Q35" s="1">
        <f ca="1"/>
        <v>22928.776310979483</v>
      </c>
      <c r="R35" s="1">
        <f ca="1"/>
        <v>22922.699332639582</v>
      </c>
      <c r="S35" s="1">
        <f ca="1"/>
        <v>23086.572624524786</v>
      </c>
      <c r="T35" s="1">
        <f ca="1"/>
        <v>23239.740793542864</v>
      </c>
      <c r="U35" s="1">
        <f ca="1"/>
        <v>23350.41832184227</v>
      </c>
      <c r="V35" s="1">
        <f ca="1"/>
        <v>23131.845547860648</v>
      </c>
      <c r="W35" s="1">
        <f ca="1"/>
        <v>21450.411300773012</v>
      </c>
      <c r="X35" s="1">
        <f ca="1"/>
        <v>22579.516758435049</v>
      </c>
      <c r="Y35" s="1">
        <f ca="1"/>
        <v>23046.662065366272</v>
      </c>
      <c r="Z35" s="1" t="str">
        <f ca="1"/>
        <v/>
      </c>
      <c r="AA35" s="1" t="str">
        <f ca="1"/>
        <v/>
      </c>
      <c r="AB35" s="1" t="str">
        <f ca="1"/>
        <v/>
      </c>
      <c r="AC35" s="1" t="str">
        <f ca="1"/>
        <v/>
      </c>
      <c r="AD35" s="1" t="str">
        <f ca="1"/>
        <v/>
      </c>
      <c r="AE35" s="1" t="str">
        <f ca="1"/>
        <v/>
      </c>
      <c r="AF35" s="1" t="str">
        <f ca="1"/>
        <v/>
      </c>
      <c r="AG35" s="1" t="str">
        <f ca="1"/>
        <v/>
      </c>
      <c r="AI35" s="8">
        <f ca="1">IFERROR(INDEX(_ActivosEPAESP,ROWS($A$1:A24)),IFERROR(INDEX(Previsiones_ActivosEPAESP,ROWS($A$1:A24)-_NumeroTrimestres),""))</f>
        <v>23064069.850000001</v>
      </c>
      <c r="AJ35" s="8">
        <f ca="1">IFERROR(INDEX(Previsiones_ActivosEPAESP,ROWS($A$1:A24)-_NumeroTrimestres)*(1-INDEX(Errores_ActivosEPAESP,ROWS($A$1:A24)-_NumeroTrimestres)),AI35)</f>
        <v>23064069.850000001</v>
      </c>
      <c r="AK35" s="8" t="str">
        <f ca="1">IFERROR(INDEX(Previsiones_ActivosEPAESP,ROWS($A$1:C24)-_NumeroTrimestres)*INDEX(Errores_ActivosEPAESP,ROWS($A$1:C24)-_NumeroTrimestres),"")</f>
        <v/>
      </c>
    </row>
    <row r="36" spans="1:37" x14ac:dyDescent="0.25">
      <c r="B36" s="1">
        <f ca="1"/>
        <v>22737.54937551303</v>
      </c>
      <c r="C36" s="1">
        <f ca="1"/>
        <v>22980.704398260084</v>
      </c>
      <c r="D36" s="1">
        <f ca="1"/>
        <v>22738.657112589703</v>
      </c>
      <c r="E36" s="1">
        <f ca="1"/>
        <v>22750.211759666094</v>
      </c>
      <c r="F36" s="1">
        <f ca="1"/>
        <v>22706.623932795115</v>
      </c>
      <c r="G36" s="1">
        <f ca="1"/>
        <v>22790.841668930192</v>
      </c>
      <c r="H36" s="1">
        <f ca="1"/>
        <v>22771.412169612071</v>
      </c>
      <c r="I36" s="1">
        <f ca="1"/>
        <v>22592.349243770506</v>
      </c>
      <c r="J36" s="1">
        <f ca="1"/>
        <v>22574.538416027244</v>
      </c>
      <c r="K36" s="1">
        <f ca="1"/>
        <v>22601.442002771553</v>
      </c>
      <c r="L36" s="1">
        <f ca="1"/>
        <v>22740.146624772216</v>
      </c>
      <c r="M36" s="1">
        <f ca="1"/>
        <v>22734.795388561542</v>
      </c>
      <c r="N36" s="1">
        <f ca="1"/>
        <v>22594.283469286907</v>
      </c>
      <c r="O36" s="1">
        <f ca="1"/>
        <v>22871.011694356042</v>
      </c>
      <c r="P36" s="1">
        <f ca="1"/>
        <v>22906.040784735407</v>
      </c>
      <c r="Q36" s="1">
        <f ca="1"/>
        <v>22933.185381630876</v>
      </c>
      <c r="R36" s="1">
        <f ca="1"/>
        <v>22884.74793241419</v>
      </c>
      <c r="S36" s="1">
        <f ca="1"/>
        <v>23212.266532660142</v>
      </c>
      <c r="T36" s="1">
        <f ca="1"/>
        <v>23274.001362296709</v>
      </c>
      <c r="U36" s="1">
        <f ca="1"/>
        <v>23389.997374270548</v>
      </c>
      <c r="V36" s="1">
        <f ca="1"/>
        <v>23063.758567616162</v>
      </c>
      <c r="W36" s="1">
        <f ca="1"/>
        <v>21275.986681521208</v>
      </c>
      <c r="X36" s="1">
        <f ca="1"/>
        <v>22655.379132441507</v>
      </c>
      <c r="Y36" s="1">
        <f ca="1"/>
        <v>23095.584456673081</v>
      </c>
      <c r="Z36" s="1" t="str">
        <f ca="1"/>
        <v/>
      </c>
      <c r="AA36" s="1" t="str">
        <f ca="1"/>
        <v/>
      </c>
      <c r="AB36" s="1" t="str">
        <f ca="1"/>
        <v/>
      </c>
      <c r="AC36" s="1" t="str">
        <f ca="1"/>
        <v/>
      </c>
      <c r="AD36" s="1" t="str">
        <f ca="1"/>
        <v/>
      </c>
      <c r="AE36" s="1" t="str">
        <f ca="1"/>
        <v/>
      </c>
      <c r="AF36" s="1" t="str">
        <f ca="1"/>
        <v/>
      </c>
      <c r="AG36" s="1" t="str">
        <f ca="1"/>
        <v/>
      </c>
      <c r="AI36" s="8">
        <f ca="1">IFERROR(INDEX(_ActivosEPAESP,ROWS($A$1:A25)),IFERROR(INDEX(Previsiones_ActivosEPAESP,ROWS($A$1:A25)-_NumeroTrimestres),""))</f>
        <v>22964343.789760593</v>
      </c>
      <c r="AJ36" s="8">
        <f ca="1">IFERROR(INDEX(Previsiones_ActivosEPAESP,ROWS($A$1:A25)-_NumeroTrimestres)*(1-INDEX(Errores_ActivosEPAESP,ROWS($A$1:A25)-_NumeroTrimestres)),AI36)</f>
        <v>22442589.426590484</v>
      </c>
      <c r="AK36" s="8">
        <f ca="1">IFERROR(INDEX(Previsiones_ActivosEPAESP,ROWS($A$1:C25)-_NumeroTrimestres)*INDEX(Errores_ActivosEPAESP,ROWS($A$1:C25)-_NumeroTrimestres),"")</f>
        <v>521754.36317010754</v>
      </c>
    </row>
    <row r="37" spans="1:37" x14ac:dyDescent="0.25">
      <c r="B37" s="1">
        <f ca="1"/>
        <v>0</v>
      </c>
      <c r="C37" s="1">
        <f ca="1"/>
        <v>0</v>
      </c>
      <c r="D37" s="1">
        <f ca="1"/>
        <v>0</v>
      </c>
      <c r="E37" s="1">
        <f ca="1"/>
        <v>0</v>
      </c>
      <c r="F37" s="1">
        <f ca="1"/>
        <v>0</v>
      </c>
      <c r="G37" s="1">
        <f ca="1"/>
        <v>0</v>
      </c>
      <c r="H37" s="1">
        <f ca="1"/>
        <v>0</v>
      </c>
      <c r="I37" s="1">
        <f ca="1"/>
        <v>0</v>
      </c>
      <c r="J37" s="1">
        <f ca="1"/>
        <v>0</v>
      </c>
      <c r="K37" s="1">
        <f ca="1"/>
        <v>0</v>
      </c>
      <c r="L37" s="1">
        <f ca="1"/>
        <v>0</v>
      </c>
      <c r="M37" s="1">
        <f ca="1"/>
        <v>0</v>
      </c>
      <c r="N37" s="1">
        <f ca="1"/>
        <v>0</v>
      </c>
      <c r="O37" s="1">
        <f ca="1"/>
        <v>0</v>
      </c>
      <c r="P37" s="1">
        <f ca="1"/>
        <v>0</v>
      </c>
      <c r="Q37" s="1">
        <f ca="1"/>
        <v>0</v>
      </c>
      <c r="R37" s="1">
        <f ca="1"/>
        <v>0</v>
      </c>
      <c r="S37" s="1">
        <f ca="1"/>
        <v>0</v>
      </c>
      <c r="T37" s="1">
        <f ca="1"/>
        <v>0</v>
      </c>
      <c r="U37" s="1">
        <f ca="1"/>
        <v>0</v>
      </c>
      <c r="V37" s="1">
        <f ca="1"/>
        <v>0</v>
      </c>
      <c r="W37" s="1">
        <f ca="1"/>
        <v>0</v>
      </c>
      <c r="X37" s="1">
        <f ca="1"/>
        <v>0</v>
      </c>
      <c r="Y37" s="1">
        <f ca="1"/>
        <v>0</v>
      </c>
      <c r="Z37" s="1">
        <f ca="1"/>
        <v>0</v>
      </c>
      <c r="AA37" s="1">
        <f ca="1"/>
        <v>0</v>
      </c>
      <c r="AB37" s="1">
        <f ca="1"/>
        <v>0</v>
      </c>
      <c r="AC37" s="1">
        <f ca="1"/>
        <v>0</v>
      </c>
      <c r="AD37" s="1">
        <f ca="1"/>
        <v>0</v>
      </c>
      <c r="AE37" s="1">
        <f ca="1"/>
        <v>0</v>
      </c>
      <c r="AF37" s="1">
        <f ca="1"/>
        <v>0</v>
      </c>
      <c r="AG37" s="1">
        <f ca="1"/>
        <v>0</v>
      </c>
      <c r="AI37" s="8">
        <f ca="1">IFERROR(INDEX(_ActivosEPAESP,ROWS($A$1:A26)),IFERROR(INDEX(Previsiones_ActivosEPAESP,ROWS($A$1:A26)-_NumeroTrimestres),""))</f>
        <v>22977647.741667852</v>
      </c>
      <c r="AJ37" s="8">
        <f ca="1">IFERROR(INDEX(Previsiones_ActivosEPAESP,ROWS($A$1:A26)-_NumeroTrimestres)*(1-INDEX(Errores_ActivosEPAESP,ROWS($A$1:A26)-_NumeroTrimestres)),AI37)</f>
        <v>21275112.547459312</v>
      </c>
      <c r="AK37" s="8">
        <f ca="1">IFERROR(INDEX(Previsiones_ActivosEPAESP,ROWS($A$1:C26)-_NumeroTrimestres)*INDEX(Errores_ActivosEPAESP,ROWS($A$1:C26)-_NumeroTrimestres),"")</f>
        <v>1702535.1942085384</v>
      </c>
    </row>
    <row r="38" spans="1:37" x14ac:dyDescent="0.25">
      <c r="B38" s="1">
        <f ca="1"/>
        <v>0</v>
      </c>
      <c r="C38" s="1">
        <f ca="1"/>
        <v>0</v>
      </c>
      <c r="D38" s="1">
        <f ca="1"/>
        <v>0</v>
      </c>
      <c r="E38" s="1">
        <f ca="1"/>
        <v>0</v>
      </c>
      <c r="F38" s="1">
        <f ca="1"/>
        <v>0</v>
      </c>
      <c r="G38" s="1">
        <f ca="1"/>
        <v>0</v>
      </c>
      <c r="H38" s="1">
        <f ca="1"/>
        <v>0</v>
      </c>
      <c r="I38" s="1">
        <f ca="1"/>
        <v>0</v>
      </c>
      <c r="J38" s="1">
        <f ca="1"/>
        <v>0</v>
      </c>
      <c r="K38" s="1">
        <f ca="1"/>
        <v>0</v>
      </c>
      <c r="L38" s="1">
        <f ca="1"/>
        <v>0</v>
      </c>
      <c r="M38" s="1">
        <f ca="1"/>
        <v>0</v>
      </c>
      <c r="N38" s="1">
        <f ca="1"/>
        <v>0</v>
      </c>
      <c r="O38" s="1">
        <f ca="1"/>
        <v>0</v>
      </c>
      <c r="P38" s="1">
        <f ca="1"/>
        <v>0</v>
      </c>
      <c r="Q38" s="1">
        <f ca="1"/>
        <v>0</v>
      </c>
      <c r="R38" s="1">
        <f ca="1"/>
        <v>0</v>
      </c>
      <c r="S38" s="1">
        <f ca="1"/>
        <v>0</v>
      </c>
      <c r="T38" s="1">
        <f ca="1"/>
        <v>0</v>
      </c>
      <c r="U38" s="1">
        <f ca="1"/>
        <v>0</v>
      </c>
      <c r="V38" s="1">
        <f ca="1"/>
        <v>0</v>
      </c>
      <c r="W38" s="1">
        <f ca="1"/>
        <v>0</v>
      </c>
      <c r="X38" s="1">
        <f ca="1"/>
        <v>0</v>
      </c>
      <c r="Y38" s="1">
        <f ca="1"/>
        <v>0</v>
      </c>
      <c r="Z38" s="1">
        <f ca="1"/>
        <v>0</v>
      </c>
      <c r="AA38" s="1">
        <f ca="1"/>
        <v>0</v>
      </c>
      <c r="AB38" s="1">
        <f ca="1"/>
        <v>0</v>
      </c>
      <c r="AC38" s="1">
        <f ca="1"/>
        <v>0</v>
      </c>
      <c r="AD38" s="1">
        <f ca="1"/>
        <v>0</v>
      </c>
      <c r="AE38" s="1">
        <f ca="1"/>
        <v>0</v>
      </c>
      <c r="AF38" s="1">
        <f ca="1"/>
        <v>0</v>
      </c>
      <c r="AG38" s="1">
        <f ca="1"/>
        <v>0</v>
      </c>
      <c r="AI38" s="8">
        <f ca="1">IFERROR(INDEX(_ActivosEPAESP,ROWS($A$1:A27)),IFERROR(INDEX(Previsiones_ActivosEPAESP,ROWS($A$1:A27)-_NumeroTrimestres),""))</f>
        <v>23046662.065366272</v>
      </c>
      <c r="AJ38" s="8">
        <f ca="1">IFERROR(INDEX(Previsiones_ActivosEPAESP,ROWS($A$1:A27)-_NumeroTrimestres)*(1-INDEX(Errores_ActivosEPAESP,ROWS($A$1:A27)-_NumeroTrimestres)),AI38)</f>
        <v>21339013.235666316</v>
      </c>
      <c r="AK38" s="8">
        <f ca="1">IFERROR(INDEX(Previsiones_ActivosEPAESP,ROWS($A$1:C27)-_NumeroTrimestres)*INDEX(Errores_ActivosEPAESP,ROWS($A$1:C27)-_NumeroTrimestres),"")</f>
        <v>1707648.8296999549</v>
      </c>
    </row>
    <row r="39" spans="1:37" x14ac:dyDescent="0.25">
      <c r="B39" s="1">
        <f ca="1"/>
        <v>0</v>
      </c>
      <c r="C39" s="1">
        <f ca="1"/>
        <v>0</v>
      </c>
      <c r="D39" s="1">
        <f ca="1"/>
        <v>0</v>
      </c>
      <c r="E39" s="1">
        <f ca="1"/>
        <v>0</v>
      </c>
      <c r="F39" s="1">
        <f ca="1"/>
        <v>0</v>
      </c>
      <c r="G39" s="1">
        <f ca="1"/>
        <v>0</v>
      </c>
      <c r="H39" s="1">
        <f ca="1"/>
        <v>0</v>
      </c>
      <c r="I39" s="1">
        <f ca="1"/>
        <v>0</v>
      </c>
      <c r="J39" s="1">
        <f ca="1"/>
        <v>0</v>
      </c>
      <c r="K39" s="1">
        <f ca="1"/>
        <v>0</v>
      </c>
      <c r="L39" s="1">
        <f ca="1"/>
        <v>0</v>
      </c>
      <c r="M39" s="1">
        <f ca="1"/>
        <v>0</v>
      </c>
      <c r="N39" s="1">
        <f ca="1"/>
        <v>0</v>
      </c>
      <c r="O39" s="1">
        <f ca="1"/>
        <v>0</v>
      </c>
      <c r="P39" s="1">
        <f ca="1"/>
        <v>0</v>
      </c>
      <c r="Q39" s="1">
        <f ca="1"/>
        <v>0</v>
      </c>
      <c r="R39" s="1">
        <f ca="1"/>
        <v>0</v>
      </c>
      <c r="S39" s="1">
        <f ca="1"/>
        <v>0</v>
      </c>
      <c r="T39" s="1">
        <f ca="1"/>
        <v>0</v>
      </c>
      <c r="U39" s="1">
        <f ca="1"/>
        <v>0</v>
      </c>
      <c r="V39" s="1">
        <f ca="1"/>
        <v>0</v>
      </c>
      <c r="W39" s="1">
        <f ca="1"/>
        <v>0</v>
      </c>
      <c r="X39" s="1">
        <f ca="1"/>
        <v>0</v>
      </c>
      <c r="Y39" s="1">
        <f ca="1"/>
        <v>0</v>
      </c>
      <c r="Z39" s="1">
        <f ca="1"/>
        <v>0</v>
      </c>
      <c r="AA39" s="1">
        <f ca="1"/>
        <v>0</v>
      </c>
      <c r="AB39" s="1">
        <f ca="1"/>
        <v>0</v>
      </c>
      <c r="AC39" s="1">
        <f ca="1"/>
        <v>0</v>
      </c>
      <c r="AD39" s="1">
        <f ca="1"/>
        <v>0</v>
      </c>
      <c r="AE39" s="1">
        <f ca="1"/>
        <v>0</v>
      </c>
      <c r="AF39" s="1">
        <f ca="1"/>
        <v>0</v>
      </c>
      <c r="AG39" s="1">
        <f ca="1"/>
        <v>0</v>
      </c>
      <c r="AI39" s="8">
        <f ca="1">IFERROR(INDEX(_ActivosEPAESP,ROWS($A$1:A28)),IFERROR(INDEX(Previsiones_ActivosEPAESP,ROWS($A$1:A28)-_NumeroTrimestres),""))</f>
        <v>23095584.456673082</v>
      </c>
      <c r="AJ39" s="8">
        <f ca="1">IFERROR(INDEX(Previsiones_ActivosEPAESP,ROWS($A$1:A28)-_NumeroTrimestres)*(1-INDEX(Errores_ActivosEPAESP,ROWS($A$1:A28)-_NumeroTrimestres)),AI39)</f>
        <v>21384310.708795205</v>
      </c>
      <c r="AK39" s="8">
        <f ca="1">IFERROR(INDEX(Previsiones_ActivosEPAESP,ROWS($A$1:C28)-_NumeroTrimestres)*INDEX(Errores_ActivosEPAESP,ROWS($A$1:C28)-_NumeroTrimestres),"")</f>
        <v>1711273.7478778779</v>
      </c>
    </row>
    <row r="40" spans="1:37" x14ac:dyDescent="0.25">
      <c r="B40" s="1">
        <f ca="1"/>
        <v>0</v>
      </c>
      <c r="C40" s="1">
        <f ca="1"/>
        <v>0</v>
      </c>
      <c r="D40" s="1">
        <f ca="1"/>
        <v>0</v>
      </c>
      <c r="E40" s="1">
        <f ca="1"/>
        <v>0</v>
      </c>
      <c r="F40" s="1">
        <f ca="1"/>
        <v>0</v>
      </c>
      <c r="G40" s="1">
        <f ca="1"/>
        <v>0</v>
      </c>
      <c r="H40" s="1">
        <f ca="1"/>
        <v>0</v>
      </c>
      <c r="I40" s="1">
        <f ca="1"/>
        <v>0</v>
      </c>
      <c r="J40" s="1">
        <f ca="1"/>
        <v>0</v>
      </c>
      <c r="K40" s="1">
        <f ca="1"/>
        <v>0</v>
      </c>
      <c r="L40" s="1">
        <f ca="1"/>
        <v>0</v>
      </c>
      <c r="M40" s="1">
        <f ca="1"/>
        <v>0</v>
      </c>
      <c r="N40" s="1">
        <f ca="1"/>
        <v>0</v>
      </c>
      <c r="O40" s="1">
        <f ca="1"/>
        <v>0</v>
      </c>
      <c r="P40" s="1">
        <f ca="1"/>
        <v>0</v>
      </c>
      <c r="Q40" s="1">
        <f ca="1"/>
        <v>0</v>
      </c>
      <c r="R40" s="1">
        <f ca="1"/>
        <v>0</v>
      </c>
      <c r="S40" s="1">
        <f ca="1"/>
        <v>0</v>
      </c>
      <c r="T40" s="1">
        <f ca="1"/>
        <v>0</v>
      </c>
      <c r="U40" s="1">
        <f ca="1"/>
        <v>0</v>
      </c>
      <c r="V40" s="1">
        <f ca="1"/>
        <v>0</v>
      </c>
      <c r="W40" s="1">
        <f ca="1"/>
        <v>0</v>
      </c>
      <c r="X40" s="1">
        <f ca="1"/>
        <v>0</v>
      </c>
      <c r="Y40" s="1">
        <f ca="1"/>
        <v>0</v>
      </c>
      <c r="Z40" s="1">
        <f ca="1"/>
        <v>0</v>
      </c>
      <c r="AA40" s="1">
        <f ca="1"/>
        <v>0</v>
      </c>
      <c r="AB40" s="1">
        <f ca="1"/>
        <v>0</v>
      </c>
      <c r="AC40" s="1">
        <f ca="1"/>
        <v>0</v>
      </c>
      <c r="AD40" s="1">
        <f ca="1"/>
        <v>0</v>
      </c>
      <c r="AE40" s="1">
        <f ca="1"/>
        <v>0</v>
      </c>
      <c r="AF40" s="1">
        <f ca="1"/>
        <v>0</v>
      </c>
      <c r="AG40" s="1">
        <f ca="1"/>
        <v>0</v>
      </c>
      <c r="AI40" s="8" t="str">
        <f ca="1">IFERROR(INDEX(_ActivosEPAESP,ROWS($A$1:A29)),IFERROR(INDEX(Previsiones_ActivosEPAESP,ROWS($A$1:A29)-_NumeroTrimestres),""))</f>
        <v/>
      </c>
      <c r="AJ40" s="8" t="str">
        <f ca="1">IFERROR(INDEX(Previsiones_ActivosEPAESP,ROWS($A$1:A29)-_NumeroTrimestres)*(1-INDEX(Errores_ActivosEPAESP,ROWS($A$1:A29)-_NumeroTrimestres)),AI40)</f>
        <v/>
      </c>
      <c r="AK40" s="8" t="str">
        <f ca="1">IFERROR(INDEX(Previsiones_ActivosEPAESP,ROWS($A$1:C29)-_NumeroTrimestres)*INDEX(Errores_ActivosEPAESP,ROWS($A$1:C29)-_NumeroTrimestres),"")</f>
        <v/>
      </c>
    </row>
    <row r="41" spans="1:37" x14ac:dyDescent="0.25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AB41"/>
      <c r="AC41"/>
      <c r="AD41"/>
      <c r="AE41"/>
      <c r="AF41"/>
      <c r="AG41"/>
      <c r="AI41" s="8" t="str">
        <f ca="1">IFERROR(INDEX(_ActivosEPAESP,ROWS($A$1:A30)),IFERROR(INDEX(Previsiones_ActivosEPAESP,ROWS($A$1:A30)-_NumeroTrimestres),""))</f>
        <v/>
      </c>
      <c r="AJ41" s="8" t="str">
        <f ca="1">IFERROR(INDEX(Previsiones_ActivosEPAESP,ROWS($A$1:A30)-_NumeroTrimestres)*(1-INDEX(Errores_ActivosEPAESP,ROWS($A$1:A30)-_NumeroTrimestres)),AI41)</f>
        <v/>
      </c>
      <c r="AK41" s="8" t="str">
        <f ca="1">IFERROR(INDEX(Previsiones_ActivosEPAESP,ROWS($A$1:C30)-_NumeroTrimestres)*INDEX(Errores_ActivosEPAESP,ROWS($A$1:C30)-_NumeroTrimestres),"")</f>
        <v/>
      </c>
    </row>
    <row r="42" spans="1:37" x14ac:dyDescent="0.25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AB42"/>
      <c r="AC42"/>
      <c r="AD42"/>
      <c r="AE42"/>
      <c r="AF42"/>
      <c r="AG42"/>
      <c r="AI42" s="8" t="str">
        <f ca="1">IFERROR(INDEX(_ActivosEPAESP,ROWS($A$1:A31)),IFERROR(INDEX(Previsiones_ActivosEPAESP,ROWS($A$1:A31)-_NumeroTrimestres),""))</f>
        <v/>
      </c>
      <c r="AJ42" s="8" t="str">
        <f ca="1">IFERROR(INDEX(Previsiones_ActivosEPAESP,ROWS($A$1:A31)-_NumeroTrimestres)*(1-INDEX(Errores_ActivosEPAESP,ROWS($A$1:A31)-_NumeroTrimestres)),AI42)</f>
        <v/>
      </c>
      <c r="AK42" s="8" t="str">
        <f ca="1">IFERROR(INDEX(Previsiones_ActivosEPAESP,ROWS($A$1:C31)-_NumeroTrimestres)*INDEX(Errores_ActivosEPAESP,ROWS($A$1:C31)-_NumeroTrimestres),"")</f>
        <v/>
      </c>
    </row>
    <row r="43" spans="1:37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AB43"/>
      <c r="AC43"/>
      <c r="AD43"/>
      <c r="AE43"/>
      <c r="AF43"/>
      <c r="AG43"/>
      <c r="AI43" s="8" t="str">
        <f ca="1">IFERROR(INDEX(_ActivosEPAESP,ROWS($A$1:A32)),IFERROR(INDEX(Previsiones_ActivosEPAESP,ROWS($A$1:A32)-_NumeroTrimestres),""))</f>
        <v/>
      </c>
      <c r="AJ43" s="8" t="str">
        <f ca="1">IFERROR(INDEX(Previsiones_ActivosEPAESP,ROWS($A$1:A32)-_NumeroTrimestres)*(1-INDEX(Errores_ActivosEPAESP,ROWS($A$1:A32)-_NumeroTrimestres)),AI43)</f>
        <v/>
      </c>
      <c r="AK43" s="8" t="str">
        <f ca="1">IFERROR(INDEX(Previsiones_ActivosEPAESP,ROWS($A$1:C32)-_NumeroTrimestres)*INDEX(Errores_ActivosEPAESP,ROWS($A$1:C32)-_NumeroTrimestres),"")</f>
        <v/>
      </c>
    </row>
    <row r="44" spans="1:37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AB44"/>
      <c r="AC44"/>
      <c r="AD44"/>
      <c r="AE44"/>
      <c r="AF44"/>
      <c r="AG44"/>
    </row>
    <row r="45" spans="1:37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AB45"/>
      <c r="AC45"/>
      <c r="AD45"/>
      <c r="AE45"/>
      <c r="AF45"/>
      <c r="AG45"/>
    </row>
    <row r="46" spans="1:37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AB46"/>
      <c r="AC46"/>
      <c r="AD46"/>
      <c r="AE46"/>
      <c r="AF46"/>
      <c r="AG46"/>
    </row>
    <row r="47" spans="1:37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AB47"/>
      <c r="AC47"/>
      <c r="AD47"/>
      <c r="AE47"/>
      <c r="AF47"/>
      <c r="AG47"/>
    </row>
    <row r="48" spans="1:37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AB48"/>
      <c r="AC48"/>
      <c r="AD48"/>
      <c r="AE48"/>
      <c r="AF48"/>
      <c r="AG48"/>
    </row>
    <row r="49" spans="7:33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AB49"/>
      <c r="AC49"/>
      <c r="AD49"/>
      <c r="AE49"/>
      <c r="AF49"/>
      <c r="AG49"/>
    </row>
    <row r="50" spans="7:33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AB50"/>
      <c r="AC50"/>
      <c r="AD50"/>
      <c r="AE50"/>
      <c r="AF50"/>
      <c r="AG50"/>
    </row>
    <row r="51" spans="7:33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AB51"/>
      <c r="AC51"/>
      <c r="AD51"/>
      <c r="AE51"/>
      <c r="AF51"/>
      <c r="AG51"/>
    </row>
    <row r="52" spans="7:33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AB52"/>
      <c r="AC52"/>
      <c r="AD52"/>
      <c r="AE52"/>
      <c r="AF52"/>
      <c r="AG52"/>
    </row>
    <row r="53" spans="7:33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AB53"/>
      <c r="AC53"/>
      <c r="AD53"/>
      <c r="AE53"/>
      <c r="AF53"/>
      <c r="AG53"/>
    </row>
    <row r="54" spans="7:33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AB54"/>
      <c r="AC54"/>
      <c r="AD54"/>
      <c r="AE54"/>
      <c r="AF54"/>
      <c r="AG54"/>
    </row>
    <row r="55" spans="7:33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AB55"/>
      <c r="AC55"/>
      <c r="AD55"/>
      <c r="AE55"/>
      <c r="AF55"/>
      <c r="AG55"/>
    </row>
    <row r="56" spans="7:33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AB56"/>
      <c r="AC56"/>
      <c r="AD56"/>
      <c r="AE56"/>
      <c r="AF56"/>
      <c r="AG56"/>
    </row>
    <row r="57" spans="7:33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AB57"/>
      <c r="AC57"/>
      <c r="AD57"/>
      <c r="AE57"/>
      <c r="AF57"/>
      <c r="AG57"/>
    </row>
    <row r="58" spans="7:33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AB58"/>
      <c r="AC58"/>
      <c r="AD58"/>
      <c r="AE58"/>
      <c r="AF58"/>
      <c r="AG58"/>
    </row>
    <row r="59" spans="7:33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AB59"/>
      <c r="AC59"/>
      <c r="AD59"/>
      <c r="AE59"/>
      <c r="AF59"/>
      <c r="AG59"/>
    </row>
    <row r="60" spans="7:33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AB60"/>
      <c r="AC60"/>
      <c r="AD60"/>
      <c r="AE60"/>
      <c r="AF60"/>
      <c r="AG60"/>
    </row>
    <row r="61" spans="7:33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AB61"/>
      <c r="AC61"/>
      <c r="AD61"/>
      <c r="AE61"/>
      <c r="AF61"/>
      <c r="AG61"/>
    </row>
    <row r="62" spans="7:33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AB62"/>
      <c r="AC62"/>
      <c r="AD62"/>
      <c r="AE62"/>
      <c r="AF62"/>
      <c r="AG62"/>
    </row>
    <row r="63" spans="7:33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B63"/>
      <c r="AC63"/>
      <c r="AD63"/>
      <c r="AE63"/>
      <c r="AF63"/>
      <c r="AG63"/>
    </row>
    <row r="64" spans="7:33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AB64"/>
      <c r="AC64"/>
      <c r="AD64"/>
      <c r="AE64"/>
      <c r="AF64"/>
      <c r="AG64"/>
    </row>
    <row r="65" spans="6:33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AB65"/>
      <c r="AC65"/>
      <c r="AD65"/>
      <c r="AE65"/>
      <c r="AF65"/>
      <c r="AG65"/>
    </row>
    <row r="66" spans="6:33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AB66"/>
      <c r="AC66"/>
      <c r="AD66"/>
      <c r="AE66"/>
      <c r="AF66"/>
      <c r="AG66"/>
    </row>
    <row r="67" spans="6:33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AB67"/>
      <c r="AC67"/>
      <c r="AD67"/>
      <c r="AE67"/>
      <c r="AF67"/>
      <c r="AG67"/>
    </row>
    <row r="68" spans="6:33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AB68"/>
      <c r="AC68"/>
      <c r="AD68"/>
      <c r="AE68"/>
      <c r="AF68"/>
      <c r="AG68"/>
    </row>
    <row r="69" spans="6:33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AB69"/>
      <c r="AC69"/>
      <c r="AD69"/>
      <c r="AE69"/>
      <c r="AF69"/>
      <c r="AG69"/>
    </row>
    <row r="70" spans="6:33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AB70"/>
      <c r="AC70"/>
      <c r="AD70"/>
      <c r="AE70"/>
      <c r="AF70"/>
      <c r="AG70"/>
    </row>
    <row r="71" spans="6:33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AB71"/>
      <c r="AC71"/>
      <c r="AD71"/>
      <c r="AE71"/>
      <c r="AF71"/>
      <c r="AG71"/>
    </row>
    <row r="72" spans="6:33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AB72"/>
      <c r="AC72"/>
      <c r="AD72"/>
      <c r="AE72"/>
      <c r="AF72"/>
      <c r="AG72"/>
    </row>
    <row r="73" spans="6:33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B73"/>
      <c r="AC73"/>
      <c r="AD73"/>
      <c r="AE73"/>
      <c r="AF73"/>
      <c r="AG73"/>
    </row>
    <row r="74" spans="6:33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B74"/>
      <c r="AC74"/>
      <c r="AD74"/>
      <c r="AE74"/>
      <c r="AF74"/>
      <c r="AG74"/>
    </row>
    <row r="75" spans="6:33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B75"/>
      <c r="AC75"/>
      <c r="AD75"/>
      <c r="AE75"/>
      <c r="AF75"/>
      <c r="AG75"/>
    </row>
    <row r="76" spans="6:33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B76"/>
      <c r="AC76"/>
      <c r="AD76"/>
      <c r="AE76"/>
      <c r="AF76"/>
      <c r="AG76"/>
    </row>
    <row r="77" spans="6:33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B77"/>
      <c r="AC77"/>
      <c r="AD77"/>
      <c r="AE77"/>
      <c r="AF77"/>
      <c r="AG77"/>
    </row>
    <row r="78" spans="6:33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B78"/>
      <c r="AC78"/>
      <c r="AD78"/>
      <c r="AE78"/>
      <c r="AF78"/>
      <c r="AG78"/>
    </row>
    <row r="79" spans="6:33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B79"/>
      <c r="AC79"/>
      <c r="AD79"/>
      <c r="AE79"/>
      <c r="AF79"/>
      <c r="AG79"/>
    </row>
    <row r="80" spans="6:33" x14ac:dyDescent="0.25"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AB80"/>
      <c r="AC80"/>
      <c r="AD80"/>
      <c r="AE80"/>
      <c r="AF80"/>
      <c r="AG80"/>
    </row>
    <row r="81" spans="6:33" x14ac:dyDescent="0.25"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AB81"/>
      <c r="AC81"/>
      <c r="AD81"/>
      <c r="AE81"/>
      <c r="AF81"/>
      <c r="AG81"/>
    </row>
    <row r="82" spans="6:33" x14ac:dyDescent="0.25"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AB82"/>
      <c r="AC82"/>
      <c r="AD82"/>
      <c r="AE82"/>
      <c r="AF82"/>
      <c r="AG82"/>
    </row>
    <row r="83" spans="6:33" x14ac:dyDescent="0.25"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AB83"/>
      <c r="AC83"/>
      <c r="AD83"/>
      <c r="AE83"/>
      <c r="AF83"/>
      <c r="AG83"/>
    </row>
    <row r="84" spans="6:33" x14ac:dyDescent="0.25"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AB84"/>
      <c r="AC84"/>
      <c r="AD84"/>
      <c r="AE84"/>
      <c r="AF84"/>
      <c r="AG84"/>
    </row>
    <row r="85" spans="6:33" x14ac:dyDescent="0.25"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AB85"/>
      <c r="AC85"/>
      <c r="AD85"/>
      <c r="AE85"/>
      <c r="AF85"/>
      <c r="AG85"/>
    </row>
    <row r="86" spans="6:33" x14ac:dyDescent="0.25"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AB86"/>
      <c r="AC86"/>
      <c r="AD86"/>
      <c r="AE86"/>
      <c r="AF86"/>
      <c r="AG86"/>
    </row>
    <row r="87" spans="6:33" x14ac:dyDescent="0.25"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AB87"/>
      <c r="AC87"/>
      <c r="AD87"/>
      <c r="AE87"/>
      <c r="AF87"/>
      <c r="AG87"/>
    </row>
    <row r="88" spans="6:33" x14ac:dyDescent="0.25"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AB88"/>
      <c r="AC88"/>
      <c r="AD88"/>
      <c r="AE88"/>
      <c r="AF88"/>
      <c r="AG88"/>
    </row>
    <row r="89" spans="6:33" x14ac:dyDescent="0.25"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AB89"/>
      <c r="AC89"/>
      <c r="AD89"/>
      <c r="AE89"/>
      <c r="AF89"/>
      <c r="AG89"/>
    </row>
    <row r="90" spans="6:33" x14ac:dyDescent="0.25"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AB90"/>
      <c r="AC90"/>
      <c r="AD90"/>
      <c r="AE90"/>
      <c r="AF90"/>
      <c r="AG90"/>
    </row>
    <row r="91" spans="6:33" x14ac:dyDescent="0.25"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AB91"/>
      <c r="AC91"/>
      <c r="AD91"/>
      <c r="AE91"/>
      <c r="AF91"/>
      <c r="AG91"/>
    </row>
    <row r="92" spans="6:33" x14ac:dyDescent="0.25"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AB92"/>
      <c r="AC92"/>
      <c r="AD92"/>
      <c r="AE92"/>
      <c r="AF92"/>
      <c r="AG92"/>
    </row>
    <row r="93" spans="6:33" x14ac:dyDescent="0.25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AB93"/>
      <c r="AC93"/>
      <c r="AD93"/>
      <c r="AE93"/>
      <c r="AF93"/>
      <c r="AG93"/>
    </row>
    <row r="94" spans="6:33" x14ac:dyDescent="0.25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AB94"/>
      <c r="AC94"/>
      <c r="AD94"/>
      <c r="AE94"/>
      <c r="AF94"/>
      <c r="AG94"/>
    </row>
    <row r="95" spans="6:33" x14ac:dyDescent="0.25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AB95"/>
      <c r="AC95"/>
      <c r="AD95"/>
      <c r="AE95"/>
      <c r="AF95"/>
      <c r="AG95"/>
    </row>
    <row r="96" spans="6:33" x14ac:dyDescent="0.25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AB96"/>
      <c r="AC96"/>
      <c r="AD96"/>
      <c r="AE96"/>
      <c r="AF96"/>
      <c r="AG96"/>
    </row>
    <row r="97" spans="2:35" x14ac:dyDescent="0.25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AB97"/>
      <c r="AC97"/>
      <c r="AD97"/>
      <c r="AE97"/>
      <c r="AF97"/>
      <c r="AG97"/>
    </row>
    <row r="98" spans="2:35" x14ac:dyDescent="0.25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AB98"/>
      <c r="AC98"/>
      <c r="AD98"/>
      <c r="AE98"/>
      <c r="AF98"/>
      <c r="AG98"/>
    </row>
    <row r="99" spans="2:35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AB99"/>
      <c r="AC99"/>
      <c r="AD99"/>
      <c r="AE99"/>
      <c r="AF99"/>
      <c r="AG99"/>
    </row>
    <row r="100" spans="2:35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AB100"/>
      <c r="AC100"/>
      <c r="AD100"/>
      <c r="AE100"/>
      <c r="AF100"/>
      <c r="AG100"/>
    </row>
    <row r="101" spans="2:35" x14ac:dyDescent="0.25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AB101"/>
      <c r="AC101"/>
      <c r="AD101"/>
      <c r="AE101"/>
      <c r="AF101"/>
      <c r="AG101"/>
    </row>
    <row r="102" spans="2:35" x14ac:dyDescent="0.25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AB102"/>
      <c r="AC102"/>
      <c r="AD102"/>
      <c r="AE102"/>
      <c r="AF102"/>
      <c r="AG102"/>
    </row>
    <row r="103" spans="2:35" x14ac:dyDescent="0.25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AB103"/>
      <c r="AC103"/>
      <c r="AD103"/>
      <c r="AE103"/>
      <c r="AF103"/>
      <c r="AG103"/>
    </row>
    <row r="104" spans="2:35" x14ac:dyDescent="0.25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AB104"/>
      <c r="AC104"/>
      <c r="AD104"/>
      <c r="AE104"/>
      <c r="AF104"/>
      <c r="AG104"/>
    </row>
    <row r="105" spans="2:35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AB105"/>
      <c r="AC105"/>
      <c r="AD105"/>
      <c r="AE105"/>
      <c r="AF105"/>
      <c r="AG105"/>
    </row>
    <row r="106" spans="2:35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AB106"/>
      <c r="AC106"/>
      <c r="AD106"/>
      <c r="AE106"/>
      <c r="AF106"/>
      <c r="AG106"/>
    </row>
    <row r="107" spans="2:35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AB107"/>
      <c r="AC107"/>
      <c r="AD107"/>
      <c r="AE107"/>
      <c r="AF107"/>
      <c r="AG107"/>
    </row>
    <row r="108" spans="2:35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AB108"/>
      <c r="AC108"/>
      <c r="AD108"/>
      <c r="AE108"/>
      <c r="AF108"/>
      <c r="AG108"/>
    </row>
    <row r="109" spans="2:35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AB109"/>
      <c r="AC109"/>
      <c r="AD109"/>
      <c r="AE109"/>
      <c r="AF109"/>
      <c r="AG109"/>
    </row>
    <row r="110" spans="2:35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AB110"/>
      <c r="AC110"/>
      <c r="AD110"/>
      <c r="AE110"/>
      <c r="AF110"/>
      <c r="AG110"/>
    </row>
    <row r="111" spans="2:35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AB111"/>
      <c r="AC111"/>
      <c r="AD111"/>
      <c r="AE111"/>
      <c r="AF111"/>
      <c r="AG111"/>
    </row>
    <row r="112" spans="2:35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AB112"/>
      <c r="AC112"/>
      <c r="AD112"/>
      <c r="AE112"/>
      <c r="AF112"/>
      <c r="AG112"/>
      <c r="AI112" s="6"/>
    </row>
    <row r="113" spans="2:35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AB113"/>
      <c r="AC113"/>
      <c r="AD113"/>
      <c r="AE113"/>
      <c r="AF113"/>
      <c r="AG113"/>
      <c r="AI113" s="6"/>
    </row>
    <row r="114" spans="2:35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AB114"/>
      <c r="AC114"/>
      <c r="AD114"/>
      <c r="AE114"/>
      <c r="AF114"/>
      <c r="AG114"/>
      <c r="AI114" s="6"/>
    </row>
    <row r="115" spans="2:35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B115"/>
      <c r="AC115"/>
      <c r="AD115"/>
      <c r="AE115"/>
      <c r="AF115"/>
      <c r="AG115"/>
      <c r="AI115" s="6"/>
    </row>
    <row r="116" spans="2:35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B116"/>
      <c r="AC116"/>
      <c r="AD116"/>
      <c r="AE116"/>
      <c r="AF116"/>
      <c r="AG116"/>
      <c r="AI116" s="6"/>
    </row>
    <row r="117" spans="2:35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B117"/>
      <c r="AC117"/>
      <c r="AD117"/>
      <c r="AE117"/>
      <c r="AF117"/>
      <c r="AG117"/>
      <c r="AI117" s="6"/>
    </row>
    <row r="118" spans="2:35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B118"/>
      <c r="AC118"/>
      <c r="AD118"/>
      <c r="AE118"/>
      <c r="AF118"/>
      <c r="AG118"/>
      <c r="AI118" s="6"/>
    </row>
    <row r="119" spans="2:35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B119"/>
      <c r="AC119"/>
      <c r="AD119"/>
      <c r="AE119"/>
      <c r="AF119"/>
      <c r="AG119"/>
      <c r="AI119" s="6"/>
    </row>
    <row r="120" spans="2:35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B120"/>
      <c r="AC120"/>
      <c r="AD120"/>
      <c r="AE120"/>
      <c r="AF120"/>
      <c r="AG120"/>
      <c r="AI120" s="6"/>
    </row>
    <row r="121" spans="2:35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B121"/>
      <c r="AC121"/>
      <c r="AD121"/>
      <c r="AE121"/>
      <c r="AF121"/>
      <c r="AG121"/>
      <c r="AI121" s="6"/>
    </row>
    <row r="122" spans="2:35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B122"/>
      <c r="AC122"/>
      <c r="AD122"/>
      <c r="AE122"/>
      <c r="AF122"/>
      <c r="AG122"/>
      <c r="AI122" s="6"/>
    </row>
    <row r="123" spans="2:35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B123"/>
      <c r="AC123"/>
      <c r="AD123"/>
      <c r="AE123"/>
      <c r="AF123"/>
      <c r="AG123"/>
      <c r="AI123" s="6"/>
    </row>
    <row r="124" spans="2:35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B124"/>
      <c r="AC124"/>
      <c r="AD124"/>
      <c r="AE124"/>
      <c r="AF124"/>
      <c r="AG124"/>
      <c r="AI124" s="6"/>
    </row>
    <row r="125" spans="2:35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B125"/>
      <c r="AC125"/>
      <c r="AD125"/>
      <c r="AE125"/>
      <c r="AF125"/>
      <c r="AG125"/>
      <c r="AI125" s="6"/>
    </row>
    <row r="126" spans="2:35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B126"/>
      <c r="AC126"/>
      <c r="AD126"/>
      <c r="AE126"/>
      <c r="AF126"/>
      <c r="AG126"/>
      <c r="AI126" s="6"/>
    </row>
    <row r="127" spans="2:35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B127"/>
      <c r="AC127"/>
      <c r="AD127"/>
      <c r="AE127"/>
      <c r="AF127"/>
      <c r="AG127"/>
      <c r="AI127" s="6"/>
    </row>
    <row r="128" spans="2:35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B128"/>
      <c r="AC128"/>
      <c r="AD128"/>
      <c r="AE128"/>
      <c r="AF128"/>
      <c r="AG128"/>
      <c r="AI128" s="6"/>
    </row>
    <row r="129" spans="2:35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B129"/>
      <c r="AC129"/>
      <c r="AD129"/>
      <c r="AE129"/>
      <c r="AF129"/>
      <c r="AG129"/>
      <c r="AI129" s="6"/>
    </row>
    <row r="130" spans="2:35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B130"/>
      <c r="AC130"/>
      <c r="AD130"/>
      <c r="AE130"/>
      <c r="AF130"/>
      <c r="AG130"/>
      <c r="AI130" s="6"/>
    </row>
    <row r="131" spans="2:35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B131"/>
      <c r="AC131"/>
      <c r="AD131"/>
      <c r="AE131"/>
      <c r="AF131"/>
      <c r="AG131"/>
      <c r="AI131" s="6"/>
    </row>
    <row r="132" spans="2:35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B132"/>
      <c r="AC132"/>
      <c r="AD132"/>
      <c r="AE132"/>
      <c r="AF132"/>
      <c r="AG132"/>
      <c r="AI132" s="6"/>
    </row>
    <row r="133" spans="2:35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B133"/>
      <c r="AC133"/>
      <c r="AD133"/>
      <c r="AE133"/>
      <c r="AF133"/>
      <c r="AG133"/>
      <c r="AI133" s="6"/>
    </row>
    <row r="134" spans="2:35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B134"/>
      <c r="AC134"/>
      <c r="AD134"/>
      <c r="AE134"/>
      <c r="AF134"/>
      <c r="AG134"/>
      <c r="AI134" s="6"/>
    </row>
    <row r="135" spans="2:35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AB135"/>
      <c r="AC135"/>
      <c r="AD135"/>
      <c r="AE135"/>
      <c r="AF135"/>
      <c r="AG135"/>
      <c r="AI135" s="6"/>
    </row>
    <row r="136" spans="2:35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AB136"/>
      <c r="AC136"/>
      <c r="AD136"/>
      <c r="AE136"/>
      <c r="AF136"/>
      <c r="AG136"/>
      <c r="AI136" s="6"/>
    </row>
    <row r="137" spans="2:35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AB137"/>
      <c r="AC137"/>
      <c r="AD137"/>
      <c r="AE137"/>
      <c r="AF137"/>
      <c r="AG137"/>
      <c r="AI137" s="6"/>
    </row>
    <row r="138" spans="2:35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AB138"/>
      <c r="AC138"/>
      <c r="AD138"/>
      <c r="AE138"/>
      <c r="AF138"/>
      <c r="AG138"/>
      <c r="AI138" s="6"/>
    </row>
    <row r="139" spans="2:35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AB139"/>
      <c r="AC139"/>
      <c r="AD139"/>
      <c r="AE139"/>
      <c r="AF139"/>
      <c r="AG139"/>
      <c r="AI139" s="6"/>
    </row>
    <row r="140" spans="2:35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AB140"/>
      <c r="AC140"/>
      <c r="AD140"/>
      <c r="AE140"/>
      <c r="AF140"/>
      <c r="AG140"/>
      <c r="AI140" s="6"/>
    </row>
    <row r="141" spans="2:35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AB141"/>
      <c r="AC141"/>
      <c r="AD141"/>
      <c r="AE141"/>
      <c r="AF141"/>
      <c r="AG141"/>
      <c r="AI141" s="6"/>
    </row>
    <row r="142" spans="2:35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AB142"/>
      <c r="AC142"/>
      <c r="AD142"/>
      <c r="AE142"/>
      <c r="AF142"/>
      <c r="AG142"/>
      <c r="AI142" s="6"/>
    </row>
    <row r="143" spans="2:35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AB143"/>
      <c r="AC143"/>
      <c r="AD143"/>
      <c r="AE143"/>
      <c r="AF143"/>
      <c r="AG143"/>
      <c r="AI143" s="6"/>
    </row>
    <row r="144" spans="2:35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AB144"/>
      <c r="AC144"/>
      <c r="AD144"/>
      <c r="AE144"/>
      <c r="AF144"/>
      <c r="AG144"/>
      <c r="AI144" s="6"/>
    </row>
    <row r="145" spans="2:35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AB145"/>
      <c r="AC145"/>
      <c r="AD145"/>
      <c r="AE145"/>
      <c r="AF145"/>
      <c r="AG145"/>
      <c r="AI145" s="6"/>
    </row>
    <row r="146" spans="2:35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AB146"/>
      <c r="AC146"/>
      <c r="AD146"/>
      <c r="AE146"/>
      <c r="AF146"/>
      <c r="AG146"/>
      <c r="AI146" s="6"/>
    </row>
    <row r="147" spans="2:35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AB147"/>
      <c r="AC147"/>
      <c r="AD147"/>
      <c r="AE147"/>
      <c r="AF147"/>
      <c r="AG147"/>
      <c r="AI147" s="6"/>
    </row>
    <row r="148" spans="2:35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AB148"/>
      <c r="AC148"/>
      <c r="AD148"/>
      <c r="AE148"/>
      <c r="AF148"/>
      <c r="AG148"/>
      <c r="AI148" s="6"/>
    </row>
    <row r="149" spans="2:35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AB149"/>
      <c r="AC149"/>
      <c r="AD149"/>
      <c r="AE149"/>
      <c r="AF149"/>
      <c r="AG149"/>
      <c r="AI149" s="6"/>
    </row>
    <row r="150" spans="2:35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AB150"/>
      <c r="AC150"/>
      <c r="AD150"/>
      <c r="AE150"/>
      <c r="AF150"/>
      <c r="AG150"/>
      <c r="AI150" s="6"/>
    </row>
    <row r="151" spans="2:35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AB151"/>
      <c r="AC151"/>
      <c r="AD151"/>
      <c r="AE151"/>
      <c r="AF151"/>
      <c r="AG151"/>
      <c r="AI151" s="6"/>
    </row>
    <row r="152" spans="2:35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AB152"/>
      <c r="AC152"/>
      <c r="AD152"/>
      <c r="AE152"/>
      <c r="AF152"/>
      <c r="AG152"/>
      <c r="AI152" s="6"/>
    </row>
    <row r="153" spans="2:35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AB153"/>
      <c r="AC153"/>
      <c r="AD153"/>
      <c r="AE153"/>
      <c r="AF153"/>
      <c r="AG153"/>
      <c r="AI153" s="6"/>
    </row>
    <row r="154" spans="2:35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AB154"/>
      <c r="AC154"/>
      <c r="AD154"/>
      <c r="AE154"/>
      <c r="AF154"/>
      <c r="AG154"/>
      <c r="AI154" s="6"/>
    </row>
    <row r="155" spans="2:35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AB155"/>
      <c r="AC155"/>
      <c r="AD155"/>
      <c r="AE155"/>
      <c r="AF155"/>
      <c r="AG155"/>
      <c r="AI155" s="6"/>
    </row>
    <row r="156" spans="2:35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AB156"/>
      <c r="AC156"/>
      <c r="AD156"/>
      <c r="AE156"/>
      <c r="AF156"/>
      <c r="AG156"/>
      <c r="AI156" s="6"/>
    </row>
    <row r="157" spans="2:35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AB157"/>
      <c r="AC157"/>
      <c r="AD157"/>
      <c r="AE157"/>
      <c r="AF157"/>
      <c r="AG157"/>
      <c r="AI157" s="6"/>
    </row>
    <row r="158" spans="2:35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AB158"/>
      <c r="AC158"/>
      <c r="AD158"/>
      <c r="AE158"/>
      <c r="AF158"/>
      <c r="AG158"/>
      <c r="AI158" s="6"/>
    </row>
    <row r="159" spans="2:35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AB159"/>
      <c r="AC159"/>
      <c r="AD159"/>
      <c r="AE159"/>
      <c r="AF159"/>
      <c r="AG159"/>
      <c r="AI159" s="6"/>
    </row>
    <row r="160" spans="2:35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AB160"/>
      <c r="AC160"/>
      <c r="AD160"/>
      <c r="AE160"/>
      <c r="AF160"/>
      <c r="AG160"/>
      <c r="AI160" s="6"/>
    </row>
    <row r="161" spans="2:35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AB161"/>
      <c r="AC161"/>
      <c r="AD161"/>
      <c r="AE161"/>
      <c r="AF161"/>
      <c r="AG161"/>
      <c r="AI161" s="6"/>
    </row>
    <row r="162" spans="2:35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AB162"/>
      <c r="AC162"/>
      <c r="AD162"/>
      <c r="AE162"/>
      <c r="AF162"/>
      <c r="AG162"/>
      <c r="AI162" s="6"/>
    </row>
    <row r="163" spans="2:35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AB163"/>
      <c r="AC163"/>
      <c r="AD163"/>
      <c r="AE163"/>
      <c r="AF163"/>
      <c r="AG163"/>
      <c r="AI163" s="6"/>
    </row>
    <row r="164" spans="2:35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AB164"/>
      <c r="AC164"/>
      <c r="AD164"/>
      <c r="AE164"/>
      <c r="AF164"/>
      <c r="AG164"/>
      <c r="AI164" s="6"/>
    </row>
    <row r="165" spans="2:35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AB165"/>
      <c r="AC165"/>
      <c r="AD165"/>
      <c r="AE165"/>
      <c r="AF165"/>
      <c r="AG165"/>
      <c r="AI165" s="6"/>
    </row>
    <row r="166" spans="2:35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AB166"/>
      <c r="AC166"/>
      <c r="AD166"/>
      <c r="AE166"/>
      <c r="AF166"/>
      <c r="AG166"/>
      <c r="AI166" s="6"/>
    </row>
    <row r="167" spans="2:35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AB167"/>
      <c r="AC167"/>
      <c r="AD167"/>
      <c r="AE167"/>
      <c r="AF167"/>
      <c r="AG167"/>
      <c r="AI167" s="6"/>
    </row>
    <row r="168" spans="2:35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AB168"/>
      <c r="AC168"/>
      <c r="AD168"/>
      <c r="AE168"/>
      <c r="AF168"/>
      <c r="AG168"/>
      <c r="AI168" s="6"/>
    </row>
    <row r="169" spans="2:35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AB169"/>
      <c r="AC169"/>
      <c r="AD169"/>
      <c r="AE169"/>
      <c r="AF169"/>
      <c r="AG169"/>
      <c r="AI169" s="6"/>
    </row>
    <row r="170" spans="2:35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AB170"/>
      <c r="AC170"/>
      <c r="AD170"/>
      <c r="AE170"/>
      <c r="AF170"/>
      <c r="AG170"/>
      <c r="AI170" s="6"/>
    </row>
    <row r="171" spans="2:35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AB171"/>
      <c r="AC171"/>
      <c r="AD171"/>
      <c r="AE171"/>
      <c r="AF171"/>
      <c r="AG171"/>
      <c r="AI171" s="6"/>
    </row>
    <row r="172" spans="2:35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AB172"/>
      <c r="AC172"/>
      <c r="AD172"/>
      <c r="AE172"/>
      <c r="AF172"/>
      <c r="AG172"/>
      <c r="AI172" s="6"/>
    </row>
    <row r="173" spans="2:35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AB173"/>
      <c r="AC173"/>
      <c r="AD173"/>
      <c r="AE173"/>
      <c r="AF173"/>
      <c r="AG173"/>
      <c r="AI173" s="6"/>
    </row>
    <row r="174" spans="2:35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AB174"/>
      <c r="AC174"/>
      <c r="AD174"/>
      <c r="AE174"/>
      <c r="AF174"/>
      <c r="AG174"/>
      <c r="AI174" s="6"/>
    </row>
    <row r="175" spans="2:35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AB175"/>
      <c r="AC175"/>
      <c r="AD175"/>
      <c r="AE175"/>
      <c r="AF175"/>
      <c r="AG175"/>
      <c r="AI175" s="6"/>
    </row>
    <row r="176" spans="2:35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AB176"/>
      <c r="AC176"/>
      <c r="AD176"/>
      <c r="AE176"/>
      <c r="AF176"/>
      <c r="AG176"/>
      <c r="AI176" s="6"/>
    </row>
    <row r="177" spans="2:35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AB177"/>
      <c r="AC177"/>
      <c r="AD177"/>
      <c r="AE177"/>
      <c r="AF177"/>
      <c r="AG177"/>
      <c r="AI177" s="6"/>
    </row>
    <row r="178" spans="2:35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AB178"/>
      <c r="AC178"/>
      <c r="AD178"/>
      <c r="AE178"/>
      <c r="AF178"/>
      <c r="AG178"/>
      <c r="AI178" s="6"/>
    </row>
    <row r="179" spans="2:35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AB179"/>
      <c r="AC179"/>
      <c r="AD179"/>
      <c r="AE179"/>
      <c r="AF179"/>
      <c r="AG179"/>
      <c r="AI179" s="6"/>
    </row>
    <row r="180" spans="2:35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AB180"/>
      <c r="AC180"/>
      <c r="AD180"/>
      <c r="AE180"/>
      <c r="AF180"/>
      <c r="AG180"/>
      <c r="AI180" s="6"/>
    </row>
    <row r="181" spans="2:35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AB181"/>
      <c r="AC181"/>
      <c r="AD181"/>
      <c r="AE181"/>
      <c r="AF181"/>
      <c r="AG181"/>
      <c r="AI181" s="6"/>
    </row>
    <row r="182" spans="2:35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AB182"/>
      <c r="AC182"/>
      <c r="AD182"/>
      <c r="AE182"/>
      <c r="AF182"/>
      <c r="AG182"/>
      <c r="AI182" s="6"/>
    </row>
    <row r="183" spans="2:35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AB183"/>
      <c r="AC183"/>
      <c r="AD183"/>
      <c r="AE183"/>
      <c r="AF183"/>
      <c r="AG183"/>
      <c r="AI183" s="6"/>
    </row>
    <row r="184" spans="2:35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AB184"/>
      <c r="AC184"/>
      <c r="AD184"/>
      <c r="AE184"/>
      <c r="AF184"/>
      <c r="AG184"/>
      <c r="AI184" s="6"/>
    </row>
    <row r="185" spans="2:35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AB185"/>
      <c r="AC185"/>
      <c r="AD185"/>
      <c r="AE185"/>
      <c r="AF185"/>
      <c r="AG185"/>
      <c r="AI185" s="6"/>
    </row>
    <row r="186" spans="2:35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AB186"/>
      <c r="AC186"/>
      <c r="AD186"/>
      <c r="AE186"/>
      <c r="AF186"/>
      <c r="AG186"/>
      <c r="AI186" s="6"/>
    </row>
    <row r="187" spans="2:35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AB187"/>
      <c r="AC187"/>
      <c r="AD187"/>
      <c r="AE187"/>
      <c r="AF187"/>
      <c r="AG187"/>
      <c r="AI187" s="6"/>
    </row>
    <row r="188" spans="2:35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AB188"/>
      <c r="AC188"/>
      <c r="AD188"/>
      <c r="AE188"/>
      <c r="AF188"/>
      <c r="AG188"/>
      <c r="AI188" s="6"/>
    </row>
    <row r="189" spans="2:35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AB189"/>
      <c r="AC189"/>
      <c r="AD189"/>
      <c r="AE189"/>
      <c r="AF189"/>
      <c r="AG189"/>
      <c r="AI189" s="6"/>
    </row>
    <row r="190" spans="2:35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AB190"/>
      <c r="AC190"/>
      <c r="AD190"/>
      <c r="AE190"/>
      <c r="AF190"/>
      <c r="AG190"/>
      <c r="AI190" s="6"/>
    </row>
    <row r="191" spans="2:35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AB191"/>
      <c r="AC191"/>
      <c r="AD191"/>
      <c r="AE191"/>
      <c r="AF191"/>
      <c r="AG191"/>
      <c r="AI191" s="6"/>
    </row>
    <row r="192" spans="2:35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AB192"/>
      <c r="AC192"/>
      <c r="AD192"/>
      <c r="AE192"/>
      <c r="AF192"/>
      <c r="AG192"/>
      <c r="AI192" s="6"/>
    </row>
    <row r="193" spans="2:35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AB193"/>
      <c r="AC193"/>
      <c r="AD193"/>
      <c r="AE193"/>
      <c r="AF193"/>
      <c r="AG193"/>
      <c r="AI193" s="6"/>
    </row>
    <row r="194" spans="2:35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AB194"/>
      <c r="AC194"/>
      <c r="AD194"/>
      <c r="AE194"/>
      <c r="AF194"/>
      <c r="AG194"/>
      <c r="AI194" s="6"/>
    </row>
    <row r="195" spans="2:35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AB195"/>
      <c r="AC195"/>
      <c r="AD195"/>
      <c r="AE195"/>
      <c r="AF195"/>
      <c r="AG195"/>
      <c r="AI195" s="6"/>
    </row>
    <row r="196" spans="2:35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AB196"/>
      <c r="AC196"/>
      <c r="AD196"/>
      <c r="AE196"/>
      <c r="AF196"/>
      <c r="AG196"/>
      <c r="AI196" s="6"/>
    </row>
    <row r="197" spans="2:35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AB197"/>
      <c r="AC197"/>
      <c r="AD197"/>
      <c r="AE197"/>
      <c r="AF197"/>
      <c r="AG197"/>
      <c r="AI197" s="6"/>
    </row>
    <row r="198" spans="2:35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AB198"/>
      <c r="AC198"/>
      <c r="AD198"/>
      <c r="AE198"/>
      <c r="AF198"/>
      <c r="AG198"/>
      <c r="AI198" s="6"/>
    </row>
    <row r="199" spans="2:35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AB199"/>
      <c r="AC199"/>
      <c r="AD199"/>
      <c r="AE199"/>
      <c r="AF199"/>
      <c r="AG199"/>
      <c r="AI199" s="6"/>
    </row>
    <row r="200" spans="2:35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AB200"/>
      <c r="AC200"/>
      <c r="AD200"/>
      <c r="AE200"/>
      <c r="AF200"/>
      <c r="AG200"/>
      <c r="AI200" s="6"/>
    </row>
    <row r="201" spans="2:35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AB201"/>
      <c r="AC201"/>
      <c r="AD201"/>
      <c r="AE201"/>
      <c r="AF201"/>
      <c r="AG201"/>
      <c r="AI201" s="6"/>
    </row>
    <row r="202" spans="2:35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AB202"/>
      <c r="AC202"/>
      <c r="AD202"/>
      <c r="AE202"/>
      <c r="AF202"/>
      <c r="AG202"/>
      <c r="AI202" s="6"/>
    </row>
    <row r="203" spans="2:35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AB203"/>
      <c r="AC203"/>
      <c r="AD203"/>
      <c r="AE203"/>
      <c r="AF203"/>
      <c r="AG203"/>
      <c r="AI203" s="6"/>
    </row>
    <row r="204" spans="2:35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AB204"/>
      <c r="AC204"/>
      <c r="AD204"/>
      <c r="AE204"/>
      <c r="AF204"/>
      <c r="AG204"/>
      <c r="AI204" s="6"/>
    </row>
    <row r="205" spans="2:35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AB205"/>
      <c r="AC205"/>
      <c r="AD205"/>
      <c r="AE205"/>
      <c r="AF205"/>
      <c r="AG205"/>
      <c r="AI205" s="6"/>
    </row>
    <row r="206" spans="2:35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AB206"/>
      <c r="AC206"/>
      <c r="AD206"/>
      <c r="AE206"/>
      <c r="AF206"/>
      <c r="AG206"/>
      <c r="AI206" s="6"/>
    </row>
    <row r="207" spans="2:35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AB207"/>
      <c r="AC207"/>
      <c r="AD207"/>
      <c r="AE207"/>
      <c r="AF207"/>
      <c r="AG207"/>
      <c r="AI207" s="6"/>
    </row>
    <row r="208" spans="2:35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AB208"/>
      <c r="AC208"/>
      <c r="AD208"/>
      <c r="AE208"/>
      <c r="AF208"/>
      <c r="AG208"/>
      <c r="AI208" s="6"/>
    </row>
    <row r="209" spans="2:35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AB209"/>
      <c r="AC209"/>
      <c r="AD209"/>
      <c r="AE209"/>
      <c r="AF209"/>
      <c r="AG209"/>
      <c r="AI209" s="6"/>
    </row>
    <row r="210" spans="2:35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AB210"/>
      <c r="AC210"/>
      <c r="AD210"/>
      <c r="AE210"/>
      <c r="AF210"/>
      <c r="AG210"/>
      <c r="AI210" s="6"/>
    </row>
    <row r="211" spans="2:35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AB211"/>
      <c r="AC211"/>
      <c r="AD211"/>
      <c r="AE211"/>
      <c r="AF211"/>
      <c r="AG211"/>
      <c r="AI211" s="6"/>
    </row>
    <row r="212" spans="2:35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AB212"/>
      <c r="AC212"/>
      <c r="AD212"/>
      <c r="AE212"/>
      <c r="AF212"/>
      <c r="AG212"/>
      <c r="AI212" s="6"/>
    </row>
    <row r="213" spans="2:35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AB213"/>
      <c r="AC213"/>
      <c r="AD213"/>
      <c r="AE213"/>
      <c r="AF213"/>
      <c r="AG213"/>
      <c r="AI213" s="6"/>
    </row>
    <row r="214" spans="2:35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AB214"/>
      <c r="AC214"/>
      <c r="AD214"/>
      <c r="AE214"/>
      <c r="AF214"/>
      <c r="AG214"/>
      <c r="AI214" s="6"/>
    </row>
    <row r="215" spans="2:35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AB215"/>
      <c r="AC215"/>
      <c r="AD215"/>
      <c r="AE215"/>
      <c r="AF215"/>
      <c r="AG215"/>
      <c r="AI215" s="6"/>
    </row>
    <row r="216" spans="2:35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AB216"/>
      <c r="AC216"/>
      <c r="AD216"/>
      <c r="AE216"/>
      <c r="AF216"/>
      <c r="AG216"/>
      <c r="AI216" s="6"/>
    </row>
    <row r="217" spans="2:35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AB217"/>
      <c r="AC217"/>
      <c r="AD217"/>
      <c r="AE217"/>
      <c r="AF217"/>
      <c r="AG217"/>
      <c r="AI217" s="6"/>
    </row>
    <row r="218" spans="2:35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AB218"/>
      <c r="AC218"/>
      <c r="AD218"/>
      <c r="AE218"/>
      <c r="AF218"/>
      <c r="AG218"/>
      <c r="AI218" s="6"/>
    </row>
    <row r="219" spans="2:35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AB219"/>
      <c r="AC219"/>
      <c r="AD219"/>
      <c r="AE219"/>
      <c r="AF219"/>
      <c r="AG219"/>
      <c r="AI219" s="6"/>
    </row>
    <row r="220" spans="2:35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AB220"/>
      <c r="AC220"/>
      <c r="AD220"/>
      <c r="AE220"/>
      <c r="AF220"/>
      <c r="AG220"/>
      <c r="AI220" s="6"/>
    </row>
    <row r="221" spans="2:35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AB221"/>
      <c r="AC221"/>
      <c r="AD221"/>
      <c r="AE221"/>
      <c r="AF221"/>
      <c r="AG221"/>
      <c r="AI221" s="6"/>
    </row>
    <row r="222" spans="2:35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AB222"/>
      <c r="AC222"/>
      <c r="AD222"/>
      <c r="AE222"/>
      <c r="AF222"/>
      <c r="AG222"/>
      <c r="AI222" s="6"/>
    </row>
    <row r="223" spans="2:35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AB223"/>
      <c r="AC223"/>
      <c r="AD223"/>
      <c r="AE223"/>
      <c r="AF223"/>
      <c r="AG223"/>
      <c r="AI223" s="6"/>
    </row>
    <row r="224" spans="2:35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AB224"/>
      <c r="AC224"/>
      <c r="AD224"/>
      <c r="AE224"/>
      <c r="AF224"/>
      <c r="AG224"/>
      <c r="AI224" s="6"/>
    </row>
    <row r="225" spans="2:35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AB225"/>
      <c r="AC225"/>
      <c r="AD225"/>
      <c r="AE225"/>
      <c r="AF225"/>
      <c r="AG225"/>
      <c r="AI225" s="6"/>
    </row>
    <row r="226" spans="2:35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AB226"/>
      <c r="AC226"/>
      <c r="AD226"/>
      <c r="AE226"/>
      <c r="AF226"/>
      <c r="AG226"/>
      <c r="AI226" s="6"/>
    </row>
    <row r="227" spans="2:35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AB227"/>
      <c r="AC227"/>
      <c r="AD227"/>
      <c r="AE227"/>
      <c r="AF227"/>
      <c r="AG227"/>
      <c r="AI227" s="6"/>
    </row>
    <row r="228" spans="2:35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AB228"/>
      <c r="AC228"/>
      <c r="AD228"/>
      <c r="AE228"/>
      <c r="AF228"/>
      <c r="AG228"/>
      <c r="AI228" s="6"/>
    </row>
    <row r="229" spans="2:35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AB229"/>
      <c r="AC229"/>
      <c r="AD229"/>
      <c r="AE229"/>
      <c r="AF229"/>
      <c r="AG229"/>
      <c r="AI229" s="6"/>
    </row>
    <row r="230" spans="2:35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AB230"/>
      <c r="AC230"/>
      <c r="AD230"/>
      <c r="AE230"/>
      <c r="AF230"/>
      <c r="AG230"/>
      <c r="AI230" s="6"/>
    </row>
    <row r="231" spans="2:35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AB231"/>
      <c r="AC231"/>
      <c r="AD231"/>
      <c r="AE231"/>
      <c r="AF231"/>
      <c r="AG231"/>
      <c r="AI231" s="6"/>
    </row>
    <row r="232" spans="2:35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AB232"/>
      <c r="AC232"/>
      <c r="AD232"/>
      <c r="AE232"/>
      <c r="AF232"/>
      <c r="AG232"/>
      <c r="AI232" s="6"/>
    </row>
    <row r="233" spans="2:35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AB233"/>
      <c r="AC233"/>
      <c r="AD233"/>
      <c r="AE233"/>
      <c r="AF233"/>
      <c r="AG233"/>
      <c r="AI233" s="6"/>
    </row>
    <row r="234" spans="2:35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AB234"/>
      <c r="AC234"/>
      <c r="AD234"/>
      <c r="AE234"/>
      <c r="AF234"/>
      <c r="AG234"/>
      <c r="AI234" s="6"/>
    </row>
    <row r="235" spans="2:35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AB235"/>
      <c r="AC235"/>
      <c r="AD235"/>
      <c r="AE235"/>
      <c r="AF235"/>
      <c r="AG235"/>
      <c r="AI235" s="6"/>
    </row>
    <row r="236" spans="2:35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AB236"/>
      <c r="AC236"/>
      <c r="AD236"/>
      <c r="AE236"/>
      <c r="AF236"/>
      <c r="AG236"/>
      <c r="AI236" s="6"/>
    </row>
    <row r="237" spans="2:35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AB237"/>
      <c r="AC237"/>
      <c r="AD237"/>
      <c r="AE237"/>
      <c r="AF237"/>
      <c r="AG237"/>
      <c r="AI237" s="6"/>
    </row>
    <row r="238" spans="2:35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AB238"/>
      <c r="AC238"/>
      <c r="AD238"/>
      <c r="AE238"/>
      <c r="AF238"/>
      <c r="AG238"/>
      <c r="AI238" s="6"/>
    </row>
    <row r="239" spans="2:35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AB239"/>
      <c r="AC239"/>
      <c r="AD239"/>
      <c r="AE239"/>
      <c r="AF239"/>
      <c r="AG239"/>
      <c r="AI239" s="6"/>
    </row>
    <row r="240" spans="2:35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AB240"/>
      <c r="AC240"/>
      <c r="AD240"/>
      <c r="AE240"/>
      <c r="AF240"/>
      <c r="AG240"/>
      <c r="AI240" s="6"/>
    </row>
    <row r="241" spans="2:35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AB241"/>
      <c r="AC241"/>
      <c r="AD241"/>
      <c r="AE241"/>
      <c r="AF241"/>
      <c r="AG241"/>
      <c r="AI241" s="6"/>
    </row>
    <row r="242" spans="2:35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AB242"/>
      <c r="AC242"/>
      <c r="AD242"/>
      <c r="AE242"/>
      <c r="AF242"/>
      <c r="AG242"/>
      <c r="AI242" s="6"/>
    </row>
    <row r="243" spans="2:35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AB243"/>
      <c r="AC243"/>
      <c r="AD243"/>
      <c r="AE243"/>
      <c r="AF243"/>
      <c r="AG243"/>
      <c r="AI243" s="6"/>
    </row>
    <row r="244" spans="2:35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AB244"/>
      <c r="AC244"/>
      <c r="AD244"/>
      <c r="AE244"/>
      <c r="AF244"/>
      <c r="AG244"/>
      <c r="AI244" s="6"/>
    </row>
    <row r="245" spans="2:35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AB245"/>
      <c r="AC245"/>
      <c r="AD245"/>
      <c r="AE245"/>
      <c r="AF245"/>
      <c r="AG245"/>
      <c r="AI245" s="6"/>
    </row>
    <row r="246" spans="2:35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AB246"/>
      <c r="AC246"/>
      <c r="AD246"/>
      <c r="AE246"/>
      <c r="AF246"/>
      <c r="AG246"/>
      <c r="AI246" s="6"/>
    </row>
    <row r="247" spans="2:35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AB247"/>
      <c r="AC247"/>
      <c r="AD247"/>
      <c r="AE247"/>
      <c r="AF247"/>
      <c r="AG247"/>
      <c r="AI247" s="6"/>
    </row>
    <row r="248" spans="2:35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AB248"/>
      <c r="AC248"/>
      <c r="AD248"/>
      <c r="AE248"/>
      <c r="AF248"/>
      <c r="AG248"/>
      <c r="AI248" s="6"/>
    </row>
    <row r="249" spans="2:35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AB249"/>
      <c r="AC249"/>
      <c r="AD249"/>
      <c r="AE249"/>
      <c r="AF249"/>
      <c r="AG249"/>
      <c r="AI249" s="6"/>
    </row>
    <row r="250" spans="2:35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AB250"/>
      <c r="AC250"/>
      <c r="AD250"/>
      <c r="AE250"/>
      <c r="AF250"/>
      <c r="AG250"/>
      <c r="AI250" s="6"/>
    </row>
    <row r="251" spans="2:35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AB251"/>
      <c r="AC251"/>
      <c r="AD251"/>
      <c r="AE251"/>
      <c r="AF251"/>
      <c r="AG251"/>
      <c r="AI251" s="6"/>
    </row>
    <row r="252" spans="2:35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AB252"/>
      <c r="AC252"/>
      <c r="AD252"/>
      <c r="AE252"/>
      <c r="AF252"/>
      <c r="AG252"/>
      <c r="AI252" s="6"/>
    </row>
    <row r="253" spans="2:35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AB253"/>
      <c r="AC253"/>
      <c r="AD253"/>
      <c r="AE253"/>
      <c r="AF253"/>
      <c r="AG253"/>
      <c r="AI253" s="6"/>
    </row>
    <row r="254" spans="2:35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AB254"/>
      <c r="AC254"/>
      <c r="AD254"/>
      <c r="AE254"/>
      <c r="AF254"/>
      <c r="AG254"/>
      <c r="AI254" s="6"/>
    </row>
    <row r="255" spans="2:35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AB255"/>
      <c r="AC255"/>
      <c r="AD255"/>
      <c r="AE255"/>
      <c r="AF255"/>
      <c r="AG255"/>
      <c r="AI255" s="6"/>
    </row>
    <row r="256" spans="2:35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AB256"/>
      <c r="AC256"/>
      <c r="AD256"/>
      <c r="AE256"/>
      <c r="AF256"/>
      <c r="AG256"/>
      <c r="AI256" s="6"/>
    </row>
    <row r="257" spans="2:35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AB257"/>
      <c r="AC257"/>
      <c r="AD257"/>
      <c r="AE257"/>
      <c r="AF257"/>
      <c r="AG257"/>
      <c r="AI257" s="6"/>
    </row>
    <row r="258" spans="2:35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AB258"/>
      <c r="AC258"/>
      <c r="AD258"/>
      <c r="AE258"/>
      <c r="AF258"/>
      <c r="AG258"/>
      <c r="AI258" s="6"/>
    </row>
    <row r="259" spans="2:35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AB259"/>
      <c r="AC259"/>
      <c r="AD259"/>
      <c r="AE259"/>
      <c r="AF259"/>
      <c r="AG259"/>
      <c r="AI259" s="6"/>
    </row>
    <row r="260" spans="2:35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AB260"/>
      <c r="AC260"/>
      <c r="AD260"/>
      <c r="AE260"/>
      <c r="AF260"/>
      <c r="AG260"/>
      <c r="AI260" s="6"/>
    </row>
    <row r="261" spans="2:35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AB261"/>
      <c r="AC261"/>
      <c r="AD261"/>
      <c r="AE261"/>
      <c r="AF261"/>
      <c r="AG261"/>
      <c r="AI261" s="6"/>
    </row>
    <row r="262" spans="2:35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AB262"/>
      <c r="AC262"/>
      <c r="AD262"/>
      <c r="AE262"/>
      <c r="AF262"/>
      <c r="AG262"/>
      <c r="AI262" s="6"/>
    </row>
    <row r="263" spans="2:35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AB263"/>
      <c r="AC263"/>
      <c r="AD263"/>
      <c r="AE263"/>
      <c r="AF263"/>
      <c r="AG263"/>
      <c r="AI263" s="6"/>
    </row>
    <row r="264" spans="2:35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AB264"/>
      <c r="AC264"/>
      <c r="AD264"/>
      <c r="AE264"/>
      <c r="AF264"/>
      <c r="AG264"/>
      <c r="AI264" s="6"/>
    </row>
    <row r="265" spans="2:35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AB265"/>
      <c r="AC265"/>
      <c r="AD265"/>
      <c r="AE265"/>
      <c r="AF265"/>
      <c r="AG265"/>
      <c r="AI265" s="6"/>
    </row>
    <row r="266" spans="2:35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AB266"/>
      <c r="AC266"/>
      <c r="AD266"/>
      <c r="AE266"/>
      <c r="AF266"/>
      <c r="AG266"/>
      <c r="AI266" s="6"/>
    </row>
    <row r="267" spans="2:35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AB267"/>
      <c r="AC267"/>
      <c r="AD267"/>
      <c r="AE267"/>
      <c r="AF267"/>
      <c r="AG267"/>
      <c r="AI267" s="6"/>
    </row>
    <row r="268" spans="2:35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AB268"/>
      <c r="AC268"/>
      <c r="AD268"/>
      <c r="AE268"/>
      <c r="AF268"/>
      <c r="AG268"/>
      <c r="AI268" s="6"/>
    </row>
    <row r="269" spans="2:35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AB269"/>
      <c r="AC269"/>
      <c r="AD269"/>
      <c r="AE269"/>
      <c r="AF269"/>
      <c r="AG269"/>
      <c r="AI269" s="6"/>
    </row>
    <row r="270" spans="2:35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AB270"/>
      <c r="AC270"/>
      <c r="AD270"/>
      <c r="AE270"/>
      <c r="AF270"/>
      <c r="AG270"/>
      <c r="AI270" s="6"/>
    </row>
    <row r="271" spans="2:35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AB271"/>
      <c r="AC271"/>
      <c r="AD271"/>
      <c r="AE271"/>
      <c r="AF271"/>
      <c r="AG271"/>
      <c r="AI271" s="6"/>
    </row>
    <row r="272" spans="2:35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AB272"/>
      <c r="AC272"/>
      <c r="AD272"/>
      <c r="AE272"/>
      <c r="AF272"/>
      <c r="AG272"/>
      <c r="AI272" s="6"/>
    </row>
    <row r="273" spans="2:35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AB273"/>
      <c r="AC273"/>
      <c r="AD273"/>
      <c r="AE273"/>
      <c r="AF273"/>
      <c r="AG273"/>
      <c r="AI273" s="6"/>
    </row>
    <row r="274" spans="2:35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AB274"/>
      <c r="AC274"/>
      <c r="AD274"/>
      <c r="AE274"/>
      <c r="AF274"/>
      <c r="AG274"/>
      <c r="AI274" s="6"/>
    </row>
    <row r="275" spans="2:35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AB275"/>
      <c r="AC275"/>
      <c r="AD275"/>
      <c r="AE275"/>
      <c r="AF275"/>
      <c r="AG275"/>
      <c r="AI275" s="6"/>
    </row>
    <row r="276" spans="2:35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AB276"/>
      <c r="AC276"/>
      <c r="AD276"/>
      <c r="AE276"/>
      <c r="AF276"/>
      <c r="AG276"/>
      <c r="AI276" s="6"/>
    </row>
    <row r="277" spans="2:35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AB277"/>
      <c r="AC277"/>
      <c r="AD277"/>
      <c r="AE277"/>
      <c r="AF277"/>
      <c r="AG277"/>
      <c r="AI277" s="6"/>
    </row>
    <row r="278" spans="2:35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AB278"/>
      <c r="AC278"/>
      <c r="AD278"/>
      <c r="AE278"/>
      <c r="AF278"/>
      <c r="AG278"/>
      <c r="AI278" s="6"/>
    </row>
    <row r="279" spans="2:35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AB279"/>
      <c r="AC279"/>
      <c r="AD279"/>
      <c r="AE279"/>
      <c r="AF279"/>
      <c r="AG279"/>
      <c r="AI279" s="6"/>
    </row>
    <row r="280" spans="2:35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AB280"/>
      <c r="AC280"/>
      <c r="AD280"/>
      <c r="AE280"/>
      <c r="AF280"/>
      <c r="AG280"/>
      <c r="AI280" s="6"/>
    </row>
    <row r="281" spans="2:35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AB281"/>
      <c r="AC281"/>
      <c r="AD281"/>
      <c r="AE281"/>
      <c r="AF281"/>
      <c r="AG281"/>
      <c r="AI281" s="6"/>
    </row>
    <row r="282" spans="2:35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AB282"/>
      <c r="AC282"/>
      <c r="AD282"/>
      <c r="AE282"/>
      <c r="AF282"/>
      <c r="AG282"/>
      <c r="AI282" s="6"/>
    </row>
    <row r="283" spans="2:35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AB283"/>
      <c r="AC283"/>
      <c r="AD283"/>
      <c r="AE283"/>
      <c r="AF283"/>
      <c r="AG283"/>
      <c r="AI283" s="6"/>
    </row>
    <row r="284" spans="2:35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AB284"/>
      <c r="AC284"/>
      <c r="AD284"/>
      <c r="AE284"/>
      <c r="AF284"/>
      <c r="AG284"/>
      <c r="AI284" s="6"/>
    </row>
    <row r="285" spans="2:35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AB285"/>
      <c r="AC285"/>
      <c r="AD285"/>
      <c r="AE285"/>
      <c r="AF285"/>
      <c r="AG285"/>
      <c r="AI285" s="6"/>
    </row>
    <row r="286" spans="2:35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AB286"/>
      <c r="AC286"/>
      <c r="AD286"/>
      <c r="AE286"/>
      <c r="AF286"/>
      <c r="AG286"/>
      <c r="AI286" s="6"/>
    </row>
    <row r="287" spans="2:35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AB287"/>
      <c r="AC287"/>
      <c r="AD287"/>
      <c r="AE287"/>
      <c r="AF287"/>
      <c r="AG287"/>
      <c r="AI287" s="6"/>
    </row>
    <row r="288" spans="2:35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AB288"/>
      <c r="AC288"/>
      <c r="AD288"/>
      <c r="AE288"/>
      <c r="AF288"/>
      <c r="AG288"/>
      <c r="AI288" s="6"/>
    </row>
    <row r="289" spans="2:35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AB289"/>
      <c r="AC289"/>
      <c r="AD289"/>
      <c r="AE289"/>
      <c r="AF289"/>
      <c r="AG289"/>
      <c r="AI289" s="6"/>
    </row>
    <row r="290" spans="2:35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AB290"/>
      <c r="AC290"/>
      <c r="AD290"/>
      <c r="AE290"/>
      <c r="AF290"/>
      <c r="AG290"/>
      <c r="AI290" s="6"/>
    </row>
    <row r="291" spans="2:35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AB291"/>
      <c r="AC291"/>
      <c r="AD291"/>
      <c r="AE291"/>
      <c r="AF291"/>
      <c r="AG291"/>
      <c r="AI291" s="6"/>
    </row>
    <row r="292" spans="2:35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AB292"/>
      <c r="AC292"/>
      <c r="AD292"/>
      <c r="AE292"/>
      <c r="AF292"/>
      <c r="AG292"/>
      <c r="AI292" s="6"/>
    </row>
    <row r="293" spans="2:35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AB293"/>
      <c r="AC293"/>
      <c r="AD293"/>
      <c r="AE293"/>
      <c r="AF293"/>
      <c r="AG293"/>
      <c r="AI293" s="6"/>
    </row>
    <row r="294" spans="2:35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AB294"/>
      <c r="AC294"/>
      <c r="AD294"/>
      <c r="AE294"/>
      <c r="AF294"/>
      <c r="AG294"/>
      <c r="AI294" s="6"/>
    </row>
    <row r="295" spans="2:35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AB295"/>
      <c r="AC295"/>
      <c r="AD295"/>
      <c r="AE295"/>
      <c r="AF295"/>
      <c r="AG295"/>
      <c r="AI295" s="6"/>
    </row>
    <row r="296" spans="2:35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AB296"/>
      <c r="AC296"/>
      <c r="AD296"/>
      <c r="AE296"/>
      <c r="AF296"/>
      <c r="AG296"/>
      <c r="AI296" s="6"/>
    </row>
    <row r="297" spans="2:35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AB297"/>
      <c r="AC297"/>
      <c r="AD297"/>
      <c r="AE297"/>
      <c r="AF297"/>
      <c r="AG297"/>
      <c r="AI297" s="6"/>
    </row>
    <row r="298" spans="2:35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AB298"/>
      <c r="AC298"/>
      <c r="AD298"/>
      <c r="AE298"/>
      <c r="AF298"/>
      <c r="AG298"/>
      <c r="AI298" s="6"/>
    </row>
    <row r="299" spans="2:35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AB299"/>
      <c r="AC299"/>
      <c r="AD299"/>
      <c r="AE299"/>
      <c r="AF299"/>
      <c r="AG299"/>
      <c r="AI299" s="6"/>
    </row>
    <row r="300" spans="2:35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AB300"/>
      <c r="AC300"/>
      <c r="AD300"/>
      <c r="AE300"/>
      <c r="AF300"/>
      <c r="AG300"/>
      <c r="AI300" s="6"/>
    </row>
    <row r="301" spans="2:35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AB301"/>
      <c r="AC301"/>
      <c r="AD301"/>
      <c r="AE301"/>
      <c r="AF301"/>
      <c r="AG301"/>
      <c r="AI301" s="6"/>
    </row>
    <row r="302" spans="2:35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AB302"/>
      <c r="AC302"/>
      <c r="AD302"/>
      <c r="AE302"/>
      <c r="AF302"/>
      <c r="AG302"/>
      <c r="AI302" s="6"/>
    </row>
    <row r="303" spans="2:35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AB303"/>
      <c r="AC303"/>
      <c r="AD303"/>
      <c r="AE303"/>
      <c r="AF303"/>
      <c r="AG303"/>
      <c r="AI303" s="6"/>
    </row>
    <row r="304" spans="2:35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AB304"/>
      <c r="AC304"/>
      <c r="AD304"/>
      <c r="AE304"/>
      <c r="AF304"/>
      <c r="AG304"/>
      <c r="AI304" s="6"/>
    </row>
    <row r="305" spans="2:35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AB305"/>
      <c r="AC305"/>
      <c r="AD305"/>
      <c r="AE305"/>
      <c r="AF305"/>
      <c r="AG305"/>
      <c r="AI305" s="6"/>
    </row>
    <row r="306" spans="2:35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AB306"/>
      <c r="AC306"/>
      <c r="AD306"/>
      <c r="AE306"/>
      <c r="AF306"/>
      <c r="AG306"/>
      <c r="AI306" s="6"/>
    </row>
    <row r="307" spans="2:35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AB307"/>
      <c r="AC307"/>
      <c r="AD307"/>
      <c r="AE307"/>
      <c r="AF307"/>
      <c r="AG307"/>
      <c r="AI307" s="6"/>
    </row>
    <row r="308" spans="2:35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AB308"/>
      <c r="AC308"/>
      <c r="AD308"/>
      <c r="AE308"/>
      <c r="AF308"/>
      <c r="AG308"/>
      <c r="AI308" s="6"/>
    </row>
    <row r="309" spans="2:35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AB309"/>
      <c r="AC309"/>
      <c r="AD309"/>
      <c r="AE309"/>
      <c r="AF309"/>
      <c r="AG309"/>
      <c r="AI309" s="6"/>
    </row>
    <row r="310" spans="2:35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AB310"/>
      <c r="AC310"/>
      <c r="AD310"/>
      <c r="AE310"/>
      <c r="AF310"/>
      <c r="AG310"/>
      <c r="AI310" s="6"/>
    </row>
    <row r="311" spans="2:35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AB311"/>
      <c r="AC311"/>
      <c r="AD311"/>
      <c r="AE311"/>
      <c r="AF311"/>
      <c r="AG311"/>
      <c r="AI311" s="6"/>
    </row>
    <row r="312" spans="2:35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AB312"/>
      <c r="AC312"/>
      <c r="AD312"/>
      <c r="AE312"/>
      <c r="AF312"/>
      <c r="AG312"/>
      <c r="AI312" s="6"/>
    </row>
    <row r="313" spans="2:35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AB313"/>
      <c r="AC313"/>
      <c r="AD313"/>
      <c r="AE313"/>
      <c r="AF313"/>
      <c r="AG313"/>
      <c r="AI313" s="6"/>
    </row>
    <row r="314" spans="2:35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AB314"/>
      <c r="AC314"/>
      <c r="AD314"/>
      <c r="AE314"/>
      <c r="AF314"/>
      <c r="AG314"/>
      <c r="AI314" s="6"/>
    </row>
    <row r="315" spans="2:35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AB315"/>
      <c r="AC315"/>
      <c r="AD315"/>
      <c r="AE315"/>
      <c r="AF315"/>
      <c r="AG315"/>
      <c r="AI315" s="6"/>
    </row>
    <row r="316" spans="2:35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AB316"/>
      <c r="AC316"/>
      <c r="AD316"/>
      <c r="AE316"/>
      <c r="AF316"/>
      <c r="AG316"/>
      <c r="AI316" s="6"/>
    </row>
    <row r="317" spans="2:35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AB317"/>
      <c r="AC317"/>
      <c r="AD317"/>
      <c r="AE317"/>
      <c r="AF317"/>
      <c r="AG317"/>
      <c r="AI317" s="6"/>
    </row>
    <row r="318" spans="2:35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AB318"/>
      <c r="AC318"/>
      <c r="AD318"/>
      <c r="AE318"/>
      <c r="AF318"/>
      <c r="AG318"/>
      <c r="AI318" s="6"/>
    </row>
    <row r="319" spans="2:35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AB319"/>
      <c r="AC319"/>
      <c r="AD319"/>
      <c r="AE319"/>
      <c r="AF319"/>
      <c r="AG319"/>
      <c r="AI319" s="6"/>
    </row>
    <row r="320" spans="2:35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AB320"/>
      <c r="AC320"/>
      <c r="AD320"/>
      <c r="AE320"/>
      <c r="AF320"/>
      <c r="AG320"/>
      <c r="AI320" s="6"/>
    </row>
    <row r="321" spans="2:35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AB321"/>
      <c r="AC321"/>
      <c r="AD321"/>
      <c r="AE321"/>
      <c r="AF321"/>
      <c r="AG321"/>
      <c r="AI321" s="6"/>
    </row>
    <row r="322" spans="2:35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AB322"/>
      <c r="AC322"/>
      <c r="AD322"/>
      <c r="AE322"/>
      <c r="AF322"/>
      <c r="AG322"/>
      <c r="AI322" s="6"/>
    </row>
    <row r="323" spans="2:35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AB323"/>
      <c r="AC323"/>
      <c r="AD323"/>
      <c r="AE323"/>
      <c r="AF323"/>
      <c r="AG323"/>
      <c r="AI323" s="6"/>
    </row>
    <row r="324" spans="2:35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AB324"/>
      <c r="AC324"/>
      <c r="AD324"/>
      <c r="AE324"/>
      <c r="AF324"/>
      <c r="AG324"/>
      <c r="AI324" s="6"/>
    </row>
    <row r="325" spans="2:35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AB325"/>
      <c r="AC325"/>
      <c r="AD325"/>
      <c r="AE325"/>
      <c r="AF325"/>
      <c r="AG325"/>
      <c r="AI325" s="6"/>
    </row>
    <row r="326" spans="2:35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AB326"/>
      <c r="AC326"/>
      <c r="AD326"/>
      <c r="AE326"/>
      <c r="AF326"/>
      <c r="AG326"/>
      <c r="AI326" s="6"/>
    </row>
    <row r="327" spans="2:35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AB327"/>
      <c r="AC327"/>
      <c r="AD327"/>
      <c r="AE327"/>
      <c r="AF327"/>
      <c r="AG327"/>
      <c r="AI327" s="6"/>
    </row>
    <row r="328" spans="2:35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AB328"/>
      <c r="AC328"/>
      <c r="AD328"/>
      <c r="AE328"/>
      <c r="AF328"/>
      <c r="AG328"/>
      <c r="AI328" s="6"/>
    </row>
    <row r="329" spans="2:35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AB329"/>
      <c r="AC329"/>
      <c r="AD329"/>
      <c r="AE329"/>
      <c r="AF329"/>
      <c r="AG329"/>
      <c r="AI329" s="6"/>
    </row>
    <row r="330" spans="2:35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AB330"/>
      <c r="AC330"/>
      <c r="AD330"/>
      <c r="AE330"/>
      <c r="AF330"/>
      <c r="AG330"/>
      <c r="AI330" s="6"/>
    </row>
    <row r="331" spans="2:35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AB331"/>
      <c r="AC331"/>
      <c r="AD331"/>
      <c r="AE331"/>
      <c r="AF331"/>
      <c r="AG331"/>
      <c r="AI331" s="6"/>
    </row>
    <row r="332" spans="2:35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AB332"/>
      <c r="AC332"/>
      <c r="AD332"/>
      <c r="AE332"/>
      <c r="AF332"/>
      <c r="AG332"/>
      <c r="AI332" s="6"/>
    </row>
    <row r="333" spans="2:35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AB333"/>
      <c r="AC333"/>
      <c r="AD333"/>
      <c r="AE333"/>
      <c r="AF333"/>
      <c r="AG333"/>
      <c r="AI333" s="6"/>
    </row>
    <row r="334" spans="2:35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AB334"/>
      <c r="AC334"/>
      <c r="AD334"/>
      <c r="AE334"/>
      <c r="AF334"/>
      <c r="AG334"/>
      <c r="AI334" s="6"/>
    </row>
    <row r="335" spans="2:35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AB335"/>
      <c r="AC335"/>
      <c r="AD335"/>
      <c r="AE335"/>
      <c r="AF335"/>
      <c r="AG335"/>
      <c r="AI335" s="6"/>
    </row>
    <row r="336" spans="2:35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AB336"/>
      <c r="AC336"/>
      <c r="AD336"/>
      <c r="AE336"/>
      <c r="AF336"/>
      <c r="AG336"/>
      <c r="AI336" s="6"/>
    </row>
    <row r="337" spans="2:35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AB337"/>
      <c r="AC337"/>
      <c r="AD337"/>
      <c r="AE337"/>
      <c r="AF337"/>
      <c r="AG337"/>
      <c r="AI337" s="6"/>
    </row>
    <row r="338" spans="2:35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AB338"/>
      <c r="AC338"/>
      <c r="AD338"/>
      <c r="AE338"/>
      <c r="AF338"/>
      <c r="AG338"/>
      <c r="AI338" s="6"/>
    </row>
    <row r="339" spans="2:35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AB339"/>
      <c r="AC339"/>
      <c r="AD339"/>
      <c r="AE339"/>
      <c r="AF339"/>
      <c r="AG339"/>
      <c r="AI339" s="6"/>
    </row>
    <row r="340" spans="2:35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AB340"/>
      <c r="AC340"/>
      <c r="AD340"/>
      <c r="AE340"/>
      <c r="AF340"/>
      <c r="AG340"/>
      <c r="AI340" s="6"/>
    </row>
    <row r="341" spans="2:35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AB341"/>
      <c r="AC341"/>
      <c r="AD341"/>
      <c r="AE341"/>
      <c r="AF341"/>
      <c r="AG341"/>
      <c r="AI341" s="6"/>
    </row>
    <row r="342" spans="2:35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AB342"/>
      <c r="AC342"/>
      <c r="AD342"/>
      <c r="AE342"/>
      <c r="AF342"/>
      <c r="AG342"/>
      <c r="AI342" s="6"/>
    </row>
    <row r="343" spans="2:35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AB343"/>
      <c r="AC343"/>
      <c r="AD343"/>
      <c r="AE343"/>
      <c r="AF343"/>
      <c r="AG343"/>
      <c r="AI343" s="6"/>
    </row>
    <row r="344" spans="2:35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AB344"/>
      <c r="AC344"/>
      <c r="AD344"/>
      <c r="AE344"/>
      <c r="AF344"/>
      <c r="AG344"/>
      <c r="AI344" s="6"/>
    </row>
    <row r="345" spans="2:35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AB345"/>
      <c r="AC345"/>
      <c r="AD345"/>
      <c r="AE345"/>
      <c r="AF345"/>
      <c r="AG345"/>
      <c r="AI345" s="6"/>
    </row>
    <row r="346" spans="2:35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AB346"/>
      <c r="AC346"/>
      <c r="AD346"/>
      <c r="AE346"/>
      <c r="AF346"/>
      <c r="AG346"/>
      <c r="AI346" s="6"/>
    </row>
    <row r="347" spans="2:35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AB347"/>
      <c r="AC347"/>
      <c r="AD347"/>
      <c r="AE347"/>
      <c r="AF347"/>
      <c r="AG347"/>
      <c r="AI347" s="6"/>
    </row>
    <row r="348" spans="2:35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AB348"/>
      <c r="AC348"/>
      <c r="AD348"/>
      <c r="AE348"/>
      <c r="AF348"/>
      <c r="AG348"/>
      <c r="AI348" s="6"/>
    </row>
    <row r="349" spans="2:35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AB349"/>
      <c r="AC349"/>
      <c r="AD349"/>
      <c r="AE349"/>
      <c r="AF349"/>
      <c r="AG349"/>
      <c r="AI349" s="6"/>
    </row>
    <row r="350" spans="2:35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AB350"/>
      <c r="AC350"/>
      <c r="AD350"/>
      <c r="AE350"/>
      <c r="AF350"/>
      <c r="AG350"/>
      <c r="AI350" s="6"/>
    </row>
    <row r="351" spans="2:35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AB351"/>
      <c r="AC351"/>
      <c r="AD351"/>
      <c r="AE351"/>
      <c r="AF351"/>
      <c r="AG351"/>
      <c r="AI351" s="6"/>
    </row>
    <row r="352" spans="2:35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AB352"/>
      <c r="AC352"/>
      <c r="AD352"/>
      <c r="AE352"/>
      <c r="AF352"/>
      <c r="AG352"/>
      <c r="AI352" s="6"/>
    </row>
    <row r="353" spans="2:35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AB353"/>
      <c r="AC353"/>
      <c r="AD353"/>
      <c r="AE353"/>
      <c r="AF353"/>
      <c r="AG353"/>
      <c r="AI353" s="6"/>
    </row>
    <row r="354" spans="2:35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AB354"/>
      <c r="AC354"/>
      <c r="AD354"/>
      <c r="AE354"/>
      <c r="AF354"/>
      <c r="AG354"/>
      <c r="AI354" s="6"/>
    </row>
    <row r="355" spans="2:35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AB355"/>
      <c r="AC355"/>
      <c r="AD355"/>
      <c r="AE355"/>
      <c r="AF355"/>
      <c r="AG355"/>
      <c r="AI355" s="6"/>
    </row>
    <row r="356" spans="2:35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AB356"/>
      <c r="AC356"/>
      <c r="AD356"/>
      <c r="AE356"/>
      <c r="AF356"/>
      <c r="AG356"/>
      <c r="AI356" s="6"/>
    </row>
    <row r="357" spans="2:35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AB357"/>
      <c r="AC357"/>
      <c r="AD357"/>
      <c r="AE357"/>
      <c r="AF357"/>
      <c r="AG357"/>
      <c r="AI357" s="6"/>
    </row>
    <row r="358" spans="2:35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AB358"/>
      <c r="AC358"/>
      <c r="AD358"/>
      <c r="AE358"/>
      <c r="AF358"/>
      <c r="AG358"/>
      <c r="AI358" s="6"/>
    </row>
    <row r="359" spans="2:35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AB359"/>
      <c r="AC359"/>
      <c r="AD359"/>
      <c r="AE359"/>
      <c r="AF359"/>
      <c r="AG359"/>
      <c r="AI359" s="6"/>
    </row>
    <row r="360" spans="2:35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AB360"/>
      <c r="AC360"/>
      <c r="AD360"/>
      <c r="AE360"/>
      <c r="AF360"/>
      <c r="AG360"/>
      <c r="AI360" s="6"/>
    </row>
    <row r="361" spans="2:35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AB361"/>
      <c r="AC361"/>
      <c r="AD361"/>
      <c r="AE361"/>
      <c r="AF361"/>
      <c r="AG361"/>
      <c r="AI361" s="6"/>
    </row>
    <row r="362" spans="2:35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AB362"/>
      <c r="AC362"/>
      <c r="AD362"/>
      <c r="AE362"/>
      <c r="AF362"/>
      <c r="AG362"/>
      <c r="AI362" s="6"/>
    </row>
    <row r="363" spans="2:35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AB363"/>
      <c r="AC363"/>
      <c r="AD363"/>
      <c r="AE363"/>
      <c r="AF363"/>
      <c r="AG363"/>
      <c r="AI363" s="6"/>
    </row>
    <row r="364" spans="2:35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AB364"/>
      <c r="AC364"/>
      <c r="AD364"/>
      <c r="AE364"/>
      <c r="AF364"/>
      <c r="AG364"/>
      <c r="AI364" s="6"/>
    </row>
    <row r="365" spans="2:35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AB365"/>
      <c r="AC365"/>
      <c r="AD365"/>
      <c r="AE365"/>
      <c r="AF365"/>
      <c r="AG365"/>
      <c r="AI365" s="6"/>
    </row>
    <row r="366" spans="2:35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AB366"/>
      <c r="AC366"/>
      <c r="AD366"/>
      <c r="AE366"/>
      <c r="AF366"/>
      <c r="AG366"/>
      <c r="AI366" s="6"/>
    </row>
    <row r="367" spans="2:35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AB367"/>
      <c r="AC367"/>
      <c r="AD367"/>
      <c r="AE367"/>
      <c r="AF367"/>
      <c r="AG367"/>
      <c r="AI367" s="6"/>
    </row>
    <row r="368" spans="2:35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AB368"/>
      <c r="AC368"/>
      <c r="AD368"/>
      <c r="AE368"/>
      <c r="AF368"/>
      <c r="AG368"/>
      <c r="AI368" s="6"/>
    </row>
    <row r="369" spans="2:35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AB369"/>
      <c r="AC369"/>
      <c r="AD369"/>
      <c r="AE369"/>
      <c r="AF369"/>
      <c r="AG369"/>
      <c r="AI369" s="6"/>
    </row>
    <row r="370" spans="2:35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AB370"/>
      <c r="AC370"/>
      <c r="AD370"/>
      <c r="AE370"/>
      <c r="AF370"/>
      <c r="AG370"/>
      <c r="AI370" s="6"/>
    </row>
    <row r="371" spans="2:35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AB371"/>
      <c r="AC371"/>
      <c r="AD371"/>
      <c r="AE371"/>
      <c r="AF371"/>
      <c r="AG371"/>
      <c r="AI371" s="6"/>
    </row>
    <row r="372" spans="2:35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AB372"/>
      <c r="AC372"/>
      <c r="AD372"/>
      <c r="AE372"/>
      <c r="AF372"/>
      <c r="AG372"/>
      <c r="AI372" s="6"/>
    </row>
    <row r="373" spans="2:35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AB373"/>
      <c r="AC373"/>
      <c r="AD373"/>
      <c r="AE373"/>
      <c r="AF373"/>
      <c r="AG373"/>
      <c r="AI373" s="6"/>
    </row>
    <row r="374" spans="2:35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AB374"/>
      <c r="AC374"/>
      <c r="AD374"/>
      <c r="AE374"/>
      <c r="AF374"/>
      <c r="AG374"/>
      <c r="AI374" s="6"/>
    </row>
    <row r="375" spans="2:35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AB375"/>
      <c r="AC375"/>
      <c r="AD375"/>
      <c r="AE375"/>
      <c r="AF375"/>
      <c r="AG375"/>
      <c r="AI375" s="6"/>
    </row>
    <row r="376" spans="2:35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AB376"/>
      <c r="AC376"/>
      <c r="AD376"/>
      <c r="AE376"/>
      <c r="AF376"/>
      <c r="AG376"/>
      <c r="AI376" s="6"/>
    </row>
    <row r="377" spans="2:35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AB377"/>
      <c r="AC377"/>
      <c r="AD377"/>
      <c r="AE377"/>
      <c r="AF377"/>
      <c r="AG377"/>
      <c r="AI377" s="6"/>
    </row>
    <row r="378" spans="2:35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AB378"/>
      <c r="AC378"/>
      <c r="AD378"/>
      <c r="AE378"/>
      <c r="AF378"/>
      <c r="AG378"/>
      <c r="AI378" s="6"/>
    </row>
    <row r="379" spans="2:35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AB379"/>
      <c r="AC379"/>
      <c r="AD379"/>
      <c r="AE379"/>
      <c r="AF379"/>
      <c r="AG379"/>
      <c r="AI379" s="6"/>
    </row>
    <row r="380" spans="2:35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AB380"/>
      <c r="AC380"/>
      <c r="AD380"/>
      <c r="AE380"/>
      <c r="AF380"/>
      <c r="AG380"/>
      <c r="AI380" s="6"/>
    </row>
    <row r="381" spans="2:35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AB381"/>
      <c r="AC381"/>
      <c r="AD381"/>
      <c r="AE381"/>
      <c r="AF381"/>
      <c r="AG381"/>
      <c r="AI381" s="6"/>
    </row>
    <row r="382" spans="2:35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AB382"/>
      <c r="AC382"/>
      <c r="AD382"/>
      <c r="AE382"/>
      <c r="AF382"/>
      <c r="AG382"/>
      <c r="AI382" s="6"/>
    </row>
    <row r="383" spans="2:35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AB383"/>
      <c r="AC383"/>
      <c r="AD383"/>
      <c r="AE383"/>
      <c r="AF383"/>
      <c r="AG383"/>
      <c r="AI383" s="6"/>
    </row>
    <row r="384" spans="2:35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AB384"/>
      <c r="AC384"/>
      <c r="AD384"/>
      <c r="AE384"/>
      <c r="AF384"/>
      <c r="AG384"/>
      <c r="AI384" s="6"/>
    </row>
    <row r="385" spans="2:35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AB385"/>
      <c r="AC385"/>
      <c r="AD385"/>
      <c r="AE385"/>
      <c r="AF385"/>
      <c r="AG385"/>
      <c r="AI385" s="6"/>
    </row>
    <row r="386" spans="2:35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AB386"/>
      <c r="AC386"/>
      <c r="AD386"/>
      <c r="AE386"/>
      <c r="AF386"/>
      <c r="AG386"/>
      <c r="AI386" s="6"/>
    </row>
    <row r="387" spans="2:35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AB387"/>
      <c r="AC387"/>
      <c r="AD387"/>
      <c r="AE387"/>
      <c r="AF387"/>
      <c r="AG387"/>
      <c r="AI387" s="6"/>
    </row>
    <row r="388" spans="2:35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AB388"/>
      <c r="AC388"/>
      <c r="AD388"/>
      <c r="AE388"/>
      <c r="AF388"/>
      <c r="AG388"/>
      <c r="AI388" s="6"/>
    </row>
    <row r="389" spans="2:35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AB389"/>
      <c r="AC389"/>
      <c r="AD389"/>
      <c r="AE389"/>
      <c r="AF389"/>
      <c r="AG389"/>
      <c r="AI389" s="6"/>
    </row>
    <row r="390" spans="2:35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AB390"/>
      <c r="AC390"/>
      <c r="AD390"/>
      <c r="AE390"/>
      <c r="AF390"/>
      <c r="AG390"/>
      <c r="AI390" s="6"/>
    </row>
    <row r="391" spans="2:35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AB391"/>
      <c r="AC391"/>
      <c r="AD391"/>
      <c r="AE391"/>
      <c r="AF391"/>
      <c r="AG391"/>
      <c r="AI391" s="6"/>
    </row>
    <row r="392" spans="2:35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AB392"/>
      <c r="AC392"/>
      <c r="AD392"/>
      <c r="AE392"/>
      <c r="AF392"/>
      <c r="AG392"/>
      <c r="AI392" s="6"/>
    </row>
    <row r="393" spans="2:35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AB393"/>
      <c r="AC393"/>
      <c r="AD393"/>
      <c r="AE393"/>
      <c r="AF393"/>
      <c r="AG393"/>
      <c r="AI393" s="6"/>
    </row>
    <row r="394" spans="2:35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AB394"/>
      <c r="AC394"/>
      <c r="AD394"/>
      <c r="AE394"/>
      <c r="AF394"/>
      <c r="AG394"/>
      <c r="AI394" s="6"/>
    </row>
    <row r="395" spans="2:35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AB395"/>
      <c r="AC395"/>
      <c r="AD395"/>
      <c r="AE395"/>
      <c r="AF395"/>
      <c r="AG395"/>
      <c r="AI395" s="6"/>
    </row>
    <row r="396" spans="2:35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AB396"/>
      <c r="AC396"/>
      <c r="AD396"/>
      <c r="AE396"/>
      <c r="AF396"/>
      <c r="AG396"/>
      <c r="AI396" s="6"/>
    </row>
    <row r="397" spans="2:35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AB397"/>
      <c r="AC397"/>
      <c r="AD397"/>
      <c r="AE397"/>
      <c r="AF397"/>
      <c r="AG397"/>
      <c r="AI397" s="6"/>
    </row>
    <row r="398" spans="2:35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AB398"/>
      <c r="AC398"/>
      <c r="AD398"/>
      <c r="AE398"/>
      <c r="AF398"/>
      <c r="AG398"/>
      <c r="AI398" s="6"/>
    </row>
    <row r="399" spans="2:35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AB399"/>
      <c r="AC399"/>
      <c r="AD399"/>
      <c r="AE399"/>
      <c r="AF399"/>
      <c r="AG399"/>
      <c r="AI399" s="6"/>
    </row>
    <row r="400" spans="2:35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AB400"/>
      <c r="AC400"/>
      <c r="AD400"/>
      <c r="AE400"/>
      <c r="AF400"/>
      <c r="AG400"/>
      <c r="AI400" s="6"/>
    </row>
    <row r="401" spans="2:35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AB401"/>
      <c r="AC401"/>
      <c r="AD401"/>
      <c r="AE401"/>
      <c r="AF401"/>
      <c r="AG401"/>
      <c r="AI401" s="6"/>
    </row>
    <row r="402" spans="2:35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AB402"/>
      <c r="AC402"/>
      <c r="AD402"/>
      <c r="AE402"/>
      <c r="AF402"/>
      <c r="AG402"/>
      <c r="AI402" s="6"/>
    </row>
    <row r="403" spans="2:35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AB403"/>
      <c r="AC403"/>
      <c r="AD403"/>
      <c r="AE403"/>
      <c r="AF403"/>
      <c r="AG403"/>
      <c r="AI403" s="6"/>
    </row>
    <row r="404" spans="2:35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AB404"/>
      <c r="AC404"/>
      <c r="AD404"/>
      <c r="AE404"/>
      <c r="AF404"/>
      <c r="AG404"/>
      <c r="AI404" s="6"/>
    </row>
    <row r="405" spans="2:35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AB405"/>
      <c r="AC405"/>
      <c r="AD405"/>
      <c r="AE405"/>
      <c r="AF405"/>
      <c r="AG405"/>
      <c r="AI405" s="6"/>
    </row>
    <row r="406" spans="2:35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AB406"/>
      <c r="AC406"/>
      <c r="AD406"/>
      <c r="AE406"/>
      <c r="AF406"/>
      <c r="AG406"/>
      <c r="AI406" s="6"/>
    </row>
    <row r="407" spans="2:35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AB407"/>
      <c r="AC407"/>
      <c r="AD407"/>
      <c r="AE407"/>
      <c r="AF407"/>
      <c r="AG407"/>
      <c r="AI407" s="6"/>
    </row>
    <row r="408" spans="2:35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AB408"/>
      <c r="AC408"/>
      <c r="AD408"/>
      <c r="AE408"/>
      <c r="AF408"/>
      <c r="AG408"/>
      <c r="AI408" s="6"/>
    </row>
    <row r="409" spans="2:35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AB409"/>
      <c r="AC409"/>
      <c r="AD409"/>
      <c r="AE409"/>
      <c r="AF409"/>
      <c r="AG409"/>
      <c r="AI409" s="6"/>
    </row>
    <row r="410" spans="2:35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AB410"/>
      <c r="AC410"/>
      <c r="AD410"/>
      <c r="AE410"/>
      <c r="AF410"/>
      <c r="AG410"/>
      <c r="AI410" s="6"/>
    </row>
    <row r="411" spans="2:35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AB411"/>
      <c r="AC411"/>
      <c r="AD411"/>
      <c r="AE411"/>
      <c r="AF411"/>
      <c r="AG411"/>
      <c r="AI411" s="6"/>
    </row>
    <row r="412" spans="2:35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AB412"/>
      <c r="AC412"/>
      <c r="AD412"/>
      <c r="AE412"/>
      <c r="AF412"/>
      <c r="AG412"/>
      <c r="AI412" s="6"/>
    </row>
    <row r="413" spans="2:35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AB413"/>
      <c r="AC413"/>
      <c r="AD413"/>
      <c r="AE413"/>
      <c r="AF413"/>
      <c r="AG413"/>
      <c r="AI413" s="6"/>
    </row>
    <row r="414" spans="2:35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AB414"/>
      <c r="AC414"/>
      <c r="AD414"/>
      <c r="AE414"/>
      <c r="AF414"/>
      <c r="AG414"/>
      <c r="AI414" s="6"/>
    </row>
    <row r="415" spans="2:35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AB415"/>
      <c r="AC415"/>
      <c r="AD415"/>
      <c r="AE415"/>
      <c r="AF415"/>
      <c r="AG415"/>
      <c r="AI415" s="6"/>
    </row>
    <row r="416" spans="2:35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AB416"/>
      <c r="AC416"/>
      <c r="AD416"/>
      <c r="AE416"/>
      <c r="AF416"/>
      <c r="AG416"/>
      <c r="AI416" s="6"/>
    </row>
    <row r="417" spans="2:35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AB417"/>
      <c r="AC417"/>
      <c r="AD417"/>
      <c r="AE417"/>
      <c r="AF417"/>
      <c r="AG417"/>
      <c r="AI417" s="6"/>
    </row>
    <row r="418" spans="2:35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AB418"/>
      <c r="AC418"/>
      <c r="AD418"/>
      <c r="AE418"/>
      <c r="AF418"/>
      <c r="AG418"/>
      <c r="AI418" s="6"/>
    </row>
    <row r="419" spans="2:35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AB419"/>
      <c r="AC419"/>
      <c r="AD419"/>
      <c r="AE419"/>
      <c r="AF419"/>
      <c r="AG419"/>
      <c r="AI419" s="6"/>
    </row>
    <row r="420" spans="2:35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AB420"/>
      <c r="AC420"/>
      <c r="AD420"/>
      <c r="AE420"/>
      <c r="AF420"/>
      <c r="AG420"/>
      <c r="AI420" s="6"/>
    </row>
    <row r="421" spans="2:35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AB421"/>
      <c r="AC421"/>
      <c r="AD421"/>
      <c r="AE421"/>
      <c r="AF421"/>
      <c r="AG421"/>
      <c r="AI421" s="6"/>
    </row>
    <row r="422" spans="2:35" x14ac:dyDescent="0.25">
      <c r="AI422" s="6"/>
    </row>
    <row r="423" spans="2:35" x14ac:dyDescent="0.25">
      <c r="AI423" s="6"/>
    </row>
    <row r="424" spans="2:35" x14ac:dyDescent="0.25">
      <c r="AI424" s="6"/>
    </row>
    <row r="425" spans="2:35" x14ac:dyDescent="0.25">
      <c r="AI425" s="6"/>
    </row>
    <row r="426" spans="2:35" x14ac:dyDescent="0.25">
      <c r="AI426" s="6"/>
    </row>
    <row r="427" spans="2:35" x14ac:dyDescent="0.25">
      <c r="AI427" s="6"/>
    </row>
    <row r="428" spans="2:35" x14ac:dyDescent="0.25">
      <c r="AI428" s="6"/>
    </row>
    <row r="429" spans="2:35" x14ac:dyDescent="0.25">
      <c r="AI429" s="6"/>
    </row>
    <row r="430" spans="2:35" x14ac:dyDescent="0.25">
      <c r="AI430" s="6"/>
    </row>
    <row r="431" spans="2:35" x14ac:dyDescent="0.25">
      <c r="AI431" s="6"/>
    </row>
    <row r="432" spans="2:35" x14ac:dyDescent="0.25">
      <c r="AI4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23</vt:i4>
      </vt:variant>
    </vt:vector>
  </HeadingPairs>
  <TitlesOfParts>
    <vt:vector size="30" baseType="lpstr">
      <vt:lpstr>Previsiones EPA</vt:lpstr>
      <vt:lpstr>ParoEPACLM</vt:lpstr>
      <vt:lpstr>OcupadosEPACLM</vt:lpstr>
      <vt:lpstr>ActivosEPACLM</vt:lpstr>
      <vt:lpstr>ParoEPAESP</vt:lpstr>
      <vt:lpstr>OcupadosEPAESP</vt:lpstr>
      <vt:lpstr>ActivosEPAESP</vt:lpstr>
      <vt:lpstr>_Disponible_EPA</vt:lpstr>
      <vt:lpstr>_Fecha_EPA</vt:lpstr>
      <vt:lpstr>_Horizonte_EPA</vt:lpstr>
      <vt:lpstr>'Previsiones EPA'!Área_de_impresión</vt:lpstr>
      <vt:lpstr>Indicador_ActivosEPACLM</vt:lpstr>
      <vt:lpstr>Indicador_ActivosEPAESP</vt:lpstr>
      <vt:lpstr>Indicador_OcupadosEPACLM</vt:lpstr>
      <vt:lpstr>Indicador_OcupadosEPAESP</vt:lpstr>
      <vt:lpstr>Indicador_ParoEPACLM</vt:lpstr>
      <vt:lpstr>Indicador_ParoEPAESP</vt:lpstr>
      <vt:lpstr>Inferior_ActivosEPACLM</vt:lpstr>
      <vt:lpstr>Inferior_ActivosEPAESP</vt:lpstr>
      <vt:lpstr>Inferior_OcupadosEPACLM</vt:lpstr>
      <vt:lpstr>Inferior_OcupadosEPAESP</vt:lpstr>
      <vt:lpstr>Inferior_ParoEPACLM</vt:lpstr>
      <vt:lpstr>Inferior_ParoEPAESP</vt:lpstr>
      <vt:lpstr>Intervalo_ActivosEPACLM</vt:lpstr>
      <vt:lpstr>Intervalo_ActivosEPAESP</vt:lpstr>
      <vt:lpstr>Intervalo_OcupadosEPACLM</vt:lpstr>
      <vt:lpstr>Intervalo_OcupadosEPAESP</vt:lpstr>
      <vt:lpstr>Intervalo_ParoEPACLM</vt:lpstr>
      <vt:lpstr>Intervalo_ParoEPAESP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ihidalgo</dc:creator>
  <cp:lastModifiedBy>ihidalgo Isidro Hidalgo Arellano tfno:9252 88098</cp:lastModifiedBy>
  <cp:lastPrinted>2019-07-25T10:21:42Z</cp:lastPrinted>
  <dcterms:created xsi:type="dcterms:W3CDTF">2012-12-13T09:28:43Z</dcterms:created>
  <dcterms:modified xsi:type="dcterms:W3CDTF">2021-01-28T10:30:40Z</dcterms:modified>
</cp:coreProperties>
</file>