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3.xml" ContentType="application/vnd.openxmlformats-officedocument.drawingml.chartshapes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4.xml" ContentType="application/vnd.openxmlformats-officedocument.drawingml.chartshapes+xml"/>
  <Override PartName="/xl/charts/chart15.xml" ContentType="application/vnd.openxmlformats-officedocument.drawingml.chart+xml"/>
  <Override PartName="/xl/drawings/drawing5.xml" ContentType="application/vnd.openxmlformats-officedocument.drawingml.chartshapes+xml"/>
  <Override PartName="/xl/charts/chart16.xml" ContentType="application/vnd.openxmlformats-officedocument.drawingml.chart+xml"/>
  <Override PartName="/xl/drawings/drawing6.xml" ContentType="application/vnd.openxmlformats-officedocument.drawingml.chartshapes+xml"/>
  <Override PartName="/xl/charts/chart17.xml" ContentType="application/vnd.openxmlformats-officedocument.drawingml.chart+xml"/>
  <Override PartName="/xl/drawings/drawing7.xml" ContentType="application/vnd.openxmlformats-officedocument.drawingml.chartshapes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jclm.es\PROS\SC\OBSERVATORIOEMPLEO\Análisis\Previsiones\Mensuales - paro registrado y afiliación\"/>
    </mc:Choice>
  </mc:AlternateContent>
  <bookViews>
    <workbookView xWindow="360" yWindow="390" windowWidth="18675" windowHeight="11475" tabRatio="903"/>
  </bookViews>
  <sheets>
    <sheet name="Panel Registros" sheetId="2" r:id="rId1"/>
    <sheet name="ParoRegCLM" sheetId="1" state="hidden" r:id="rId2"/>
    <sheet name="SSAutCLM" sheetId="4" state="hidden" r:id="rId3"/>
    <sheet name="SSTotalCLM" sheetId="5" state="hidden" r:id="rId4"/>
    <sheet name="ParoRegESP" sheetId="3" state="hidden" r:id="rId5"/>
    <sheet name="SSAutESP" sheetId="6" state="hidden" r:id="rId6"/>
    <sheet name="SSTotalESP" sheetId="8" state="hidden" r:id="rId7"/>
  </sheets>
  <externalReferences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Disponible_Registral">'Panel Registros'!$T$2</definedName>
    <definedName name="_Fecha_Registral">'Panel Registros'!$L$1</definedName>
    <definedName name="_Fechas_Registrales_Grafico">OFFSET(ParoRegCLM!$B$2,,,1,_NumeroMeses+_Horizonte_Registral)</definedName>
    <definedName name="_Fechas_VarInt_Registral">OFFSET(ParoRegCLM!$B$2,0,MATCH(_Fecha_Registral,ParoRegCLM!$B$2:$BI$2)-1,1,-12)</definedName>
    <definedName name="_Horizonte_Registral">'Panel Registros'!$U$2</definedName>
    <definedName name="_NumeroMeses">MATCH(_Fecha_Registral,ParoRegCLM!$B$2:$BI$2)</definedName>
    <definedName name="_ParoRegCLM">OFFSET(ParoRegCLM!$B$1,,,1,_NumeroMeses)</definedName>
    <definedName name="_ParoRegESP">OFFSET(ParoRegESP!$B$1,,,1,_NumeroMeses)</definedName>
    <definedName name="_SSAutCLM">OFFSET(SSAutCLM!$B$1,,,1,_NumeroMeses)</definedName>
    <definedName name="_SSAutESP">OFFSET(SSAutESP!$B$1,,,1,_NumeroMeses)</definedName>
    <definedName name="_SSTotalCLM">OFFSET(SSTotalCLM!$B$1,,,1,_NumeroMeses)</definedName>
    <definedName name="_SSTotalESP">OFFSET(SSTotalESP!$B$1,,,1,_NumeroMeses)</definedName>
    <definedName name="_xlnm.Print_Area" localSheetId="0">'Panel Registros'!$A$1:$O$38</definedName>
    <definedName name="Errores_ParoRegCLM">OFFSET(ParoRegCLM!$A$1,30,_NumeroMeses,_Horizonte_Registral,1)</definedName>
    <definedName name="Errores_ParoRegESP">OFFSET(ParoRegESP!$A$1,30,_NumeroMeses,_Horizonte_Registral,1)</definedName>
    <definedName name="Errores_SSAutCLM">OFFSET(SSAutCLM!$A$1,30,_NumeroMeses,_Horizonte_Registral,1)</definedName>
    <definedName name="Errores_SSAutESP">OFFSET(SSAutESP!$A$1,30,_NumeroMeses,_Horizonte_Registral,1)</definedName>
    <definedName name="Errores_SSTotalCLM">OFFSET(SSTotalCLM!$A$1,30,_NumeroMeses,_Horizonte_Registral,1)</definedName>
    <definedName name="Errores_SSTotalESP">OFFSET(SSTotalESP!$A$1,30,_NumeroMeses,_Horizonte_Registral,1)</definedName>
    <definedName name="Indicador_ParoRegCLM">ParoRegCLM!$BN$16</definedName>
    <definedName name="Indicador_ParoRegESP">ParoRegESP!$BN$16</definedName>
    <definedName name="Indicador_SSAutCLM">SSAutCLM!$BN$16</definedName>
    <definedName name="Indicador_SSAutESP">SSAutESP!$BN$16</definedName>
    <definedName name="Indicador_SSTotalCLM">SSTotalCLM!$BN$16</definedName>
    <definedName name="Indicador_SSTotalESP">SSTotalESP!$BN$16</definedName>
    <definedName name="Inferior_ParoRegCLM">ParoRegCLM!$BL$16:$BL$75</definedName>
    <definedName name="Inferior_ParoRegESP">ParoRegESP!$BL$16:$BL$75</definedName>
    <definedName name="Inferior_SSAutCLM">SSAutCLM!$BL$16:$BL$75</definedName>
    <definedName name="Inferior_SSAutESP">SSAutESP!$BL$16:$BL$75</definedName>
    <definedName name="Inferior_SSTotalCLM">SSTotalCLM!$BL$16:$BL$75</definedName>
    <definedName name="Inferior_SSTotalESP">SSTotalESP!$BL$16:$BL$75</definedName>
    <definedName name="Intervalo_ParoRegCLM">ParoRegCLM!$BM$16:$BM$75</definedName>
    <definedName name="Intervalo_ParoRegESP">ParoRegESP!$BM$16:$BM$75</definedName>
    <definedName name="Intervalo_SSAutCLM">SSAutCLM!$BM$16:$BM$75</definedName>
    <definedName name="Intervalo_SSAutESP">SSAutESP!$BM$16:$BM$75</definedName>
    <definedName name="Intervalo_SSTotalCLM">SSTotalCLM!$BM$16:$BM$75</definedName>
    <definedName name="Intervalo_SSTotalESP">SSTotalESP!$BM$16:$BM$75</definedName>
    <definedName name="Previsiones_ParoRegCLM">OFFSET(ParoRegCLM!$A$1,2,_NumeroMeses,_Horizonte_Registral,1)</definedName>
    <definedName name="Previsiones_ParoRegESP">OFFSET(ParoRegESP!$A$1,2,_NumeroMeses,_Horizonte_Registral,1)</definedName>
    <definedName name="Previsiones_SSAutCLM">OFFSET(SSAutCLM!$A$1,2,_NumeroMeses,_Horizonte_Registral,1)</definedName>
    <definedName name="Previsiones_SSAutESP">OFFSET(SSAutESP!$A$1,2,_NumeroMeses,_Horizonte_Registral,1)</definedName>
    <definedName name="Previsiones_SSTotalCLM">OFFSET(SSTotalCLM!$A$1,2,_NumeroMeses,_Horizonte_Registral,1)</definedName>
    <definedName name="Previsiones_SSTotalESP">OFFSET(SSTotalESP!$A$1,2,_NumeroMeses,_Horizonte_Registral,1)</definedName>
    <definedName name="SerieYPrevisiones_ParoRegCLM">OFFSET(ParoRegCLM!$BK$16,0,0,_NumeroMeses+_Horizonte_Registral,1)</definedName>
    <definedName name="SerieYPrevisiones_ParoRegESP">OFFSET(ParoRegESP!$BK$16,0,0,_NumeroMeses+_Horizonte_Registral,1)</definedName>
    <definedName name="SerieYPrevisiones_SSAutCLM">OFFSET(SSAutCLM!$BK$16,0,0,_NumeroMeses+_Horizonte_Registral,1)</definedName>
    <definedName name="SerieYPrevisiones_SSAutESP">OFFSET(SSAutESP!$BK$16,0,0,_NumeroMeses+_Horizonte_Registral,1)</definedName>
    <definedName name="SerieYPrevisiones_SSTotalCLM">OFFSET(SSTotalCLM!$BK$16,0,0,_NumeroMeses+_Horizonte_Registral,1)</definedName>
    <definedName name="SerieYPrevisiones_SSTotalESP">OFFSET(SSTotalESP!$BK$16,0,0,_NumeroMeses+_Horizonte_Registral,1)</definedName>
    <definedName name="VarInteranuales_ParoRegCLM">OFFSET(ParoRegCLM!$B$15,0,MATCH(_Fecha_Registral,ParoRegCLM!$B$2:$BI$2)-1,1,-12)</definedName>
    <definedName name="VarInteranuales_ParoRegESP">OFFSET(ParoRegESP!$B$15,0,MATCH(_Fecha_Registral,ParoRegCLM!$B$2:$BI$2)-1,1,-12)</definedName>
    <definedName name="VarInteranuales_SSAutCLM">OFFSET(SSAutCLM!$B$15,0,MATCH(_Fecha_Registral,ParoRegCLM!$B$2:$BI$2)-1,1,-12)</definedName>
    <definedName name="VarInteranuales_SSAutESP">OFFSET(SSAutESP!$B$15,0,MATCH(_Fecha_Registral,ParoRegCLM!$B$2:$BI$2)-1,1,-12)</definedName>
    <definedName name="VarInteranuales_SSTotalCLM">OFFSET(SSTotalCLM!$B$15,0,MATCH(_Fecha_Registral,ParoRegCLM!$B$2:$BI$2)-1,1,-12)</definedName>
    <definedName name="VarInteranuales_SSTotalESP">OFFSET(SSTotalESP!$B$15,0,MATCH(_Fecha_Registral,ParoRegCLM!$B$2:$BI$2)-1,1,-12)</definedName>
  </definedNames>
  <calcPr calcId="162913"/>
</workbook>
</file>

<file path=xl/calcChain.xml><?xml version="1.0" encoding="utf-8"?>
<calcChain xmlns="http://schemas.openxmlformats.org/spreadsheetml/2006/main">
  <c r="T2" i="2" l="1"/>
  <c r="B2" i="6" l="1" a="1"/>
  <c r="BE14" i="6" s="1"/>
  <c r="B2" i="8" a="1"/>
  <c r="B1" i="8" a="1"/>
  <c r="B1" i="6" a="1"/>
  <c r="AC1" i="6" s="1"/>
  <c r="B2" i="3" a="1"/>
  <c r="B1" i="5" a="1"/>
  <c r="T1" i="5" s="1"/>
  <c r="B1" i="3" a="1"/>
  <c r="B2" i="5" a="1"/>
  <c r="B1" i="1" a="1"/>
  <c r="Q1" i="1" s="1"/>
  <c r="B1" i="4" a="1"/>
  <c r="B2" i="4" a="1"/>
  <c r="B2" i="1" a="1"/>
  <c r="F12" i="1" s="1"/>
  <c r="AM1" i="1"/>
  <c r="X3" i="6" l="1"/>
  <c r="N1" i="1"/>
  <c r="V1" i="5"/>
  <c r="P1" i="1"/>
  <c r="AQ1" i="5"/>
  <c r="J2" i="6"/>
  <c r="B1" i="5"/>
  <c r="AE3" i="6"/>
  <c r="N2" i="6"/>
  <c r="AU2" i="6"/>
  <c r="M4" i="6"/>
  <c r="AV2" i="6"/>
  <c r="AB10" i="6"/>
  <c r="B4" i="6"/>
  <c r="W9" i="6"/>
  <c r="BA2" i="6"/>
  <c r="AW4" i="6"/>
  <c r="AJ10" i="6"/>
  <c r="AX5" i="6"/>
  <c r="BG5" i="6"/>
  <c r="AH7" i="6"/>
  <c r="B7" i="6"/>
  <c r="AU5" i="6"/>
  <c r="BB2" i="6"/>
  <c r="AP7" i="6"/>
  <c r="N4" i="6"/>
  <c r="AJ2" i="6"/>
  <c r="I10" i="6"/>
  <c r="K5" i="6"/>
  <c r="AK3" i="6"/>
  <c r="BB11" i="6"/>
  <c r="I6" i="6"/>
  <c r="AX2" i="6"/>
  <c r="U11" i="6"/>
  <c r="AU3" i="6"/>
  <c r="BF3" i="6"/>
  <c r="L2" i="6"/>
  <c r="P6" i="6"/>
  <c r="Z3" i="6"/>
  <c r="AI9" i="6"/>
  <c r="Q3" i="6"/>
  <c r="AN1" i="5"/>
  <c r="E1" i="5"/>
  <c r="N1" i="5"/>
  <c r="AM8" i="6"/>
  <c r="AP13" i="6"/>
  <c r="N7" i="6"/>
  <c r="M12" i="6"/>
  <c r="AZ7" i="6"/>
  <c r="O12" i="6"/>
  <c r="AU8" i="6"/>
  <c r="AD1" i="5"/>
  <c r="AI1" i="5"/>
  <c r="AR1" i="5"/>
  <c r="AT2" i="6"/>
  <c r="AF5" i="6"/>
  <c r="AR9" i="6"/>
  <c r="AJ14" i="6"/>
  <c r="AB4" i="6"/>
  <c r="S8" i="6"/>
  <c r="M13" i="6"/>
  <c r="I4" i="6"/>
  <c r="BH7" i="6"/>
  <c r="AG14" i="6"/>
  <c r="AU7" i="6"/>
  <c r="AC4" i="6"/>
  <c r="K2" i="6"/>
  <c r="AM5" i="6"/>
  <c r="AY9" i="6"/>
  <c r="AX4" i="6"/>
  <c r="Z8" i="6"/>
  <c r="BH4" i="6"/>
  <c r="L9" i="6"/>
  <c r="Q11" i="6"/>
  <c r="AI7" i="6"/>
  <c r="K4" i="6"/>
  <c r="AJ12" i="6"/>
  <c r="G1" i="5"/>
  <c r="AO1" i="5"/>
  <c r="M1" i="5"/>
  <c r="AU1" i="5"/>
  <c r="AD6" i="6"/>
  <c r="AW10" i="6"/>
  <c r="Z5" i="6"/>
  <c r="X9" i="6"/>
  <c r="AQ5" i="6"/>
  <c r="B10" i="6"/>
  <c r="AI10" i="6"/>
  <c r="BG6" i="6"/>
  <c r="AB1" i="5"/>
  <c r="AW1" i="5"/>
  <c r="H1" i="5"/>
  <c r="AR1" i="6"/>
  <c r="AP1" i="6"/>
  <c r="AI1" i="6"/>
  <c r="D1" i="1"/>
  <c r="S13" i="6"/>
  <c r="O13" i="6"/>
  <c r="AF1" i="6"/>
  <c r="AJ1" i="6"/>
  <c r="W1" i="6"/>
  <c r="M1" i="1"/>
  <c r="J1" i="5"/>
  <c r="F1" i="5"/>
  <c r="Y1" i="5"/>
  <c r="Q1" i="5"/>
  <c r="AJ1" i="5"/>
  <c r="AF1" i="5"/>
  <c r="BI2" i="6"/>
  <c r="AA4" i="6"/>
  <c r="O6" i="6"/>
  <c r="Y8" i="6"/>
  <c r="AH10" i="6"/>
  <c r="AP12" i="6"/>
  <c r="AG2" i="6"/>
  <c r="AL3" i="6"/>
  <c r="D5" i="6"/>
  <c r="BH6" i="6"/>
  <c r="I9" i="6"/>
  <c r="S11" i="6"/>
  <c r="BI13" i="6"/>
  <c r="D3" i="6"/>
  <c r="P4" i="6"/>
  <c r="L6" i="6"/>
  <c r="U8" i="6"/>
  <c r="AE10" i="6"/>
  <c r="U13" i="6"/>
  <c r="AC10" i="6"/>
  <c r="AO8" i="6"/>
  <c r="BA6" i="6"/>
  <c r="E5" i="6"/>
  <c r="AI3" i="6"/>
  <c r="AI2" i="6"/>
  <c r="Z1" i="6"/>
  <c r="X1" i="6"/>
  <c r="Q1" i="6"/>
  <c r="V1" i="1"/>
  <c r="P1" i="5"/>
  <c r="R1" i="5"/>
  <c r="AE1" i="5"/>
  <c r="AC1" i="5"/>
  <c r="AV1" i="5"/>
  <c r="AL1" i="5"/>
  <c r="B2" i="6"/>
  <c r="V3" i="6"/>
  <c r="AP4" i="6"/>
  <c r="V6" i="6"/>
  <c r="AF8" i="6"/>
  <c r="AP10" i="6"/>
  <c r="X13" i="6"/>
  <c r="AN2" i="6"/>
  <c r="BH3" i="6"/>
  <c r="L5" i="6"/>
  <c r="G7" i="6"/>
  <c r="P9" i="6"/>
  <c r="Z11" i="6"/>
  <c r="Y14" i="6"/>
  <c r="S3" i="6"/>
  <c r="AZ4" i="6"/>
  <c r="BC6" i="6"/>
  <c r="D9" i="6"/>
  <c r="N11" i="6"/>
  <c r="AA14" i="6"/>
  <c r="K10" i="6"/>
  <c r="W8" i="6"/>
  <c r="AI6" i="6"/>
  <c r="BG4" i="6"/>
  <c r="AC3" i="6"/>
  <c r="Q2" i="6"/>
  <c r="T1" i="6"/>
  <c r="L1" i="6"/>
  <c r="K1" i="6"/>
  <c r="AF2" i="6"/>
  <c r="AR3" i="6"/>
  <c r="Y5" i="6"/>
  <c r="M7" i="6"/>
  <c r="V9" i="6"/>
  <c r="AF11" i="6"/>
  <c r="AD14" i="6"/>
  <c r="B3" i="6"/>
  <c r="U4" i="6"/>
  <c r="BC5" i="6"/>
  <c r="BE7" i="6"/>
  <c r="G10" i="6"/>
  <c r="AE12" i="6"/>
  <c r="U2" i="6"/>
  <c r="AN3" i="6"/>
  <c r="G5" i="6"/>
  <c r="I7" i="6"/>
  <c r="S9" i="6"/>
  <c r="I12" i="6"/>
  <c r="W11" i="6"/>
  <c r="AC9" i="6"/>
  <c r="AO7" i="6"/>
  <c r="BA5" i="6"/>
  <c r="W4" i="6"/>
  <c r="BG2" i="6"/>
  <c r="E2" i="6"/>
  <c r="AV1" i="6"/>
  <c r="AU1" i="6"/>
  <c r="H1" i="6"/>
  <c r="F1" i="6"/>
  <c r="AT1" i="5"/>
  <c r="S1" i="5"/>
  <c r="K1" i="5"/>
  <c r="L1" i="5"/>
  <c r="Z1" i="5"/>
  <c r="R2" i="6"/>
  <c r="O3" i="6"/>
  <c r="F4" i="6"/>
  <c r="BD4" i="6"/>
  <c r="AT5" i="6"/>
  <c r="AY6" i="6"/>
  <c r="AW7" i="6"/>
  <c r="BI8" i="6"/>
  <c r="BF9" i="6"/>
  <c r="J11" i="6"/>
  <c r="F12" i="6"/>
  <c r="F13" i="6"/>
  <c r="BB13" i="6"/>
  <c r="D2" i="6"/>
  <c r="BC2" i="6"/>
  <c r="AS3" i="6"/>
  <c r="AQ4" i="6"/>
  <c r="AG5" i="6"/>
  <c r="X6" i="6"/>
  <c r="AJ7" i="6"/>
  <c r="AG8" i="6"/>
  <c r="AS9" i="6"/>
  <c r="AQ10" i="6"/>
  <c r="BC11" i="6"/>
  <c r="AQ12" i="6"/>
  <c r="AQ13" i="6"/>
  <c r="AK14" i="6"/>
  <c r="AQ2" i="6"/>
  <c r="AG3" i="6"/>
  <c r="X4" i="6"/>
  <c r="N5" i="6"/>
  <c r="S6" i="6"/>
  <c r="P7" i="6"/>
  <c r="AB8" i="6"/>
  <c r="Z9" i="6"/>
  <c r="AL10" i="6"/>
  <c r="AJ11" i="6"/>
  <c r="AM12" i="6"/>
  <c r="AY13" i="6"/>
  <c r="BA11" i="6"/>
  <c r="E11" i="6"/>
  <c r="E10" i="6"/>
  <c r="Q9" i="6"/>
  <c r="Q8" i="6"/>
  <c r="AC7" i="6"/>
  <c r="AC6" i="6"/>
  <c r="AO5" i="6"/>
  <c r="AU4" i="6"/>
  <c r="E4" i="6"/>
  <c r="W3" i="6"/>
  <c r="AO2" i="6"/>
  <c r="C2" i="6"/>
  <c r="N1" i="6"/>
  <c r="AD1" i="6"/>
  <c r="AO1" i="6"/>
  <c r="E1" i="6"/>
  <c r="C5" i="6"/>
  <c r="BB5" i="6"/>
  <c r="BF6" i="6"/>
  <c r="BD7" i="6"/>
  <c r="H9" i="6"/>
  <c r="F10" i="6"/>
  <c r="R11" i="6"/>
  <c r="L12" i="6"/>
  <c r="L13" i="6"/>
  <c r="BH13" i="6"/>
  <c r="AN5" i="6"/>
  <c r="AE6" i="6"/>
  <c r="AQ7" i="6"/>
  <c r="AN8" i="6"/>
  <c r="AZ9" i="6"/>
  <c r="AX10" i="6"/>
  <c r="BI11" i="6"/>
  <c r="AW12" i="6"/>
  <c r="AW13" i="6"/>
  <c r="BI14" i="6"/>
  <c r="AE4" i="6"/>
  <c r="AB5" i="6"/>
  <c r="Z6" i="6"/>
  <c r="AL7" i="6"/>
  <c r="AJ8" i="6"/>
  <c r="AV9" i="6"/>
  <c r="AS10" i="6"/>
  <c r="BE11" i="6"/>
  <c r="AS12" i="6"/>
  <c r="BE13" i="6"/>
  <c r="AU11" i="6"/>
  <c r="AU10" i="6"/>
  <c r="BG9" i="6"/>
  <c r="BG8" i="6"/>
  <c r="K8" i="6"/>
  <c r="K7" i="6"/>
  <c r="W6" i="6"/>
  <c r="W5" i="6"/>
  <c r="AO4" i="6"/>
  <c r="BG3" i="6"/>
  <c r="BH11" i="6"/>
  <c r="AV12" i="6"/>
  <c r="AV13" i="6"/>
  <c r="BH14" i="6"/>
  <c r="AG11" i="6"/>
  <c r="AK12" i="6"/>
  <c r="Y13" i="6"/>
  <c r="AE14" i="6"/>
  <c r="AB11" i="6"/>
  <c r="AG12" i="6"/>
  <c r="AA13" i="6"/>
  <c r="AM14" i="6"/>
  <c r="K11" i="6"/>
  <c r="AM2" i="6"/>
  <c r="AD3" i="6"/>
  <c r="T4" i="6"/>
  <c r="J5" i="6"/>
  <c r="H6" i="6"/>
  <c r="F7" i="6"/>
  <c r="R8" i="6"/>
  <c r="O9" i="6"/>
  <c r="AA10" i="6"/>
  <c r="Y11" i="6"/>
  <c r="AD12" i="6"/>
  <c r="R13" i="6"/>
  <c r="X14" i="6"/>
  <c r="S2" i="6"/>
  <c r="P3" i="6"/>
  <c r="G4" i="6"/>
  <c r="BE4" i="6"/>
  <c r="AV5" i="6"/>
  <c r="AZ6" i="6"/>
  <c r="AX7" i="6"/>
  <c r="B9" i="6"/>
  <c r="BH9" i="6"/>
  <c r="L11" i="6"/>
  <c r="G12" i="6"/>
  <c r="G13" i="6"/>
  <c r="BC13" i="6"/>
  <c r="G2" i="6"/>
  <c r="BE2" i="6"/>
  <c r="AV3" i="6"/>
  <c r="AS4" i="6"/>
  <c r="AJ5" i="6"/>
  <c r="AG6" i="6"/>
  <c r="AS7" i="6"/>
  <c r="AQ8" i="6"/>
  <c r="BC9" i="6"/>
  <c r="AZ10" i="6"/>
  <c r="C12" i="6"/>
  <c r="AY12" i="6"/>
  <c r="C14" i="6"/>
  <c r="AO11" i="6"/>
  <c r="AO10" i="6"/>
  <c r="BA9" i="6"/>
  <c r="BA8" i="6"/>
  <c r="E8" i="6"/>
  <c r="E7" i="6"/>
  <c r="Q6" i="6"/>
  <c r="Q5" i="6"/>
  <c r="AI4" i="6"/>
  <c r="BA3" i="6"/>
  <c r="K3" i="6"/>
  <c r="W2" i="6"/>
  <c r="AL1" i="6"/>
  <c r="B1" i="6"/>
  <c r="R1" i="6"/>
  <c r="AK6" i="6"/>
  <c r="T7" i="6"/>
  <c r="C8" i="6"/>
  <c r="AT8" i="6"/>
  <c r="AD9" i="6"/>
  <c r="M10" i="6"/>
  <c r="BD10" i="6"/>
  <c r="AM11" i="6"/>
  <c r="R12" i="6"/>
  <c r="BB12" i="6"/>
  <c r="AD13" i="6"/>
  <c r="F14" i="6"/>
  <c r="AP14" i="6"/>
  <c r="AL6" i="6"/>
  <c r="U7" i="6"/>
  <c r="D8" i="6"/>
  <c r="AV8" i="6"/>
  <c r="AE9" i="6"/>
  <c r="N10" i="6"/>
  <c r="BE10" i="6"/>
  <c r="AN11" i="6"/>
  <c r="S12" i="6"/>
  <c r="BC12" i="6"/>
  <c r="AE13" i="6"/>
  <c r="G14" i="6"/>
  <c r="AQ14" i="6"/>
  <c r="BE5" i="6"/>
  <c r="AN6" i="6"/>
  <c r="X7" i="6"/>
  <c r="G8" i="6"/>
  <c r="AX8" i="6"/>
  <c r="AG9" i="6"/>
  <c r="P10" i="6"/>
  <c r="BH10" i="6"/>
  <c r="AQ11" i="6"/>
  <c r="U12" i="6"/>
  <c r="BE12" i="6"/>
  <c r="AG13" i="6"/>
  <c r="I14" i="6"/>
  <c r="AS14" i="6"/>
  <c r="AI11" i="6"/>
  <c r="BG10" i="6"/>
  <c r="W10" i="6"/>
  <c r="AU9" i="6"/>
  <c r="K9" i="6"/>
  <c r="AI8" i="6"/>
  <c r="BG7" i="6"/>
  <c r="W7" i="6"/>
  <c r="AU6" i="6"/>
  <c r="K6" i="6"/>
  <c r="AI5" i="6"/>
  <c r="X1" i="1"/>
  <c r="AH1" i="5"/>
  <c r="AP1" i="5"/>
  <c r="AK1" i="5"/>
  <c r="W1" i="5"/>
  <c r="X1" i="5"/>
  <c r="Y2" i="6"/>
  <c r="H3" i="6"/>
  <c r="AY3" i="6"/>
  <c r="AH4" i="6"/>
  <c r="R5" i="6"/>
  <c r="BI5" i="6"/>
  <c r="AR6" i="6"/>
  <c r="AA7" i="6"/>
  <c r="J8" i="6"/>
  <c r="BB8" i="6"/>
  <c r="AK9" i="6"/>
  <c r="T10" i="6"/>
  <c r="C11" i="6"/>
  <c r="AT11" i="6"/>
  <c r="X12" i="6"/>
  <c r="BH12" i="6"/>
  <c r="AJ13" i="6"/>
  <c r="L14" i="6"/>
  <c r="AV14" i="6"/>
  <c r="Z2" i="6"/>
  <c r="I3" i="6"/>
  <c r="AZ3" i="6"/>
  <c r="AJ4" i="6"/>
  <c r="S5" i="6"/>
  <c r="B6" i="6"/>
  <c r="AS6" i="6"/>
  <c r="AB7" i="6"/>
  <c r="L8" i="6"/>
  <c r="BC8" i="6"/>
  <c r="AL9" i="6"/>
  <c r="U10" i="6"/>
  <c r="D11" i="6"/>
  <c r="AV11" i="6"/>
  <c r="Y12" i="6"/>
  <c r="BI12" i="6"/>
  <c r="AK13" i="6"/>
  <c r="M14" i="6"/>
  <c r="AW14" i="6"/>
  <c r="AB2" i="6"/>
  <c r="L3" i="6"/>
  <c r="BC3" i="6"/>
  <c r="AL4" i="6"/>
  <c r="U5" i="6"/>
  <c r="D6" i="6"/>
  <c r="AV6" i="6"/>
  <c r="AE7" i="6"/>
  <c r="N8" i="6"/>
  <c r="BE8" i="6"/>
  <c r="AN9" i="6"/>
  <c r="X10" i="6"/>
  <c r="G11" i="6"/>
  <c r="AX11" i="6"/>
  <c r="AA12" i="6"/>
  <c r="C13" i="6"/>
  <c r="AM13" i="6"/>
  <c r="O14" i="6"/>
  <c r="AY14" i="6"/>
  <c r="AC11" i="6"/>
  <c r="BA10" i="6"/>
  <c r="Q10" i="6"/>
  <c r="AO9" i="6"/>
  <c r="E9" i="6"/>
  <c r="AC8" i="6"/>
  <c r="BA7" i="6"/>
  <c r="Q7" i="6"/>
  <c r="AO6" i="6"/>
  <c r="E6" i="6"/>
  <c r="AC5" i="6"/>
  <c r="BA4" i="6"/>
  <c r="Q4" i="6"/>
  <c r="AO3" i="6"/>
  <c r="E3" i="6"/>
  <c r="AC2" i="6"/>
  <c r="D1" i="6"/>
  <c r="P1" i="6"/>
  <c r="AB1" i="6"/>
  <c r="AN1" i="6"/>
  <c r="G1" i="6"/>
  <c r="S1" i="6"/>
  <c r="AE1" i="6"/>
  <c r="AQ1" i="6"/>
  <c r="M1" i="6"/>
  <c r="Y1" i="6"/>
  <c r="AK1" i="6"/>
  <c r="AW1" i="6"/>
  <c r="C1" i="6"/>
  <c r="O1" i="6"/>
  <c r="AA1" i="6"/>
  <c r="AM1" i="6"/>
  <c r="AH1" i="6"/>
  <c r="AS1" i="6"/>
  <c r="J1" i="6"/>
  <c r="U1" i="6"/>
  <c r="V1" i="6"/>
  <c r="AG1" i="6"/>
  <c r="I1" i="6"/>
  <c r="AT1" i="6"/>
  <c r="R14" i="6"/>
  <c r="BB14" i="6"/>
  <c r="S14" i="6"/>
  <c r="BC14" i="6"/>
  <c r="I13" i="6"/>
  <c r="AS13" i="6"/>
  <c r="U14" i="6"/>
  <c r="E1" i="8"/>
  <c r="K1" i="8"/>
  <c r="Q1" i="8"/>
  <c r="W1" i="8"/>
  <c r="AC1" i="8"/>
  <c r="AI1" i="8"/>
  <c r="AO1" i="8"/>
  <c r="AU1" i="8"/>
  <c r="C1" i="8"/>
  <c r="I1" i="8"/>
  <c r="O1" i="8"/>
  <c r="U1" i="8"/>
  <c r="AA1" i="8"/>
  <c r="AG1" i="8"/>
  <c r="AM1" i="8"/>
  <c r="AS1" i="8"/>
  <c r="B1" i="8"/>
  <c r="L1" i="8"/>
  <c r="T1" i="8"/>
  <c r="AD1" i="8"/>
  <c r="AL1" i="8"/>
  <c r="AV1" i="8"/>
  <c r="D1" i="8"/>
  <c r="M1" i="8"/>
  <c r="V1" i="8"/>
  <c r="AE1" i="8"/>
  <c r="AN1" i="8"/>
  <c r="AW1" i="8"/>
  <c r="H1" i="8"/>
  <c r="R1" i="8"/>
  <c r="Z1" i="8"/>
  <c r="AJ1" i="8"/>
  <c r="AR1" i="8"/>
  <c r="J1" i="8"/>
  <c r="S1" i="8"/>
  <c r="AB1" i="8"/>
  <c r="AK1" i="8"/>
  <c r="AT1" i="8"/>
  <c r="Y1" i="8"/>
  <c r="AF1" i="8"/>
  <c r="AH1" i="8"/>
  <c r="N1" i="8"/>
  <c r="P1" i="8"/>
  <c r="AQ1" i="8"/>
  <c r="X1" i="8"/>
  <c r="F1" i="8"/>
  <c r="G1" i="8"/>
  <c r="AP1" i="8"/>
  <c r="D2" i="8"/>
  <c r="J2" i="8"/>
  <c r="P2" i="8"/>
  <c r="V2" i="8"/>
  <c r="AB2" i="8"/>
  <c r="AH2" i="8"/>
  <c r="AN2" i="8"/>
  <c r="AT2" i="8"/>
  <c r="AZ2" i="8"/>
  <c r="BF2" i="8"/>
  <c r="D3" i="8"/>
  <c r="J3" i="8"/>
  <c r="P3" i="8"/>
  <c r="V3" i="8"/>
  <c r="AB3" i="8"/>
  <c r="AH3" i="8"/>
  <c r="AN3" i="8"/>
  <c r="AT3" i="8"/>
  <c r="AZ3" i="8"/>
  <c r="BF3" i="8"/>
  <c r="D4" i="8"/>
  <c r="J4" i="8"/>
  <c r="P4" i="8"/>
  <c r="V4" i="8"/>
  <c r="AB4" i="8"/>
  <c r="AH4" i="8"/>
  <c r="AN4" i="8"/>
  <c r="AT4" i="8"/>
  <c r="AZ4" i="8"/>
  <c r="BF4" i="8"/>
  <c r="D5" i="8"/>
  <c r="J5" i="8"/>
  <c r="P5" i="8"/>
  <c r="V5" i="8"/>
  <c r="AB5" i="8"/>
  <c r="AH5" i="8"/>
  <c r="AN5" i="8"/>
  <c r="AT5" i="8"/>
  <c r="AZ5" i="8"/>
  <c r="BF5" i="8"/>
  <c r="D6" i="8"/>
  <c r="J6" i="8"/>
  <c r="P6" i="8"/>
  <c r="V6" i="8"/>
  <c r="AB6" i="8"/>
  <c r="AH6" i="8"/>
  <c r="AN6" i="8"/>
  <c r="AT6" i="8"/>
  <c r="AZ6" i="8"/>
  <c r="BF6" i="8"/>
  <c r="D7" i="8"/>
  <c r="J7" i="8"/>
  <c r="P7" i="8"/>
  <c r="V7" i="8"/>
  <c r="AB7" i="8"/>
  <c r="AH7" i="8"/>
  <c r="AN7" i="8"/>
  <c r="AT7" i="8"/>
  <c r="AZ7" i="8"/>
  <c r="BF7" i="8"/>
  <c r="D8" i="8"/>
  <c r="J8" i="8"/>
  <c r="P8" i="8"/>
  <c r="V8" i="8"/>
  <c r="AB8" i="8"/>
  <c r="AH8" i="8"/>
  <c r="AN8" i="8"/>
  <c r="AT8" i="8"/>
  <c r="AZ8" i="8"/>
  <c r="BF8" i="8"/>
  <c r="D9" i="8"/>
  <c r="J9" i="8"/>
  <c r="P9" i="8"/>
  <c r="V9" i="8"/>
  <c r="AB9" i="8"/>
  <c r="AH9" i="8"/>
  <c r="AN9" i="8"/>
  <c r="AT9" i="8"/>
  <c r="AZ9" i="8"/>
  <c r="BF9" i="8"/>
  <c r="D10" i="8"/>
  <c r="J10" i="8"/>
  <c r="P10" i="8"/>
  <c r="V10" i="8"/>
  <c r="AB10" i="8"/>
  <c r="AH10" i="8"/>
  <c r="AN10" i="8"/>
  <c r="AT10" i="8"/>
  <c r="AZ10" i="8"/>
  <c r="BF10" i="8"/>
  <c r="D11" i="8"/>
  <c r="J11" i="8"/>
  <c r="P11" i="8"/>
  <c r="V11" i="8"/>
  <c r="AB11" i="8"/>
  <c r="AH11" i="8"/>
  <c r="AN11" i="8"/>
  <c r="AT11" i="8"/>
  <c r="B2" i="8"/>
  <c r="H2" i="8"/>
  <c r="N2" i="8"/>
  <c r="T2" i="8"/>
  <c r="Z2" i="8"/>
  <c r="AF2" i="8"/>
  <c r="AL2" i="8"/>
  <c r="AR2" i="8"/>
  <c r="AX2" i="8"/>
  <c r="BD2" i="8"/>
  <c r="B3" i="8"/>
  <c r="H3" i="8"/>
  <c r="N3" i="8"/>
  <c r="T3" i="8"/>
  <c r="Z3" i="8"/>
  <c r="AF3" i="8"/>
  <c r="AL3" i="8"/>
  <c r="AR3" i="8"/>
  <c r="AX3" i="8"/>
  <c r="BD3" i="8"/>
  <c r="B4" i="8"/>
  <c r="H4" i="8"/>
  <c r="N4" i="8"/>
  <c r="T4" i="8"/>
  <c r="Z4" i="8"/>
  <c r="AF4" i="8"/>
  <c r="AL4" i="8"/>
  <c r="AR4" i="8"/>
  <c r="AX4" i="8"/>
  <c r="BD4" i="8"/>
  <c r="B5" i="8"/>
  <c r="H5" i="8"/>
  <c r="N5" i="8"/>
  <c r="T5" i="8"/>
  <c r="Z5" i="8"/>
  <c r="AF5" i="8"/>
  <c r="AL5" i="8"/>
  <c r="AR5" i="8"/>
  <c r="AX5" i="8"/>
  <c r="BD5" i="8"/>
  <c r="B6" i="8"/>
  <c r="H6" i="8"/>
  <c r="N6" i="8"/>
  <c r="T6" i="8"/>
  <c r="Z6" i="8"/>
  <c r="AF6" i="8"/>
  <c r="AL6" i="8"/>
  <c r="AR6" i="8"/>
  <c r="AX6" i="8"/>
  <c r="BD6" i="8"/>
  <c r="B7" i="8"/>
  <c r="H7" i="8"/>
  <c r="N7" i="8"/>
  <c r="T7" i="8"/>
  <c r="Z7" i="8"/>
  <c r="AF7" i="8"/>
  <c r="AL7" i="8"/>
  <c r="AR7" i="8"/>
  <c r="AX7" i="8"/>
  <c r="BD7" i="8"/>
  <c r="B8" i="8"/>
  <c r="H8" i="8"/>
  <c r="N8" i="8"/>
  <c r="T8" i="8"/>
  <c r="Z8" i="8"/>
  <c r="AF8" i="8"/>
  <c r="AL8" i="8"/>
  <c r="AR8" i="8"/>
  <c r="AX8" i="8"/>
  <c r="BD8" i="8"/>
  <c r="B9" i="8"/>
  <c r="H9" i="8"/>
  <c r="N9" i="8"/>
  <c r="T9" i="8"/>
  <c r="Z9" i="8"/>
  <c r="AF9" i="8"/>
  <c r="AL9" i="8"/>
  <c r="AR9" i="8"/>
  <c r="AX9" i="8"/>
  <c r="BD9" i="8"/>
  <c r="B10" i="8"/>
  <c r="H10" i="8"/>
  <c r="N10" i="8"/>
  <c r="T10" i="8"/>
  <c r="Z10" i="8"/>
  <c r="AF10" i="8"/>
  <c r="AL10" i="8"/>
  <c r="AR10" i="8"/>
  <c r="AX10" i="8"/>
  <c r="BD10" i="8"/>
  <c r="B11" i="8"/>
  <c r="H11" i="8"/>
  <c r="N11" i="8"/>
  <c r="T11" i="8"/>
  <c r="Z11" i="8"/>
  <c r="AF11" i="8"/>
  <c r="AL11" i="8"/>
  <c r="E2" i="8"/>
  <c r="M2" i="8"/>
  <c r="W2" i="8"/>
  <c r="AE2" i="8"/>
  <c r="AO2" i="8"/>
  <c r="AW2" i="8"/>
  <c r="BG2" i="8"/>
  <c r="G3" i="8"/>
  <c r="Q3" i="8"/>
  <c r="Y3" i="8"/>
  <c r="AI3" i="8"/>
  <c r="AQ3" i="8"/>
  <c r="BA3" i="8"/>
  <c r="BI3" i="8"/>
  <c r="K4" i="8"/>
  <c r="S4" i="8"/>
  <c r="AC4" i="8"/>
  <c r="AK4" i="8"/>
  <c r="AU4" i="8"/>
  <c r="BC4" i="8"/>
  <c r="E5" i="8"/>
  <c r="M5" i="8"/>
  <c r="W5" i="8"/>
  <c r="AE5" i="8"/>
  <c r="AO5" i="8"/>
  <c r="AW5" i="8"/>
  <c r="BG5" i="8"/>
  <c r="G6" i="8"/>
  <c r="Q6" i="8"/>
  <c r="Y6" i="8"/>
  <c r="AI6" i="8"/>
  <c r="AQ6" i="8"/>
  <c r="BA6" i="8"/>
  <c r="BI6" i="8"/>
  <c r="K7" i="8"/>
  <c r="S7" i="8"/>
  <c r="AC7" i="8"/>
  <c r="AK7" i="8"/>
  <c r="AU7" i="8"/>
  <c r="BC7" i="8"/>
  <c r="E8" i="8"/>
  <c r="M8" i="8"/>
  <c r="W8" i="8"/>
  <c r="AE8" i="8"/>
  <c r="AO8" i="8"/>
  <c r="AW8" i="8"/>
  <c r="BG8" i="8"/>
  <c r="G9" i="8"/>
  <c r="Q9" i="8"/>
  <c r="Y9" i="8"/>
  <c r="AI9" i="8"/>
  <c r="AQ9" i="8"/>
  <c r="BA9" i="8"/>
  <c r="BI9" i="8"/>
  <c r="K10" i="8"/>
  <c r="S10" i="8"/>
  <c r="AC10" i="8"/>
  <c r="AK10" i="8"/>
  <c r="AU10" i="8"/>
  <c r="BC10" i="8"/>
  <c r="E11" i="8"/>
  <c r="M11" i="8"/>
  <c r="W11" i="8"/>
  <c r="AE11" i="8"/>
  <c r="AO11" i="8"/>
  <c r="AV11" i="8"/>
  <c r="BB11" i="8"/>
  <c r="BH11" i="8"/>
  <c r="F12" i="8"/>
  <c r="L12" i="8"/>
  <c r="R12" i="8"/>
  <c r="X12" i="8"/>
  <c r="AD12" i="8"/>
  <c r="AJ12" i="8"/>
  <c r="AP12" i="8"/>
  <c r="AV12" i="8"/>
  <c r="BB12" i="8"/>
  <c r="BH12" i="8"/>
  <c r="F13" i="8"/>
  <c r="L13" i="8"/>
  <c r="R13" i="8"/>
  <c r="X13" i="8"/>
  <c r="AD13" i="8"/>
  <c r="AJ13" i="8"/>
  <c r="AP13" i="8"/>
  <c r="AV13" i="8"/>
  <c r="BB13" i="8"/>
  <c r="BH13" i="8"/>
  <c r="F14" i="8"/>
  <c r="L14" i="8"/>
  <c r="R14" i="8"/>
  <c r="X14" i="8"/>
  <c r="AD14" i="8"/>
  <c r="AJ14" i="8"/>
  <c r="AP14" i="8"/>
  <c r="AV14" i="8"/>
  <c r="BB14" i="8"/>
  <c r="BH14" i="8"/>
  <c r="K2" i="8"/>
  <c r="S2" i="8"/>
  <c r="AC2" i="8"/>
  <c r="AK2" i="8"/>
  <c r="AU2" i="8"/>
  <c r="BC2" i="8"/>
  <c r="E3" i="8"/>
  <c r="M3" i="8"/>
  <c r="W3" i="8"/>
  <c r="AE3" i="8"/>
  <c r="AO3" i="8"/>
  <c r="AW3" i="8"/>
  <c r="BG3" i="8"/>
  <c r="G4" i="8"/>
  <c r="Q4" i="8"/>
  <c r="Y4" i="8"/>
  <c r="AI4" i="8"/>
  <c r="AQ4" i="8"/>
  <c r="BA4" i="8"/>
  <c r="BI4" i="8"/>
  <c r="K5" i="8"/>
  <c r="S5" i="8"/>
  <c r="AC5" i="8"/>
  <c r="AK5" i="8"/>
  <c r="AU5" i="8"/>
  <c r="BC5" i="8"/>
  <c r="E6" i="8"/>
  <c r="M6" i="8"/>
  <c r="W6" i="8"/>
  <c r="AE6" i="8"/>
  <c r="AO6" i="8"/>
  <c r="AW6" i="8"/>
  <c r="BG6" i="8"/>
  <c r="G7" i="8"/>
  <c r="Q7" i="8"/>
  <c r="Y7" i="8"/>
  <c r="AI7" i="8"/>
  <c r="AQ7" i="8"/>
  <c r="BA7" i="8"/>
  <c r="BI7" i="8"/>
  <c r="K8" i="8"/>
  <c r="S8" i="8"/>
  <c r="AC8" i="8"/>
  <c r="AK8" i="8"/>
  <c r="AU8" i="8"/>
  <c r="BC8" i="8"/>
  <c r="E9" i="8"/>
  <c r="M9" i="8"/>
  <c r="W9" i="8"/>
  <c r="AE9" i="8"/>
  <c r="AO9" i="8"/>
  <c r="AW9" i="8"/>
  <c r="BG9" i="8"/>
  <c r="G10" i="8"/>
  <c r="Q10" i="8"/>
  <c r="Y10" i="8"/>
  <c r="AI10" i="8"/>
  <c r="AQ10" i="8"/>
  <c r="BA10" i="8"/>
  <c r="BI10" i="8"/>
  <c r="K11" i="8"/>
  <c r="S11" i="8"/>
  <c r="AC11" i="8"/>
  <c r="AK11" i="8"/>
  <c r="AS11" i="8"/>
  <c r="AZ11" i="8"/>
  <c r="BF11" i="8"/>
  <c r="D12" i="8"/>
  <c r="J12" i="8"/>
  <c r="P12" i="8"/>
  <c r="V12" i="8"/>
  <c r="AB12" i="8"/>
  <c r="AH12" i="8"/>
  <c r="AN12" i="8"/>
  <c r="AT12" i="8"/>
  <c r="AZ12" i="8"/>
  <c r="BF12" i="8"/>
  <c r="D13" i="8"/>
  <c r="J13" i="8"/>
  <c r="P13" i="8"/>
  <c r="V13" i="8"/>
  <c r="AB13" i="8"/>
  <c r="AH13" i="8"/>
  <c r="AN13" i="8"/>
  <c r="AT13" i="8"/>
  <c r="AZ13" i="8"/>
  <c r="BF13" i="8"/>
  <c r="D14" i="8"/>
  <c r="J14" i="8"/>
  <c r="P14" i="8"/>
  <c r="V14" i="8"/>
  <c r="AB14" i="8"/>
  <c r="AH14" i="8"/>
  <c r="AN14" i="8"/>
  <c r="AT14" i="8"/>
  <c r="AZ14" i="8"/>
  <c r="BF14" i="8"/>
  <c r="F2" i="8"/>
  <c r="R2" i="8"/>
  <c r="AG2" i="8"/>
  <c r="AS2" i="8"/>
  <c r="BH2" i="8"/>
  <c r="L3" i="8"/>
  <c r="AA3" i="8"/>
  <c r="AM3" i="8"/>
  <c r="BB3" i="8"/>
  <c r="F4" i="8"/>
  <c r="U4" i="8"/>
  <c r="AG4" i="8"/>
  <c r="AV4" i="8"/>
  <c r="BH4" i="8"/>
  <c r="O5" i="8"/>
  <c r="AA5" i="8"/>
  <c r="AP5" i="8"/>
  <c r="BB5" i="8"/>
  <c r="I6" i="8"/>
  <c r="U6" i="8"/>
  <c r="AJ6" i="8"/>
  <c r="AV6" i="8"/>
  <c r="C7" i="8"/>
  <c r="O7" i="8"/>
  <c r="AD7" i="8"/>
  <c r="AP7" i="8"/>
  <c r="BE7" i="8"/>
  <c r="I8" i="8"/>
  <c r="X8" i="8"/>
  <c r="AJ8" i="8"/>
  <c r="AY8" i="8"/>
  <c r="C9" i="8"/>
  <c r="R9" i="8"/>
  <c r="AD9" i="8"/>
  <c r="AS9" i="8"/>
  <c r="BE9" i="8"/>
  <c r="L10" i="8"/>
  <c r="X10" i="8"/>
  <c r="AM10" i="8"/>
  <c r="AY10" i="8"/>
  <c r="F11" i="8"/>
  <c r="R11" i="8"/>
  <c r="AG11" i="8"/>
  <c r="AR11" i="8"/>
  <c r="BC11" i="8"/>
  <c r="C12" i="8"/>
  <c r="M12" i="8"/>
  <c r="U12" i="8"/>
  <c r="AE12" i="8"/>
  <c r="AM12" i="8"/>
  <c r="AW12" i="8"/>
  <c r="BE12" i="8"/>
  <c r="G13" i="8"/>
  <c r="O13" i="8"/>
  <c r="Y13" i="8"/>
  <c r="AG13" i="8"/>
  <c r="AQ13" i="8"/>
  <c r="AY13" i="8"/>
  <c r="BI13" i="8"/>
  <c r="I14" i="8"/>
  <c r="S14" i="8"/>
  <c r="AA14" i="8"/>
  <c r="AK14" i="8"/>
  <c r="AS14" i="8"/>
  <c r="BC14" i="8"/>
  <c r="G2" i="8"/>
  <c r="U2" i="8"/>
  <c r="AI2" i="8"/>
  <c r="AV2" i="8"/>
  <c r="BI2" i="8"/>
  <c r="O3" i="8"/>
  <c r="AC3" i="8"/>
  <c r="AP3" i="8"/>
  <c r="BC3" i="8"/>
  <c r="I4" i="8"/>
  <c r="W4" i="8"/>
  <c r="AJ4" i="8"/>
  <c r="AW4" i="8"/>
  <c r="C5" i="8"/>
  <c r="Q5" i="8"/>
  <c r="AD5" i="8"/>
  <c r="AQ5" i="8"/>
  <c r="BE5" i="8"/>
  <c r="K6" i="8"/>
  <c r="X6" i="8"/>
  <c r="AK6" i="8"/>
  <c r="AY6" i="8"/>
  <c r="E7" i="8"/>
  <c r="R7" i="8"/>
  <c r="AE7" i="8"/>
  <c r="AS7" i="8"/>
  <c r="BG7" i="8"/>
  <c r="L8" i="8"/>
  <c r="Y8" i="8"/>
  <c r="AM8" i="8"/>
  <c r="BA8" i="8"/>
  <c r="F9" i="8"/>
  <c r="S9" i="8"/>
  <c r="AG9" i="8"/>
  <c r="AU9" i="8"/>
  <c r="BH9" i="8"/>
  <c r="M10" i="8"/>
  <c r="AA10" i="8"/>
  <c r="AO10" i="8"/>
  <c r="BB10" i="8"/>
  <c r="G11" i="8"/>
  <c r="U11" i="8"/>
  <c r="AI11" i="8"/>
  <c r="AU11" i="8"/>
  <c r="BD11" i="8"/>
  <c r="E12" i="8"/>
  <c r="N12" i="8"/>
  <c r="W12" i="8"/>
  <c r="AF12" i="8"/>
  <c r="AO12" i="8"/>
  <c r="AX12" i="8"/>
  <c r="BG12" i="8"/>
  <c r="H13" i="8"/>
  <c r="Q13" i="8"/>
  <c r="Z13" i="8"/>
  <c r="AI13" i="8"/>
  <c r="AR13" i="8"/>
  <c r="BA13" i="8"/>
  <c r="B14" i="8"/>
  <c r="K14" i="8"/>
  <c r="T14" i="8"/>
  <c r="AC14" i="8"/>
  <c r="AL14" i="8"/>
  <c r="AU14" i="8"/>
  <c r="BD14" i="8"/>
  <c r="O2" i="8"/>
  <c r="AA2" i="8"/>
  <c r="AP2" i="8"/>
  <c r="BB2" i="8"/>
  <c r="I3" i="8"/>
  <c r="U3" i="8"/>
  <c r="AJ3" i="8"/>
  <c r="AV3" i="8"/>
  <c r="C4" i="8"/>
  <c r="O4" i="8"/>
  <c r="AD4" i="8"/>
  <c r="AP4" i="8"/>
  <c r="BE4" i="8"/>
  <c r="I5" i="8"/>
  <c r="X5" i="8"/>
  <c r="AJ5" i="8"/>
  <c r="AY5" i="8"/>
  <c r="C6" i="8"/>
  <c r="R6" i="8"/>
  <c r="AD6" i="8"/>
  <c r="AS6" i="8"/>
  <c r="BE6" i="8"/>
  <c r="L7" i="8"/>
  <c r="X7" i="8"/>
  <c r="AM7" i="8"/>
  <c r="AY7" i="8"/>
  <c r="F8" i="8"/>
  <c r="R8" i="8"/>
  <c r="AG8" i="8"/>
  <c r="AS8" i="8"/>
  <c r="BH8" i="8"/>
  <c r="L9" i="8"/>
  <c r="AA9" i="8"/>
  <c r="AM9" i="8"/>
  <c r="BB9" i="8"/>
  <c r="F10" i="8"/>
  <c r="U10" i="8"/>
  <c r="AG10" i="8"/>
  <c r="AV10" i="8"/>
  <c r="BH10" i="8"/>
  <c r="O11" i="8"/>
  <c r="AA11" i="8"/>
  <c r="AP11" i="8"/>
  <c r="AY11" i="8"/>
  <c r="BI11" i="8"/>
  <c r="I12" i="8"/>
  <c r="S12" i="8"/>
  <c r="AA12" i="8"/>
  <c r="AK12" i="8"/>
  <c r="AS12" i="8"/>
  <c r="BC12" i="8"/>
  <c r="C13" i="8"/>
  <c r="M13" i="8"/>
  <c r="U13" i="8"/>
  <c r="AE13" i="8"/>
  <c r="AM13" i="8"/>
  <c r="AW13" i="8"/>
  <c r="BE13" i="8"/>
  <c r="G14" i="8"/>
  <c r="O14" i="8"/>
  <c r="Y14" i="8"/>
  <c r="AG14" i="8"/>
  <c r="AQ14" i="8"/>
  <c r="AY14" i="8"/>
  <c r="BI14" i="8"/>
  <c r="C2" i="8"/>
  <c r="Q2" i="8"/>
  <c r="AD2" i="8"/>
  <c r="AQ2" i="8"/>
  <c r="BE2" i="8"/>
  <c r="K3" i="8"/>
  <c r="X3" i="8"/>
  <c r="AK3" i="8"/>
  <c r="AY3" i="8"/>
  <c r="E4" i="8"/>
  <c r="R4" i="8"/>
  <c r="AE4" i="8"/>
  <c r="AS4" i="8"/>
  <c r="BG4" i="8"/>
  <c r="L5" i="8"/>
  <c r="Y5" i="8"/>
  <c r="AM5" i="8"/>
  <c r="BA5" i="8"/>
  <c r="F6" i="8"/>
  <c r="S6" i="8"/>
  <c r="AG6" i="8"/>
  <c r="AU6" i="8"/>
  <c r="BH6" i="8"/>
  <c r="M7" i="8"/>
  <c r="AA7" i="8"/>
  <c r="AO7" i="8"/>
  <c r="BB7" i="8"/>
  <c r="G8" i="8"/>
  <c r="U8" i="8"/>
  <c r="AI8" i="8"/>
  <c r="AV8" i="8"/>
  <c r="BI8" i="8"/>
  <c r="O9" i="8"/>
  <c r="AC9" i="8"/>
  <c r="AP9" i="8"/>
  <c r="BC9" i="8"/>
  <c r="I10" i="8"/>
  <c r="W10" i="8"/>
  <c r="AJ10" i="8"/>
  <c r="AW10" i="8"/>
  <c r="C11" i="8"/>
  <c r="Q11" i="8"/>
  <c r="AD11" i="8"/>
  <c r="AQ11" i="8"/>
  <c r="BA11" i="8"/>
  <c r="B12" i="8"/>
  <c r="K12" i="8"/>
  <c r="T12" i="8"/>
  <c r="AC12" i="8"/>
  <c r="AL12" i="8"/>
  <c r="AU12" i="8"/>
  <c r="BD12" i="8"/>
  <c r="E13" i="8"/>
  <c r="N13" i="8"/>
  <c r="W13" i="8"/>
  <c r="AF13" i="8"/>
  <c r="AO13" i="8"/>
  <c r="AX13" i="8"/>
  <c r="BG13" i="8"/>
  <c r="H14" i="8"/>
  <c r="Q14" i="8"/>
  <c r="Z14" i="8"/>
  <c r="AI14" i="8"/>
  <c r="AR14" i="8"/>
  <c r="BA14" i="8"/>
  <c r="Y2" i="8"/>
  <c r="F3" i="8"/>
  <c r="AU3" i="8"/>
  <c r="AA4" i="8"/>
  <c r="G5" i="8"/>
  <c r="AV5" i="8"/>
  <c r="AC6" i="8"/>
  <c r="I7" i="8"/>
  <c r="AW7" i="8"/>
  <c r="AD8" i="8"/>
  <c r="K9" i="8"/>
  <c r="AY9" i="8"/>
  <c r="AE10" i="8"/>
  <c r="L11" i="8"/>
  <c r="AX11" i="8"/>
  <c r="Q12" i="8"/>
  <c r="AR12" i="8"/>
  <c r="K13" i="8"/>
  <c r="AL13" i="8"/>
  <c r="E14" i="8"/>
  <c r="AF14" i="8"/>
  <c r="BG14" i="8"/>
  <c r="AJ2" i="8"/>
  <c r="R3" i="8"/>
  <c r="BE3" i="8"/>
  <c r="AM4" i="8"/>
  <c r="R5" i="8"/>
  <c r="BH5" i="8"/>
  <c r="AM6" i="8"/>
  <c r="U7" i="8"/>
  <c r="AP8" i="8"/>
  <c r="U9" i="8"/>
  <c r="C10" i="8"/>
  <c r="X11" i="8"/>
  <c r="BE11" i="8"/>
  <c r="AY12" i="8"/>
  <c r="AS13" i="8"/>
  <c r="AM14" i="8"/>
  <c r="AM2" i="8"/>
  <c r="BH3" i="8"/>
  <c r="U5" i="8"/>
  <c r="AP6" i="8"/>
  <c r="C8" i="8"/>
  <c r="X9" i="8"/>
  <c r="AS10" i="8"/>
  <c r="BG11" i="8"/>
  <c r="BA12" i="8"/>
  <c r="AU13" i="8"/>
  <c r="AO14" i="8"/>
  <c r="I2" i="8"/>
  <c r="AD3" i="8"/>
  <c r="AY4" i="8"/>
  <c r="L6" i="8"/>
  <c r="AG7" i="8"/>
  <c r="BB8" i="8"/>
  <c r="O10" i="8"/>
  <c r="AJ11" i="8"/>
  <c r="AG12" i="8"/>
  <c r="AA13" i="8"/>
  <c r="U14" i="8"/>
  <c r="L2" i="8"/>
  <c r="BA2" i="8"/>
  <c r="AG3" i="8"/>
  <c r="M4" i="8"/>
  <c r="BB4" i="8"/>
  <c r="AI5" i="8"/>
  <c r="O6" i="8"/>
  <c r="BC6" i="8"/>
  <c r="AJ7" i="8"/>
  <c r="Q8" i="8"/>
  <c r="BE8" i="8"/>
  <c r="AK9" i="8"/>
  <c r="R10" i="8"/>
  <c r="BG10" i="8"/>
  <c r="AM11" i="8"/>
  <c r="H12" i="8"/>
  <c r="AI12" i="8"/>
  <c r="B13" i="8"/>
  <c r="AC13" i="8"/>
  <c r="BD13" i="8"/>
  <c r="W14" i="8"/>
  <c r="AX14" i="8"/>
  <c r="X2" i="8"/>
  <c r="C3" i="8"/>
  <c r="AS3" i="8"/>
  <c r="X4" i="8"/>
  <c r="F5" i="8"/>
  <c r="AS5" i="8"/>
  <c r="AA6" i="8"/>
  <c r="F7" i="8"/>
  <c r="AV7" i="8"/>
  <c r="AA8" i="8"/>
  <c r="I9" i="8"/>
  <c r="AV9" i="8"/>
  <c r="AD10" i="8"/>
  <c r="I11" i="8"/>
  <c r="AW11" i="8"/>
  <c r="O12" i="8"/>
  <c r="AQ12" i="8"/>
  <c r="I13" i="8"/>
  <c r="AK13" i="8"/>
  <c r="C14" i="8"/>
  <c r="AE14" i="8"/>
  <c r="BE14" i="8"/>
  <c r="BH7" i="8"/>
  <c r="AP10" i="8"/>
  <c r="Y12" i="8"/>
  <c r="S13" i="8"/>
  <c r="M14" i="8"/>
  <c r="S3" i="8"/>
  <c r="AO4" i="8"/>
  <c r="BI5" i="8"/>
  <c r="W7" i="8"/>
  <c r="AQ8" i="8"/>
  <c r="E10" i="8"/>
  <c r="Y11" i="8"/>
  <c r="Z12" i="8"/>
  <c r="T13" i="8"/>
  <c r="N14" i="8"/>
  <c r="AY2" i="8"/>
  <c r="L4" i="8"/>
  <c r="AG5" i="8"/>
  <c r="BB6" i="8"/>
  <c r="O8" i="8"/>
  <c r="AJ9" i="8"/>
  <c r="BE10" i="8"/>
  <c r="G12" i="8"/>
  <c r="BI12" i="8"/>
  <c r="BC13" i="8"/>
  <c r="AW14" i="8"/>
  <c r="C1" i="1"/>
  <c r="O1" i="1"/>
  <c r="M2" i="6"/>
  <c r="AA2" i="6"/>
  <c r="AP2" i="6"/>
  <c r="BD2" i="6"/>
  <c r="J3" i="6"/>
  <c r="Y3" i="6"/>
  <c r="AM3" i="6"/>
  <c r="BB3" i="6"/>
  <c r="H4" i="6"/>
  <c r="V4" i="6"/>
  <c r="AK4" i="6"/>
  <c r="AY4" i="6"/>
  <c r="F5" i="6"/>
  <c r="T5" i="6"/>
  <c r="AH5" i="6"/>
  <c r="AW5" i="6"/>
  <c r="C6" i="6"/>
  <c r="R6" i="6"/>
  <c r="AF6" i="6"/>
  <c r="AT6" i="6"/>
  <c r="BI6" i="6"/>
  <c r="O7" i="6"/>
  <c r="AD7" i="6"/>
  <c r="AR7" i="6"/>
  <c r="BF7" i="6"/>
  <c r="M8" i="6"/>
  <c r="AA8" i="6"/>
  <c r="AP8" i="6"/>
  <c r="BD8" i="6"/>
  <c r="J9" i="6"/>
  <c r="Y9" i="6"/>
  <c r="AM9" i="6"/>
  <c r="H2" i="6"/>
  <c r="V2" i="6"/>
  <c r="AK2" i="6"/>
  <c r="AY2" i="6"/>
  <c r="F3" i="6"/>
  <c r="T3" i="6"/>
  <c r="AH3" i="6"/>
  <c r="AW3" i="6"/>
  <c r="C4" i="6"/>
  <c r="R4" i="6"/>
  <c r="AF4" i="6"/>
  <c r="AT4" i="6"/>
  <c r="BI4" i="6"/>
  <c r="O5" i="6"/>
  <c r="AD5" i="6"/>
  <c r="AR5" i="6"/>
  <c r="BF5" i="6"/>
  <c r="T2" i="6"/>
  <c r="AR2" i="6"/>
  <c r="C3" i="6"/>
  <c r="AA3" i="6"/>
  <c r="AT3" i="6"/>
  <c r="J4" i="6"/>
  <c r="AD4" i="6"/>
  <c r="BB4" i="6"/>
  <c r="M5" i="6"/>
  <c r="AK5" i="6"/>
  <c r="BD5" i="6"/>
  <c r="N6" i="6"/>
  <c r="AH6" i="6"/>
  <c r="AX6" i="6"/>
  <c r="H7" i="6"/>
  <c r="Y7" i="6"/>
  <c r="AN7" i="6"/>
  <c r="BI7" i="6"/>
  <c r="P8" i="6"/>
  <c r="AH8" i="6"/>
  <c r="AY8" i="6"/>
  <c r="G9" i="6"/>
  <c r="AA9" i="6"/>
  <c r="AQ9" i="6"/>
  <c r="BE9" i="6"/>
  <c r="L10" i="6"/>
  <c r="Z10" i="6"/>
  <c r="AN10" i="6"/>
  <c r="BC10" i="6"/>
  <c r="I11" i="6"/>
  <c r="X11" i="6"/>
  <c r="AL11" i="6"/>
  <c r="AZ11" i="6"/>
  <c r="E12" i="6"/>
  <c r="Q12" i="6"/>
  <c r="AC12" i="6"/>
  <c r="AO12" i="6"/>
  <c r="BA12" i="6"/>
  <c r="E13" i="6"/>
  <c r="Q13" i="6"/>
  <c r="AC13" i="6"/>
  <c r="AO13" i="6"/>
  <c r="BA13" i="6"/>
  <c r="E14" i="6"/>
  <c r="Q14" i="6"/>
  <c r="AC14" i="6"/>
  <c r="AO14" i="6"/>
  <c r="BA14" i="6"/>
  <c r="X2" i="6"/>
  <c r="AS2" i="6"/>
  <c r="G3" i="6"/>
  <c r="AB3" i="6"/>
  <c r="AX3" i="6"/>
  <c r="L4" i="6"/>
  <c r="AG4" i="6"/>
  <c r="BC4" i="6"/>
  <c r="P5" i="6"/>
  <c r="AL5" i="6"/>
  <c r="BH5" i="6"/>
  <c r="T6" i="6"/>
  <c r="AJ6" i="6"/>
  <c r="BB6" i="6"/>
  <c r="J7" i="6"/>
  <c r="Z7" i="6"/>
  <c r="AT7" i="6"/>
  <c r="B8" i="6"/>
  <c r="T8" i="6"/>
  <c r="AK8" i="6"/>
  <c r="AZ8" i="6"/>
  <c r="M9" i="6"/>
  <c r="AB9" i="6"/>
  <c r="AT9" i="6"/>
  <c r="BI9" i="6"/>
  <c r="O10" i="6"/>
  <c r="AD10" i="6"/>
  <c r="AR10" i="6"/>
  <c r="BF10" i="6"/>
  <c r="M11" i="6"/>
  <c r="AA11" i="6"/>
  <c r="AP11" i="6"/>
  <c r="BD11" i="6"/>
  <c r="H12" i="6"/>
  <c r="T12" i="6"/>
  <c r="AF12" i="6"/>
  <c r="AR12" i="6"/>
  <c r="BD12" i="6"/>
  <c r="H13" i="6"/>
  <c r="T13" i="6"/>
  <c r="AF13" i="6"/>
  <c r="AR13" i="6"/>
  <c r="BD13" i="6"/>
  <c r="H14" i="6"/>
  <c r="T14" i="6"/>
  <c r="AF14" i="6"/>
  <c r="AR14" i="6"/>
  <c r="BD14" i="6"/>
  <c r="O2" i="6"/>
  <c r="AH2" i="6"/>
  <c r="BF2" i="6"/>
  <c r="R3" i="6"/>
  <c r="AP3" i="6"/>
  <c r="BI3" i="6"/>
  <c r="Y4" i="6"/>
  <c r="AR4" i="6"/>
  <c r="H5" i="6"/>
  <c r="AA5" i="6"/>
  <c r="AY5" i="6"/>
  <c r="J6" i="6"/>
  <c r="AA6" i="6"/>
  <c r="AQ6" i="6"/>
  <c r="C7" i="6"/>
  <c r="S7" i="6"/>
  <c r="AK7" i="6"/>
  <c r="BB7" i="6"/>
  <c r="I8" i="6"/>
  <c r="AD8" i="6"/>
  <c r="AS8" i="6"/>
  <c r="C9" i="6"/>
  <c r="T9" i="6"/>
  <c r="AJ9" i="6"/>
  <c r="BB9" i="6"/>
  <c r="H10" i="6"/>
  <c r="V10" i="6"/>
  <c r="AK10" i="6"/>
  <c r="AY10" i="6"/>
  <c r="F11" i="6"/>
  <c r="T11" i="6"/>
  <c r="AH11" i="6"/>
  <c r="AW11" i="6"/>
  <c r="B12" i="6"/>
  <c r="N12" i="6"/>
  <c r="Z12" i="6"/>
  <c r="AL12" i="6"/>
  <c r="AX12" i="6"/>
  <c r="B13" i="6"/>
  <c r="N13" i="6"/>
  <c r="Z13" i="6"/>
  <c r="AL13" i="6"/>
  <c r="AX13" i="6"/>
  <c r="B14" i="6"/>
  <c r="N14" i="6"/>
  <c r="Z14" i="6"/>
  <c r="AL14" i="6"/>
  <c r="AX14" i="6"/>
  <c r="P2" i="6"/>
  <c r="AL2" i="6"/>
  <c r="BH2" i="6"/>
  <c r="U3" i="6"/>
  <c r="AQ3" i="6"/>
  <c r="D4" i="6"/>
  <c r="Z4" i="6"/>
  <c r="AV4" i="6"/>
  <c r="I5" i="6"/>
  <c r="AE5" i="6"/>
  <c r="AZ5" i="6"/>
  <c r="M6" i="6"/>
  <c r="AB6" i="6"/>
  <c r="AW6" i="6"/>
  <c r="D7" i="6"/>
  <c r="V7" i="6"/>
  <c r="AM7" i="6"/>
  <c r="BC7" i="6"/>
  <c r="O8" i="6"/>
  <c r="AE8" i="6"/>
  <c r="AW8" i="6"/>
  <c r="F9" i="6"/>
  <c r="U9" i="6"/>
  <c r="AP9" i="6"/>
  <c r="BD9" i="6"/>
  <c r="J10" i="6"/>
  <c r="Y10" i="6"/>
  <c r="AM10" i="6"/>
  <c r="BB10" i="6"/>
  <c r="H11" i="6"/>
  <c r="V11" i="6"/>
  <c r="AK11" i="6"/>
  <c r="AY11" i="6"/>
  <c r="D12" i="6"/>
  <c r="P12" i="6"/>
  <c r="AB12" i="6"/>
  <c r="AN12" i="6"/>
  <c r="AZ12" i="6"/>
  <c r="D13" i="6"/>
  <c r="P13" i="6"/>
  <c r="AB13" i="6"/>
  <c r="AN13" i="6"/>
  <c r="AZ13" i="6"/>
  <c r="D14" i="6"/>
  <c r="P14" i="6"/>
  <c r="AB14" i="6"/>
  <c r="AN14" i="6"/>
  <c r="AZ14" i="6"/>
  <c r="I2" i="6"/>
  <c r="N3" i="6"/>
  <c r="S4" i="6"/>
  <c r="X5" i="6"/>
  <c r="Y6" i="6"/>
  <c r="R7" i="6"/>
  <c r="H8" i="6"/>
  <c r="BH8" i="6"/>
  <c r="AX9" i="6"/>
  <c r="AG10" i="6"/>
  <c r="P11" i="6"/>
  <c r="BG11" i="6"/>
  <c r="AI12" i="6"/>
  <c r="K13" i="6"/>
  <c r="AU13" i="6"/>
  <c r="W14" i="6"/>
  <c r="BG14" i="6"/>
  <c r="AF3" i="6"/>
  <c r="AP5" i="6"/>
  <c r="AF7" i="6"/>
  <c r="N9" i="6"/>
  <c r="AT10" i="6"/>
  <c r="J12" i="6"/>
  <c r="V13" i="6"/>
  <c r="AH14" i="6"/>
  <c r="AJ3" i="6"/>
  <c r="AS5" i="6"/>
  <c r="X8" i="6"/>
  <c r="D10" i="6"/>
  <c r="AE11" i="6"/>
  <c r="AU12" i="6"/>
  <c r="BG13" i="6"/>
  <c r="AW2" i="6"/>
  <c r="BF4" i="6"/>
  <c r="BD6" i="6"/>
  <c r="AL8" i="6"/>
  <c r="R10" i="6"/>
  <c r="AR11" i="6"/>
  <c r="BF12" i="6"/>
  <c r="J14" i="6"/>
  <c r="AZ2" i="6"/>
  <c r="BE3" i="6"/>
  <c r="B5" i="6"/>
  <c r="G6" i="6"/>
  <c r="BE6" i="6"/>
  <c r="AY7" i="6"/>
  <c r="AR8" i="6"/>
  <c r="AH9" i="6"/>
  <c r="S10" i="6"/>
  <c r="B11" i="6"/>
  <c r="AS11" i="6"/>
  <c r="W12" i="6"/>
  <c r="BG12" i="6"/>
  <c r="AI13" i="6"/>
  <c r="K14" i="6"/>
  <c r="AU14" i="6"/>
  <c r="F2" i="6"/>
  <c r="M3" i="6"/>
  <c r="O4" i="6"/>
  <c r="V5" i="6"/>
  <c r="U6" i="6"/>
  <c r="L7" i="6"/>
  <c r="F8" i="6"/>
  <c r="BF8" i="6"/>
  <c r="AW9" i="6"/>
  <c r="AF10" i="6"/>
  <c r="O11" i="6"/>
  <c r="BF11" i="6"/>
  <c r="AH12" i="6"/>
  <c r="J13" i="6"/>
  <c r="AT13" i="6"/>
  <c r="V14" i="6"/>
  <c r="BF14" i="6"/>
  <c r="AD2" i="6"/>
  <c r="AM4" i="6"/>
  <c r="AM6" i="6"/>
  <c r="V8" i="6"/>
  <c r="C10" i="6"/>
  <c r="AD11" i="6"/>
  <c r="AT12" i="6"/>
  <c r="BF13" i="6"/>
  <c r="AE2" i="6"/>
  <c r="AN4" i="6"/>
  <c r="AP6" i="6"/>
  <c r="AG7" i="6"/>
  <c r="R9" i="6"/>
  <c r="AV10" i="6"/>
  <c r="K12" i="6"/>
  <c r="W13" i="6"/>
  <c r="AI14" i="6"/>
  <c r="BD3" i="6"/>
  <c r="F6" i="6"/>
  <c r="AV7" i="6"/>
  <c r="AF9" i="6"/>
  <c r="BI10" i="6"/>
  <c r="V12" i="6"/>
  <c r="AH13" i="6"/>
  <c r="AT14" i="6"/>
  <c r="BB14" i="1"/>
  <c r="AM9" i="1"/>
  <c r="T14" i="1"/>
  <c r="X6" i="1"/>
  <c r="AL5" i="1"/>
  <c r="V9" i="1"/>
  <c r="AN3" i="1"/>
  <c r="L14" i="1"/>
  <c r="AA8" i="1"/>
  <c r="X13" i="1"/>
  <c r="BA4" i="1"/>
  <c r="S4" i="1"/>
  <c r="J8" i="1"/>
  <c r="U13" i="1"/>
  <c r="BE6" i="1"/>
  <c r="L12" i="1"/>
  <c r="AF2" i="1"/>
  <c r="AL2" i="1"/>
  <c r="AH6" i="1"/>
  <c r="AE12" i="1"/>
  <c r="AS5" i="1"/>
  <c r="N11" i="1"/>
  <c r="AX9" i="1"/>
  <c r="AH13" i="1"/>
  <c r="V5" i="1"/>
  <c r="AO11" i="1"/>
  <c r="F4" i="1"/>
  <c r="AP9" i="1"/>
  <c r="Z8" i="1"/>
  <c r="BF11" i="1"/>
  <c r="AS3" i="1"/>
  <c r="M3" i="1"/>
  <c r="AP10" i="1"/>
  <c r="AM2" i="1"/>
  <c r="L8" i="1"/>
  <c r="N7" i="1"/>
  <c r="AT10" i="1"/>
  <c r="S2" i="1"/>
  <c r="BE13" i="1"/>
  <c r="U9" i="1"/>
  <c r="AR3" i="1"/>
  <c r="G14" i="1"/>
  <c r="BE11" i="1"/>
  <c r="AA7" i="1"/>
  <c r="N9" i="1"/>
  <c r="Z5" i="1"/>
  <c r="BF12" i="1"/>
  <c r="BF8" i="1"/>
  <c r="V6" i="1"/>
  <c r="AQ4" i="1"/>
  <c r="Q3" i="1"/>
  <c r="AN4" i="1"/>
  <c r="BE2" i="1"/>
  <c r="K6" i="1"/>
  <c r="S9" i="1"/>
  <c r="AU11" i="1"/>
  <c r="AI14" i="1"/>
  <c r="BG2" i="1"/>
  <c r="G7" i="1"/>
  <c r="AW9" i="1"/>
  <c r="AF12" i="1"/>
  <c r="AK14" i="1"/>
  <c r="BI5" i="1"/>
  <c r="AQ8" i="1"/>
  <c r="AM11" i="1"/>
  <c r="AW13" i="1"/>
  <c r="AM4" i="1"/>
  <c r="Y7" i="1"/>
  <c r="AI10" i="1"/>
  <c r="AU12" i="1"/>
  <c r="Y4" i="1"/>
  <c r="M7" i="1"/>
  <c r="W10" i="1"/>
  <c r="B1" i="3"/>
  <c r="H1" i="3"/>
  <c r="N1" i="3"/>
  <c r="T1" i="3"/>
  <c r="Z1" i="3"/>
  <c r="AF1" i="3"/>
  <c r="AL1" i="3"/>
  <c r="AR1" i="3"/>
  <c r="C1" i="3"/>
  <c r="I1" i="3"/>
  <c r="O1" i="3"/>
  <c r="U1" i="3"/>
  <c r="AA1" i="3"/>
  <c r="AG1" i="3"/>
  <c r="AM1" i="3"/>
  <c r="AS1" i="3"/>
  <c r="J1" i="3"/>
  <c r="V1" i="3"/>
  <c r="AH1" i="3"/>
  <c r="AT1" i="3"/>
  <c r="F1" i="3"/>
  <c r="L1" i="3"/>
  <c r="R1" i="3"/>
  <c r="X1" i="3"/>
  <c r="AD1" i="3"/>
  <c r="AJ1" i="3"/>
  <c r="AP1" i="3"/>
  <c r="AV1" i="3"/>
  <c r="G1" i="3"/>
  <c r="M1" i="3"/>
  <c r="S1" i="3"/>
  <c r="Y1" i="3"/>
  <c r="AE1" i="3"/>
  <c r="AK1" i="3"/>
  <c r="AQ1" i="3"/>
  <c r="AW1" i="3"/>
  <c r="D1" i="3"/>
  <c r="P1" i="3"/>
  <c r="AB1" i="3"/>
  <c r="AN1" i="3"/>
  <c r="AC1" i="3"/>
  <c r="AI1" i="3"/>
  <c r="E1" i="3"/>
  <c r="AO1" i="3"/>
  <c r="K1" i="3"/>
  <c r="AU1" i="3"/>
  <c r="Q1" i="3"/>
  <c r="W1" i="3"/>
  <c r="AY2" i="1"/>
  <c r="E14" i="1"/>
  <c r="X12" i="1"/>
  <c r="AG10" i="1"/>
  <c r="R8" i="1"/>
  <c r="AJ5" i="1"/>
  <c r="BC3" i="1"/>
  <c r="N14" i="1"/>
  <c r="E12" i="1"/>
  <c r="X9" i="1"/>
  <c r="O6" i="1"/>
  <c r="U2" i="1"/>
  <c r="H8" i="1"/>
  <c r="AF5" i="1"/>
  <c r="Q2" i="1"/>
  <c r="AZ11" i="1"/>
  <c r="D9" i="1"/>
  <c r="P5" i="1"/>
  <c r="BF4" i="1"/>
  <c r="V2" i="1"/>
  <c r="AK11" i="1"/>
  <c r="AJ9" i="1"/>
  <c r="AQ9" i="1"/>
  <c r="AP2" i="1"/>
  <c r="S11" i="1"/>
  <c r="AB2" i="1"/>
  <c r="Q5" i="1"/>
  <c r="BG7" i="1"/>
  <c r="Y11" i="1"/>
  <c r="AI13" i="1"/>
  <c r="O2" i="1"/>
  <c r="AU5" i="1"/>
  <c r="BC8" i="1"/>
  <c r="AA11" i="1"/>
  <c r="S14" i="1"/>
  <c r="AK4" i="1"/>
  <c r="AW7" i="1"/>
  <c r="AE10" i="1"/>
  <c r="AA13" i="1"/>
  <c r="AU2" i="1"/>
  <c r="AE6" i="1"/>
  <c r="M9" i="1"/>
  <c r="Y12" i="1"/>
  <c r="AE14" i="1"/>
  <c r="S6" i="1"/>
  <c r="BI8" i="1"/>
  <c r="AI3" i="1"/>
  <c r="T2" i="1"/>
  <c r="AD14" i="1"/>
  <c r="AJ13" i="1"/>
  <c r="AS12" i="1"/>
  <c r="BC11" i="1"/>
  <c r="E11" i="1"/>
  <c r="F10" i="1"/>
  <c r="AS8" i="1"/>
  <c r="AG7" i="1"/>
  <c r="C6" i="1"/>
  <c r="AW4" i="1"/>
  <c r="BI2" i="1"/>
  <c r="AR14" i="1"/>
  <c r="AL13" i="1"/>
  <c r="AO12" i="1"/>
  <c r="AC11" i="1"/>
  <c r="R10" i="1"/>
  <c r="AD8" i="1"/>
  <c r="I7" i="1"/>
  <c r="U5" i="1"/>
  <c r="AK3" i="1"/>
  <c r="N10" i="1"/>
  <c r="B9" i="1"/>
  <c r="Z7" i="1"/>
  <c r="N6" i="1"/>
  <c r="AV4" i="1"/>
  <c r="U3" i="1"/>
  <c r="AT13" i="1"/>
  <c r="AH12" i="1"/>
  <c r="J11" i="1"/>
  <c r="BF9" i="1"/>
  <c r="V8" i="1"/>
  <c r="J7" i="1"/>
  <c r="AT5" i="1"/>
  <c r="AC4" i="1"/>
  <c r="AG2" i="1"/>
  <c r="P4" i="1"/>
  <c r="AZ2" i="1"/>
  <c r="AO3" i="1"/>
  <c r="AE7" i="1"/>
  <c r="M10" i="1"/>
  <c r="AY12" i="1"/>
  <c r="BA14" i="1"/>
  <c r="AE1" i="1"/>
  <c r="AA1" i="1"/>
  <c r="AI1" i="1"/>
  <c r="AY4" i="1"/>
  <c r="AI7" i="1"/>
  <c r="F11" i="1"/>
  <c r="O13" i="1"/>
  <c r="AA3" i="1"/>
  <c r="AC6" i="1"/>
  <c r="E10" i="1"/>
  <c r="W12" i="1"/>
  <c r="AU14" i="1"/>
  <c r="K5" i="1"/>
  <c r="AU8" i="1"/>
  <c r="T11" i="1"/>
  <c r="AY13" i="1"/>
  <c r="BG4" i="1"/>
  <c r="AI8" i="1"/>
  <c r="K11" i="1"/>
  <c r="D1" i="5"/>
  <c r="AG1" i="5"/>
  <c r="C1" i="5"/>
  <c r="AM1" i="5"/>
  <c r="AS1" i="5"/>
  <c r="U1" i="5"/>
  <c r="AA1" i="5"/>
  <c r="I1" i="5"/>
  <c r="O1" i="5"/>
  <c r="AV14" i="1"/>
  <c r="N13" i="1"/>
  <c r="Z11" i="1"/>
  <c r="AD9" i="1"/>
  <c r="AV6" i="1"/>
  <c r="AC2" i="1"/>
  <c r="Q13" i="1"/>
  <c r="G11" i="1"/>
  <c r="C8" i="1"/>
  <c r="AP4" i="1"/>
  <c r="AR9" i="1"/>
  <c r="BD6" i="1"/>
  <c r="L4" i="1"/>
  <c r="P13" i="1"/>
  <c r="AN10" i="1"/>
  <c r="AZ7" i="1"/>
  <c r="AB6" i="1"/>
  <c r="X3" i="1"/>
  <c r="AH3" i="1"/>
  <c r="BG5" i="1"/>
  <c r="AO8" i="1"/>
  <c r="AU13" i="1"/>
  <c r="AK2" i="1"/>
  <c r="BH5" i="1"/>
  <c r="BH11" i="1"/>
  <c r="AB14" i="1"/>
  <c r="BB4" i="1"/>
  <c r="AE8" i="1"/>
  <c r="H11" i="1"/>
  <c r="AM13" i="1"/>
  <c r="H3" i="1"/>
  <c r="L7" i="1"/>
  <c r="BB9" i="1"/>
  <c r="AJ12" i="1"/>
  <c r="AN14" i="1"/>
  <c r="BI6" i="1"/>
  <c r="AP14" i="1"/>
  <c r="G13" i="1"/>
  <c r="I12" i="1"/>
  <c r="X10" i="1"/>
  <c r="AY7" i="1"/>
  <c r="AM6" i="1"/>
  <c r="I5" i="1"/>
  <c r="BD14" i="1"/>
  <c r="BC12" i="1"/>
  <c r="AS10" i="1"/>
  <c r="O9" i="1"/>
  <c r="F6" i="1"/>
  <c r="I4" i="1"/>
  <c r="K2" i="1"/>
  <c r="B8" i="1"/>
  <c r="AL6" i="1"/>
  <c r="AJ3" i="1"/>
  <c r="I2" i="1"/>
  <c r="AT11" i="1"/>
  <c r="J10" i="1"/>
  <c r="AH7" i="1"/>
  <c r="AB3" i="1"/>
  <c r="AU3" i="1"/>
  <c r="AD2" i="1"/>
  <c r="AJ14" i="1"/>
  <c r="AX13" i="1"/>
  <c r="BA12" i="1"/>
  <c r="B12" i="1"/>
  <c r="L11" i="1"/>
  <c r="O10" i="1"/>
  <c r="L9" i="1"/>
  <c r="AP7" i="1"/>
  <c r="AD6" i="1"/>
  <c r="BH4" i="1"/>
  <c r="AG3" i="1"/>
  <c r="AX14" i="1"/>
  <c r="BH13" i="1"/>
  <c r="AV12" i="1"/>
  <c r="AX11" i="1"/>
  <c r="AJ10" i="1"/>
  <c r="F9" i="1"/>
  <c r="R7" i="1"/>
  <c r="AV5" i="1"/>
  <c r="AV3" i="1"/>
  <c r="AF10" i="1"/>
  <c r="H9" i="1"/>
  <c r="BD7" i="1"/>
  <c r="T6" i="1"/>
  <c r="H5" i="1"/>
  <c r="AC3" i="1"/>
  <c r="B2" i="1"/>
  <c r="AN12" i="1"/>
  <c r="AB11" i="1"/>
  <c r="D10" i="1"/>
  <c r="AZ8" i="1"/>
  <c r="P7" i="1"/>
  <c r="D6" i="1"/>
  <c r="AJ4" i="1"/>
  <c r="I3" i="1"/>
  <c r="V4" i="1"/>
  <c r="J3" i="1"/>
  <c r="S3" i="1"/>
  <c r="Y6" i="1"/>
  <c r="BI9" i="1"/>
  <c r="T12" i="1"/>
  <c r="AS14" i="1"/>
  <c r="AN1" i="1"/>
  <c r="AW1" i="1"/>
  <c r="H1" i="1"/>
  <c r="B4" i="1"/>
  <c r="U7" i="1"/>
  <c r="C10" i="1"/>
  <c r="E13" i="1"/>
  <c r="W2" i="1"/>
  <c r="Q6" i="1"/>
  <c r="BG8" i="1"/>
  <c r="M12" i="1"/>
  <c r="U14" i="1"/>
  <c r="BD4" i="1"/>
  <c r="AM7" i="1"/>
  <c r="I11" i="1"/>
  <c r="S13" i="1"/>
  <c r="AR4" i="1"/>
  <c r="AC7" i="1"/>
  <c r="BI10" i="1"/>
  <c r="Y3" i="1"/>
  <c r="H2" i="1"/>
  <c r="R14" i="1"/>
  <c r="AC13" i="1"/>
  <c r="AL12" i="1"/>
  <c r="AV11" i="1"/>
  <c r="BE10" i="1"/>
  <c r="AV9" i="1"/>
  <c r="AJ8" i="1"/>
  <c r="X7" i="1"/>
  <c r="BB5" i="1"/>
  <c r="AL4" i="1"/>
  <c r="AX2" i="1"/>
  <c r="AL14" i="1"/>
  <c r="AE13" i="1"/>
  <c r="AG12" i="1"/>
  <c r="U11" i="1"/>
  <c r="I10" i="1"/>
  <c r="U8" i="1"/>
  <c r="BH6" i="1"/>
  <c r="L5" i="1"/>
  <c r="Z3" i="1"/>
  <c r="BD9" i="1"/>
  <c r="AR8" i="1"/>
  <c r="T7" i="1"/>
  <c r="H6" i="1"/>
  <c r="Z4" i="1"/>
  <c r="BH2" i="1"/>
  <c r="AN13" i="1"/>
  <c r="AB12" i="1"/>
  <c r="AZ10" i="1"/>
  <c r="AN9" i="1"/>
  <c r="P8" i="1"/>
  <c r="D7" i="1"/>
  <c r="AB5" i="1"/>
  <c r="G4" i="1"/>
  <c r="Z2" i="1"/>
  <c r="J4" i="1"/>
  <c r="AH2" i="1"/>
  <c r="AF4" i="1"/>
  <c r="AU7" i="1"/>
  <c r="AC10" i="1"/>
  <c r="Y13" i="1"/>
  <c r="AQ1" i="1"/>
  <c r="Z1" i="1"/>
  <c r="T1" i="1"/>
  <c r="AG5" i="1"/>
  <c r="O8" i="1"/>
  <c r="Q11" i="1"/>
  <c r="Z13" i="1"/>
  <c r="W4" i="1"/>
  <c r="K7" i="1"/>
  <c r="S10" i="1"/>
  <c r="AI12" i="1"/>
  <c r="Y2" i="1"/>
  <c r="AY5" i="1"/>
  <c r="BH8" i="1"/>
  <c r="AE11" i="1"/>
  <c r="V14" i="1"/>
  <c r="AO5" i="1"/>
  <c r="AW8" i="1"/>
  <c r="W11" i="1"/>
  <c r="G2" i="3"/>
  <c r="M2" i="3"/>
  <c r="S2" i="3"/>
  <c r="Y2" i="3"/>
  <c r="AE2" i="3"/>
  <c r="AK2" i="3"/>
  <c r="AQ2" i="3"/>
  <c r="AW2" i="3"/>
  <c r="BC2" i="3"/>
  <c r="BI2" i="3"/>
  <c r="G3" i="3"/>
  <c r="M3" i="3"/>
  <c r="S3" i="3"/>
  <c r="Y3" i="3"/>
  <c r="AE3" i="3"/>
  <c r="AK3" i="3"/>
  <c r="AQ3" i="3"/>
  <c r="AW3" i="3"/>
  <c r="BC3" i="3"/>
  <c r="BI3" i="3"/>
  <c r="G4" i="3"/>
  <c r="M4" i="3"/>
  <c r="S4" i="3"/>
  <c r="Y4" i="3"/>
  <c r="AE4" i="3"/>
  <c r="AK4" i="3"/>
  <c r="AQ4" i="3"/>
  <c r="AW4" i="3"/>
  <c r="BC4" i="3"/>
  <c r="BI4" i="3"/>
  <c r="G5" i="3"/>
  <c r="M5" i="3"/>
  <c r="S5" i="3"/>
  <c r="Y5" i="3"/>
  <c r="AE5" i="3"/>
  <c r="AK5" i="3"/>
  <c r="AQ5" i="3"/>
  <c r="AW5" i="3"/>
  <c r="BC5" i="3"/>
  <c r="BI5" i="3"/>
  <c r="G6" i="3"/>
  <c r="M6" i="3"/>
  <c r="S6" i="3"/>
  <c r="Y6" i="3"/>
  <c r="AE6" i="3"/>
  <c r="AK6" i="3"/>
  <c r="AQ6" i="3"/>
  <c r="AW6" i="3"/>
  <c r="BC6" i="3"/>
  <c r="BI6" i="3"/>
  <c r="G7" i="3"/>
  <c r="M7" i="3"/>
  <c r="S7" i="3"/>
  <c r="Y7" i="3"/>
  <c r="AE7" i="3"/>
  <c r="AK7" i="3"/>
  <c r="AQ7" i="3"/>
  <c r="AW7" i="3"/>
  <c r="BC7" i="3"/>
  <c r="BI7" i="3"/>
  <c r="G8" i="3"/>
  <c r="M8" i="3"/>
  <c r="S8" i="3"/>
  <c r="Y8" i="3"/>
  <c r="AE8" i="3"/>
  <c r="AK8" i="3"/>
  <c r="AQ8" i="3"/>
  <c r="AW8" i="3"/>
  <c r="BC8" i="3"/>
  <c r="BI8" i="3"/>
  <c r="G9" i="3"/>
  <c r="M9" i="3"/>
  <c r="S9" i="3"/>
  <c r="Y9" i="3"/>
  <c r="AE9" i="3"/>
  <c r="AK9" i="3"/>
  <c r="AQ9" i="3"/>
  <c r="AW9" i="3"/>
  <c r="BC9" i="3"/>
  <c r="BI9" i="3"/>
  <c r="G10" i="3"/>
  <c r="M10" i="3"/>
  <c r="S10" i="3"/>
  <c r="Y10" i="3"/>
  <c r="E2" i="3"/>
  <c r="K2" i="3"/>
  <c r="Q2" i="3"/>
  <c r="W2" i="3"/>
  <c r="AC2" i="3"/>
  <c r="AI2" i="3"/>
  <c r="AO2" i="3"/>
  <c r="AU2" i="3"/>
  <c r="BA2" i="3"/>
  <c r="BG2" i="3"/>
  <c r="E3" i="3"/>
  <c r="K3" i="3"/>
  <c r="Q3" i="3"/>
  <c r="W3" i="3"/>
  <c r="AC3" i="3"/>
  <c r="AI3" i="3"/>
  <c r="AO3" i="3"/>
  <c r="AU3" i="3"/>
  <c r="BA3" i="3"/>
  <c r="BG3" i="3"/>
  <c r="E4" i="3"/>
  <c r="K4" i="3"/>
  <c r="Q4" i="3"/>
  <c r="W4" i="3"/>
  <c r="AC4" i="3"/>
  <c r="AI4" i="3"/>
  <c r="AO4" i="3"/>
  <c r="AU4" i="3"/>
  <c r="BA4" i="3"/>
  <c r="BG4" i="3"/>
  <c r="E5" i="3"/>
  <c r="K5" i="3"/>
  <c r="Q5" i="3"/>
  <c r="W5" i="3"/>
  <c r="AC5" i="3"/>
  <c r="AI5" i="3"/>
  <c r="AO5" i="3"/>
  <c r="AU5" i="3"/>
  <c r="BA5" i="3"/>
  <c r="BG5" i="3"/>
  <c r="E6" i="3"/>
  <c r="K6" i="3"/>
  <c r="Q6" i="3"/>
  <c r="W6" i="3"/>
  <c r="AC6" i="3"/>
  <c r="AI6" i="3"/>
  <c r="AO6" i="3"/>
  <c r="AU6" i="3"/>
  <c r="BA6" i="3"/>
  <c r="BG6" i="3"/>
  <c r="E7" i="3"/>
  <c r="K7" i="3"/>
  <c r="Q7" i="3"/>
  <c r="W7" i="3"/>
  <c r="AC7" i="3"/>
  <c r="AI7" i="3"/>
  <c r="AO7" i="3"/>
  <c r="AU7" i="3"/>
  <c r="BA7" i="3"/>
  <c r="BG7" i="3"/>
  <c r="E8" i="3"/>
  <c r="K8" i="3"/>
  <c r="Q8" i="3"/>
  <c r="W8" i="3"/>
  <c r="AC8" i="3"/>
  <c r="AI8" i="3"/>
  <c r="AO8" i="3"/>
  <c r="AU8" i="3"/>
  <c r="BA8" i="3"/>
  <c r="BG8" i="3"/>
  <c r="E9" i="3"/>
  <c r="K9" i="3"/>
  <c r="Q9" i="3"/>
  <c r="W9" i="3"/>
  <c r="AC9" i="3"/>
  <c r="AI9" i="3"/>
  <c r="AO9" i="3"/>
  <c r="AU9" i="3"/>
  <c r="BA9" i="3"/>
  <c r="BG9" i="3"/>
  <c r="E10" i="3"/>
  <c r="K10" i="3"/>
  <c r="Q10" i="3"/>
  <c r="W10" i="3"/>
  <c r="AC10" i="3"/>
  <c r="B2" i="3"/>
  <c r="J2" i="3"/>
  <c r="T2" i="3"/>
  <c r="AB2" i="3"/>
  <c r="AL2" i="3"/>
  <c r="AT2" i="3"/>
  <c r="BD2" i="3"/>
  <c r="D3" i="3"/>
  <c r="N3" i="3"/>
  <c r="V3" i="3"/>
  <c r="AF3" i="3"/>
  <c r="AN3" i="3"/>
  <c r="AX3" i="3"/>
  <c r="BF3" i="3"/>
  <c r="H4" i="3"/>
  <c r="P4" i="3"/>
  <c r="Z4" i="3"/>
  <c r="AH4" i="3"/>
  <c r="AR4" i="3"/>
  <c r="AZ4" i="3"/>
  <c r="B5" i="3"/>
  <c r="J5" i="3"/>
  <c r="T5" i="3"/>
  <c r="AB5" i="3"/>
  <c r="AL5" i="3"/>
  <c r="AT5" i="3"/>
  <c r="BD5" i="3"/>
  <c r="D6" i="3"/>
  <c r="N6" i="3"/>
  <c r="V6" i="3"/>
  <c r="AF6" i="3"/>
  <c r="AN6" i="3"/>
  <c r="AX6" i="3"/>
  <c r="BF6" i="3"/>
  <c r="H7" i="3"/>
  <c r="P7" i="3"/>
  <c r="Z7" i="3"/>
  <c r="AH7" i="3"/>
  <c r="AR7" i="3"/>
  <c r="AZ7" i="3"/>
  <c r="B8" i="3"/>
  <c r="J8" i="3"/>
  <c r="T8" i="3"/>
  <c r="AB8" i="3"/>
  <c r="AL8" i="3"/>
  <c r="AT8" i="3"/>
  <c r="BD8" i="3"/>
  <c r="D9" i="3"/>
  <c r="N9" i="3"/>
  <c r="V9" i="3"/>
  <c r="AF9" i="3"/>
  <c r="AN9" i="3"/>
  <c r="AX9" i="3"/>
  <c r="BF9" i="3"/>
  <c r="H10" i="3"/>
  <c r="P10" i="3"/>
  <c r="Z10" i="3"/>
  <c r="AG10" i="3"/>
  <c r="AM10" i="3"/>
  <c r="AS10" i="3"/>
  <c r="AY10" i="3"/>
  <c r="BE10" i="3"/>
  <c r="C11" i="3"/>
  <c r="I11" i="3"/>
  <c r="O11" i="3"/>
  <c r="U11" i="3"/>
  <c r="AA11" i="3"/>
  <c r="AG11" i="3"/>
  <c r="AM11" i="3"/>
  <c r="AS11" i="3"/>
  <c r="AY11" i="3"/>
  <c r="BE11" i="3"/>
  <c r="C12" i="3"/>
  <c r="I12" i="3"/>
  <c r="O12" i="3"/>
  <c r="U12" i="3"/>
  <c r="AA12" i="3"/>
  <c r="AG12" i="3"/>
  <c r="AM12" i="3"/>
  <c r="AS12" i="3"/>
  <c r="AY12" i="3"/>
  <c r="BE12" i="3"/>
  <c r="C13" i="3"/>
  <c r="I13" i="3"/>
  <c r="O13" i="3"/>
  <c r="U13" i="3"/>
  <c r="AA13" i="3"/>
  <c r="AG13" i="3"/>
  <c r="AM13" i="3"/>
  <c r="AS13" i="3"/>
  <c r="AY13" i="3"/>
  <c r="BE13" i="3"/>
  <c r="C14" i="3"/>
  <c r="I14" i="3"/>
  <c r="O14" i="3"/>
  <c r="U14" i="3"/>
  <c r="AA14" i="3"/>
  <c r="AG14" i="3"/>
  <c r="AM14" i="3"/>
  <c r="AS14" i="3"/>
  <c r="AY14" i="3"/>
  <c r="BE14" i="3"/>
  <c r="H2" i="3"/>
  <c r="P2" i="3"/>
  <c r="Z2" i="3"/>
  <c r="AH2" i="3"/>
  <c r="AR2" i="3"/>
  <c r="AZ2" i="3"/>
  <c r="B3" i="3"/>
  <c r="J3" i="3"/>
  <c r="T3" i="3"/>
  <c r="AB3" i="3"/>
  <c r="AL3" i="3"/>
  <c r="AT3" i="3"/>
  <c r="BD3" i="3"/>
  <c r="D4" i="3"/>
  <c r="N4" i="3"/>
  <c r="V4" i="3"/>
  <c r="AF4" i="3"/>
  <c r="AN4" i="3"/>
  <c r="AX4" i="3"/>
  <c r="BF4" i="3"/>
  <c r="H5" i="3"/>
  <c r="P5" i="3"/>
  <c r="Z5" i="3"/>
  <c r="AH5" i="3"/>
  <c r="AR5" i="3"/>
  <c r="AZ5" i="3"/>
  <c r="B6" i="3"/>
  <c r="J6" i="3"/>
  <c r="T6" i="3"/>
  <c r="AB6" i="3"/>
  <c r="AL6" i="3"/>
  <c r="AT6" i="3"/>
  <c r="BD6" i="3"/>
  <c r="D7" i="3"/>
  <c r="N7" i="3"/>
  <c r="V7" i="3"/>
  <c r="AF7" i="3"/>
  <c r="AN7" i="3"/>
  <c r="AX7" i="3"/>
  <c r="BF7" i="3"/>
  <c r="H8" i="3"/>
  <c r="P8" i="3"/>
  <c r="Z8" i="3"/>
  <c r="AH8" i="3"/>
  <c r="AR8" i="3"/>
  <c r="AZ8" i="3"/>
  <c r="B9" i="3"/>
  <c r="J9" i="3"/>
  <c r="T9" i="3"/>
  <c r="AB9" i="3"/>
  <c r="AL9" i="3"/>
  <c r="AT9" i="3"/>
  <c r="BD9" i="3"/>
  <c r="D10" i="3"/>
  <c r="N10" i="3"/>
  <c r="V10" i="3"/>
  <c r="AE10" i="3"/>
  <c r="AK10" i="3"/>
  <c r="AQ10" i="3"/>
  <c r="AW10" i="3"/>
  <c r="BC10" i="3"/>
  <c r="BI10" i="3"/>
  <c r="G11" i="3"/>
  <c r="M11" i="3"/>
  <c r="S11" i="3"/>
  <c r="Y11" i="3"/>
  <c r="AE11" i="3"/>
  <c r="AK11" i="3"/>
  <c r="AQ11" i="3"/>
  <c r="AW11" i="3"/>
  <c r="BC11" i="3"/>
  <c r="BI11" i="3"/>
  <c r="G12" i="3"/>
  <c r="M12" i="3"/>
  <c r="S12" i="3"/>
  <c r="Y12" i="3"/>
  <c r="AE12" i="3"/>
  <c r="AK12" i="3"/>
  <c r="AQ12" i="3"/>
  <c r="AW12" i="3"/>
  <c r="BC12" i="3"/>
  <c r="BI12" i="3"/>
  <c r="G13" i="3"/>
  <c r="M13" i="3"/>
  <c r="S13" i="3"/>
  <c r="Y13" i="3"/>
  <c r="AE13" i="3"/>
  <c r="AK13" i="3"/>
  <c r="AQ13" i="3"/>
  <c r="AW13" i="3"/>
  <c r="BC13" i="3"/>
  <c r="BI13" i="3"/>
  <c r="G14" i="3"/>
  <c r="M14" i="3"/>
  <c r="S14" i="3"/>
  <c r="Y14" i="3"/>
  <c r="AE14" i="3"/>
  <c r="AK14" i="3"/>
  <c r="AQ14" i="3"/>
  <c r="AW14" i="3"/>
  <c r="BC14" i="3"/>
  <c r="BI14" i="3"/>
  <c r="C2" i="3"/>
  <c r="O2" i="3"/>
  <c r="AD2" i="3"/>
  <c r="AP2" i="3"/>
  <c r="BE2" i="3"/>
  <c r="I3" i="3"/>
  <c r="X3" i="3"/>
  <c r="AJ3" i="3"/>
  <c r="AY3" i="3"/>
  <c r="C4" i="3"/>
  <c r="R4" i="3"/>
  <c r="AD4" i="3"/>
  <c r="AS4" i="3"/>
  <c r="BE4" i="3"/>
  <c r="L5" i="3"/>
  <c r="X5" i="3"/>
  <c r="AM5" i="3"/>
  <c r="AY5" i="3"/>
  <c r="F6" i="3"/>
  <c r="R6" i="3"/>
  <c r="AG6" i="3"/>
  <c r="AS6" i="3"/>
  <c r="BH6" i="3"/>
  <c r="L7" i="3"/>
  <c r="AA7" i="3"/>
  <c r="AM7" i="3"/>
  <c r="BB7" i="3"/>
  <c r="F8" i="3"/>
  <c r="U8" i="3"/>
  <c r="AG8" i="3"/>
  <c r="AV8" i="3"/>
  <c r="BH8" i="3"/>
  <c r="O9" i="3"/>
  <c r="AA9" i="3"/>
  <c r="AP9" i="3"/>
  <c r="BB9" i="3"/>
  <c r="I10" i="3"/>
  <c r="U10" i="3"/>
  <c r="AH10" i="3"/>
  <c r="AP10" i="3"/>
  <c r="AZ10" i="3"/>
  <c r="BH10" i="3"/>
  <c r="J11" i="3"/>
  <c r="R11" i="3"/>
  <c r="AB11" i="3"/>
  <c r="AJ11" i="3"/>
  <c r="AT11" i="3"/>
  <c r="BB11" i="3"/>
  <c r="D12" i="3"/>
  <c r="L12" i="3"/>
  <c r="V12" i="3"/>
  <c r="AD12" i="3"/>
  <c r="AN12" i="3"/>
  <c r="AV12" i="3"/>
  <c r="BF12" i="3"/>
  <c r="F13" i="3"/>
  <c r="P13" i="3"/>
  <c r="X13" i="3"/>
  <c r="AH13" i="3"/>
  <c r="AP13" i="3"/>
  <c r="AZ13" i="3"/>
  <c r="BH13" i="3"/>
  <c r="J14" i="3"/>
  <c r="R14" i="3"/>
  <c r="AB14" i="3"/>
  <c r="AJ14" i="3"/>
  <c r="AT14" i="3"/>
  <c r="BB14" i="3"/>
  <c r="L2" i="3"/>
  <c r="X2" i="3"/>
  <c r="AM2" i="3"/>
  <c r="AY2" i="3"/>
  <c r="F3" i="3"/>
  <c r="R3" i="3"/>
  <c r="AG3" i="3"/>
  <c r="AS3" i="3"/>
  <c r="BH3" i="3"/>
  <c r="L4" i="3"/>
  <c r="AA4" i="3"/>
  <c r="AM4" i="3"/>
  <c r="BB4" i="3"/>
  <c r="F5" i="3"/>
  <c r="U5" i="3"/>
  <c r="AG5" i="3"/>
  <c r="AV5" i="3"/>
  <c r="BH5" i="3"/>
  <c r="O6" i="3"/>
  <c r="AA6" i="3"/>
  <c r="AP6" i="3"/>
  <c r="BB6" i="3"/>
  <c r="I7" i="3"/>
  <c r="U7" i="3"/>
  <c r="AJ7" i="3"/>
  <c r="AV7" i="3"/>
  <c r="C8" i="3"/>
  <c r="O8" i="3"/>
  <c r="AD8" i="3"/>
  <c r="AP8" i="3"/>
  <c r="BE8" i="3"/>
  <c r="I9" i="3"/>
  <c r="X9" i="3"/>
  <c r="AJ9" i="3"/>
  <c r="AY9" i="3"/>
  <c r="C10" i="3"/>
  <c r="R10" i="3"/>
  <c r="AD10" i="3"/>
  <c r="AN10" i="3"/>
  <c r="AV10" i="3"/>
  <c r="BF10" i="3"/>
  <c r="F11" i="3"/>
  <c r="P11" i="3"/>
  <c r="X11" i="3"/>
  <c r="AH11" i="3"/>
  <c r="AP11" i="3"/>
  <c r="AZ11" i="3"/>
  <c r="BH11" i="3"/>
  <c r="J12" i="3"/>
  <c r="R12" i="3"/>
  <c r="AB12" i="3"/>
  <c r="AJ12" i="3"/>
  <c r="AT12" i="3"/>
  <c r="BB12" i="3"/>
  <c r="D13" i="3"/>
  <c r="L13" i="3"/>
  <c r="V13" i="3"/>
  <c r="AD13" i="3"/>
  <c r="AN13" i="3"/>
  <c r="AV13" i="3"/>
  <c r="BF13" i="3"/>
  <c r="F14" i="3"/>
  <c r="P14" i="3"/>
  <c r="X14" i="3"/>
  <c r="AH14" i="3"/>
  <c r="AP14" i="3"/>
  <c r="AZ14" i="3"/>
  <c r="BH14" i="3"/>
  <c r="D2" i="3"/>
  <c r="V2" i="3"/>
  <c r="AS2" i="3"/>
  <c r="C3" i="3"/>
  <c r="Z3" i="3"/>
  <c r="AR3" i="3"/>
  <c r="F4" i="3"/>
  <c r="X4" i="3"/>
  <c r="AT4" i="3"/>
  <c r="D5" i="3"/>
  <c r="AA5" i="3"/>
  <c r="AS5" i="3"/>
  <c r="H6" i="3"/>
  <c r="Z6" i="3"/>
  <c r="AV6" i="3"/>
  <c r="F7" i="3"/>
  <c r="AB7" i="3"/>
  <c r="AT7" i="3"/>
  <c r="I8" i="3"/>
  <c r="AA8" i="3"/>
  <c r="AX8" i="3"/>
  <c r="H9" i="3"/>
  <c r="AD9" i="3"/>
  <c r="AV9" i="3"/>
  <c r="J10" i="3"/>
  <c r="AB10" i="3"/>
  <c r="AR10" i="3"/>
  <c r="BD10" i="3"/>
  <c r="K11" i="3"/>
  <c r="W11" i="3"/>
  <c r="AL11" i="3"/>
  <c r="AX11" i="3"/>
  <c r="E12" i="3"/>
  <c r="Q12" i="3"/>
  <c r="AF12" i="3"/>
  <c r="AR12" i="3"/>
  <c r="BG12" i="3"/>
  <c r="K13" i="3"/>
  <c r="Z13" i="3"/>
  <c r="AL13" i="3"/>
  <c r="BA13" i="3"/>
  <c r="E14" i="3"/>
  <c r="T14" i="3"/>
  <c r="AF14" i="3"/>
  <c r="AU14" i="3"/>
  <c r="BG14" i="3"/>
  <c r="F2" i="3"/>
  <c r="AA2" i="3"/>
  <c r="AV2" i="3"/>
  <c r="H3" i="3"/>
  <c r="AA3" i="3"/>
  <c r="AV3" i="3"/>
  <c r="I4" i="3"/>
  <c r="AB4" i="3"/>
  <c r="AV4" i="3"/>
  <c r="I5" i="3"/>
  <c r="AD5" i="3"/>
  <c r="AX5" i="3"/>
  <c r="I6" i="3"/>
  <c r="AD6" i="3"/>
  <c r="AY6" i="3"/>
  <c r="J7" i="3"/>
  <c r="AD7" i="3"/>
  <c r="AY7" i="3"/>
  <c r="L8" i="3"/>
  <c r="AF8" i="3"/>
  <c r="AY8" i="3"/>
  <c r="L9" i="3"/>
  <c r="AG9" i="3"/>
  <c r="AZ9" i="3"/>
  <c r="L10" i="3"/>
  <c r="AF10" i="3"/>
  <c r="AT10" i="3"/>
  <c r="BG10" i="3"/>
  <c r="L11" i="3"/>
  <c r="Z11" i="3"/>
  <c r="AN11" i="3"/>
  <c r="BA11" i="3"/>
  <c r="F12" i="3"/>
  <c r="T12" i="3"/>
  <c r="AH12" i="3"/>
  <c r="AU12" i="3"/>
  <c r="BH12" i="3"/>
  <c r="N13" i="3"/>
  <c r="AB13" i="3"/>
  <c r="AO13" i="3"/>
  <c r="BB13" i="3"/>
  <c r="H14" i="3"/>
  <c r="V14" i="3"/>
  <c r="AI14" i="3"/>
  <c r="AV14" i="3"/>
  <c r="I2" i="3"/>
  <c r="AX2" i="3"/>
  <c r="L3" i="3"/>
  <c r="AD3" i="3"/>
  <c r="AZ3" i="3"/>
  <c r="J4" i="3"/>
  <c r="AG4" i="3"/>
  <c r="AY4" i="3"/>
  <c r="N5" i="3"/>
  <c r="AF5" i="3"/>
  <c r="BB5" i="3"/>
  <c r="L6" i="3"/>
  <c r="AH6" i="3"/>
  <c r="AZ6" i="3"/>
  <c r="O7" i="3"/>
  <c r="AG7" i="3"/>
  <c r="BD7" i="3"/>
  <c r="N8" i="3"/>
  <c r="AJ8" i="3"/>
  <c r="BB8" i="3"/>
  <c r="P9" i="3"/>
  <c r="BE9" i="3"/>
  <c r="O10" i="3"/>
  <c r="AI10" i="3"/>
  <c r="AU10" i="3"/>
  <c r="N11" i="3"/>
  <c r="AC11" i="3"/>
  <c r="BD11" i="3"/>
  <c r="W12" i="3"/>
  <c r="AX12" i="3"/>
  <c r="Q13" i="3"/>
  <c r="AR13" i="3"/>
  <c r="K14" i="3"/>
  <c r="AL14" i="3"/>
  <c r="AG2" i="3"/>
  <c r="O3" i="3"/>
  <c r="BB3" i="3"/>
  <c r="AJ4" i="3"/>
  <c r="O5" i="3"/>
  <c r="BE5" i="3"/>
  <c r="AJ6" i="3"/>
  <c r="R2" i="3"/>
  <c r="AJ2" i="3"/>
  <c r="BF2" i="3"/>
  <c r="P3" i="3"/>
  <c r="AM3" i="3"/>
  <c r="BE3" i="3"/>
  <c r="T4" i="3"/>
  <c r="AL4" i="3"/>
  <c r="BH4" i="3"/>
  <c r="R5" i="3"/>
  <c r="AN5" i="3"/>
  <c r="BF5" i="3"/>
  <c r="U6" i="3"/>
  <c r="AM6" i="3"/>
  <c r="B7" i="3"/>
  <c r="T7" i="3"/>
  <c r="AP7" i="3"/>
  <c r="BH7" i="3"/>
  <c r="V8" i="3"/>
  <c r="AN8" i="3"/>
  <c r="C9" i="3"/>
  <c r="U9" i="3"/>
  <c r="AR9" i="3"/>
  <c r="B10" i="3"/>
  <c r="X10" i="3"/>
  <c r="AL10" i="3"/>
  <c r="BA10" i="3"/>
  <c r="E11" i="3"/>
  <c r="T11" i="3"/>
  <c r="AF11" i="3"/>
  <c r="AU11" i="3"/>
  <c r="BG11" i="3"/>
  <c r="N12" i="3"/>
  <c r="Z12" i="3"/>
  <c r="AO12" i="3"/>
  <c r="BA12" i="3"/>
  <c r="H13" i="3"/>
  <c r="T13" i="3"/>
  <c r="AI13" i="3"/>
  <c r="AU13" i="3"/>
  <c r="B14" i="3"/>
  <c r="N14" i="3"/>
  <c r="AC14" i="3"/>
  <c r="AO14" i="3"/>
  <c r="BD14" i="3"/>
  <c r="U2" i="3"/>
  <c r="AN2" i="3"/>
  <c r="BH2" i="3"/>
  <c r="U3" i="3"/>
  <c r="AP3" i="3"/>
  <c r="B4" i="3"/>
  <c r="U4" i="3"/>
  <c r="AP4" i="3"/>
  <c r="C5" i="3"/>
  <c r="V5" i="3"/>
  <c r="AP5" i="3"/>
  <c r="C6" i="3"/>
  <c r="X6" i="3"/>
  <c r="AR6" i="3"/>
  <c r="C7" i="3"/>
  <c r="X7" i="3"/>
  <c r="AS7" i="3"/>
  <c r="D8" i="3"/>
  <c r="X8" i="3"/>
  <c r="AS8" i="3"/>
  <c r="F9" i="3"/>
  <c r="Z9" i="3"/>
  <c r="AS9" i="3"/>
  <c r="F10" i="3"/>
  <c r="AA10" i="3"/>
  <c r="AO10" i="3"/>
  <c r="BB10" i="3"/>
  <c r="H11" i="3"/>
  <c r="V11" i="3"/>
  <c r="AI11" i="3"/>
  <c r="AV11" i="3"/>
  <c r="B12" i="3"/>
  <c r="P12" i="3"/>
  <c r="AC12" i="3"/>
  <c r="AP12" i="3"/>
  <c r="BD12" i="3"/>
  <c r="J13" i="3"/>
  <c r="W13" i="3"/>
  <c r="AJ13" i="3"/>
  <c r="AX13" i="3"/>
  <c r="D14" i="3"/>
  <c r="Q14" i="3"/>
  <c r="AD14" i="3"/>
  <c r="AR14" i="3"/>
  <c r="BF14" i="3"/>
  <c r="AF2" i="3"/>
  <c r="AH9" i="3"/>
  <c r="B11" i="3"/>
  <c r="AO11" i="3"/>
  <c r="H12" i="3"/>
  <c r="AI12" i="3"/>
  <c r="B13" i="3"/>
  <c r="AC13" i="3"/>
  <c r="BD13" i="3"/>
  <c r="W14" i="3"/>
  <c r="AX14" i="3"/>
  <c r="N2" i="3"/>
  <c r="BB2" i="3"/>
  <c r="AH3" i="3"/>
  <c r="O4" i="3"/>
  <c r="BD4" i="3"/>
  <c r="AJ5" i="3"/>
  <c r="P6" i="3"/>
  <c r="BE6" i="3"/>
  <c r="R7" i="3"/>
  <c r="R9" i="3"/>
  <c r="D11" i="3"/>
  <c r="X12" i="3"/>
  <c r="AT13" i="3"/>
  <c r="AL7" i="3"/>
  <c r="AM9" i="3"/>
  <c r="Q11" i="3"/>
  <c r="AL12" i="3"/>
  <c r="BG13" i="3"/>
  <c r="BE7" i="3"/>
  <c r="BH9" i="3"/>
  <c r="AD11" i="3"/>
  <c r="AZ12" i="3"/>
  <c r="L14" i="3"/>
  <c r="R8" i="3"/>
  <c r="T10" i="3"/>
  <c r="AR11" i="3"/>
  <c r="E13" i="3"/>
  <c r="Z14" i="3"/>
  <c r="AM8" i="3"/>
  <c r="AJ10" i="3"/>
  <c r="BF11" i="3"/>
  <c r="R13" i="3"/>
  <c r="AN14" i="3"/>
  <c r="BF8" i="3"/>
  <c r="AX10" i="3"/>
  <c r="K12" i="3"/>
  <c r="AF13" i="3"/>
  <c r="BA14" i="3"/>
  <c r="E1" i="1"/>
  <c r="AO1" i="1"/>
  <c r="AK1" i="1"/>
  <c r="AH1" i="1"/>
  <c r="AG1" i="1"/>
  <c r="AV1" i="1"/>
  <c r="Y1" i="1"/>
  <c r="G1" i="1"/>
  <c r="K1" i="1"/>
  <c r="AU1" i="1"/>
  <c r="AR1" i="1"/>
  <c r="AP1" i="1"/>
  <c r="AS1" i="1"/>
  <c r="I1" i="1"/>
  <c r="AT1" i="1"/>
  <c r="AF1" i="1"/>
  <c r="R1" i="1"/>
  <c r="S1" i="1"/>
  <c r="L1" i="1"/>
  <c r="F1" i="1"/>
  <c r="AC1" i="1"/>
  <c r="J1" i="1"/>
  <c r="AJ1" i="1"/>
  <c r="AL1" i="1"/>
  <c r="B1" i="1"/>
  <c r="AD1" i="1"/>
  <c r="W1" i="1"/>
  <c r="C3" i="1"/>
  <c r="BH14" i="1"/>
  <c r="X14" i="1"/>
  <c r="AQ13" i="1"/>
  <c r="BH12" i="1"/>
  <c r="Q12" i="1"/>
  <c r="AG11" i="1"/>
  <c r="AX10" i="1"/>
  <c r="BE9" i="1"/>
  <c r="C9" i="1"/>
  <c r="I8" i="1"/>
  <c r="O7" i="1"/>
  <c r="U6" i="1"/>
  <c r="AA5" i="1"/>
  <c r="AA4" i="1"/>
  <c r="W3" i="1"/>
  <c r="R2" i="1"/>
  <c r="AF14" i="1"/>
  <c r="BA13" i="1"/>
  <c r="I13" i="1"/>
  <c r="Z12" i="1"/>
  <c r="AQ11" i="1"/>
  <c r="BH10" i="1"/>
  <c r="BH9" i="1"/>
  <c r="BE8" i="1"/>
  <c r="BB7" i="1"/>
  <c r="AP6" i="1"/>
  <c r="AM5" i="1"/>
  <c r="AE4" i="1"/>
  <c r="O3" i="1"/>
  <c r="Z10" i="1"/>
  <c r="AL9" i="1"/>
  <c r="AL8" i="1"/>
  <c r="AX7" i="1"/>
  <c r="AX6" i="1"/>
  <c r="B6" i="1"/>
  <c r="B5" i="1"/>
  <c r="E4" i="1"/>
  <c r="BA2" i="1"/>
  <c r="J14" i="1"/>
  <c r="J13" i="1"/>
  <c r="V12" i="1"/>
  <c r="V11" i="1"/>
  <c r="AH10" i="1"/>
  <c r="AH9" i="1"/>
  <c r="AT8" i="1"/>
  <c r="AT7" i="1"/>
  <c r="BF6" i="1"/>
  <c r="BF5" i="1"/>
  <c r="J5" i="1"/>
  <c r="BH3" i="1"/>
  <c r="B3" i="1"/>
  <c r="AZ4" i="1"/>
  <c r="D4" i="1"/>
  <c r="D3" i="1"/>
  <c r="P2" i="1"/>
  <c r="AU4" i="1"/>
  <c r="AK6" i="1"/>
  <c r="BA8" i="1"/>
  <c r="AO10" i="1"/>
  <c r="AD12" i="1"/>
  <c r="BD13" i="1"/>
  <c r="R4" i="1"/>
  <c r="M6" i="1"/>
  <c r="AC8" i="1"/>
  <c r="Q10" i="1"/>
  <c r="K12" i="1"/>
  <c r="AK13" i="1"/>
  <c r="AR2" i="1"/>
  <c r="G5" i="1"/>
  <c r="W7" i="1"/>
  <c r="K9" i="1"/>
  <c r="R11" i="1"/>
  <c r="AR12" i="1"/>
  <c r="AC14" i="1"/>
  <c r="AD3" i="1"/>
  <c r="E6" i="1"/>
  <c r="BA7" i="1"/>
  <c r="G10" i="1"/>
  <c r="AP11" i="1"/>
  <c r="AD13" i="1"/>
  <c r="AW14" i="1"/>
  <c r="BA5" i="1"/>
  <c r="AO7" i="1"/>
  <c r="BC9" i="1"/>
  <c r="AF11" i="1"/>
  <c r="BB8" i="1"/>
  <c r="BH7" i="1"/>
  <c r="F7" i="1"/>
  <c r="L6" i="1"/>
  <c r="R5" i="1"/>
  <c r="Q4" i="1"/>
  <c r="L3" i="1"/>
  <c r="G2" i="1"/>
  <c r="Z14" i="1"/>
  <c r="AS13" i="1"/>
  <c r="B13" i="1"/>
  <c r="S12" i="1"/>
  <c r="AJ11" i="1"/>
  <c r="BA10" i="1"/>
  <c r="AY9" i="1"/>
  <c r="AV8" i="1"/>
  <c r="AJ7" i="1"/>
  <c r="AG6" i="1"/>
  <c r="AD5" i="1"/>
  <c r="T4" i="1"/>
  <c r="AQ2" i="1"/>
  <c r="T10" i="1"/>
  <c r="T9" i="1"/>
  <c r="AF8" i="1"/>
  <c r="AF7" i="1"/>
  <c r="AR6" i="1"/>
  <c r="AR5" i="1"/>
  <c r="BC4" i="1"/>
  <c r="AQ3" i="1"/>
  <c r="AS2" i="1"/>
  <c r="AZ13" i="1"/>
  <c r="D13" i="1"/>
  <c r="D12" i="1"/>
  <c r="P11" i="1"/>
  <c r="P10" i="1"/>
  <c r="AB9" i="1"/>
  <c r="AB8" i="1"/>
  <c r="AN7" i="1"/>
  <c r="AN6" i="1"/>
  <c r="AZ5" i="1"/>
  <c r="AX4" i="1"/>
  <c r="BA3" i="1"/>
  <c r="AO2" i="1"/>
  <c r="AT4" i="1"/>
  <c r="AT3" i="1"/>
  <c r="BF2" i="1"/>
  <c r="AJ2" i="1"/>
  <c r="E5" i="1"/>
  <c r="S7" i="1"/>
  <c r="G9" i="1"/>
  <c r="O11" i="1"/>
  <c r="AP12" i="1"/>
  <c r="AA14" i="1"/>
  <c r="AI4" i="1"/>
  <c r="BB6" i="1"/>
  <c r="AP8" i="1"/>
  <c r="BC10" i="1"/>
  <c r="U12" i="1"/>
  <c r="I14" i="1"/>
  <c r="F3" i="1"/>
  <c r="AW5" i="1"/>
  <c r="AK7" i="1"/>
  <c r="BA9" i="1"/>
  <c r="AD11" i="1"/>
  <c r="R13" i="1"/>
  <c r="AM14" i="1"/>
  <c r="X4" i="1"/>
  <c r="R6" i="1"/>
  <c r="AG8" i="1"/>
  <c r="U10" i="1"/>
  <c r="N12" i="1"/>
  <c r="AO13" i="1"/>
  <c r="K4" i="1"/>
  <c r="G6" i="1"/>
  <c r="W8" i="1"/>
  <c r="K10" i="1"/>
  <c r="G2" i="5"/>
  <c r="M2" i="5"/>
  <c r="S2" i="5"/>
  <c r="Y2" i="5"/>
  <c r="AE2" i="5"/>
  <c r="AK2" i="5"/>
  <c r="B2" i="5"/>
  <c r="H2" i="5"/>
  <c r="N2" i="5"/>
  <c r="T2" i="5"/>
  <c r="Z2" i="5"/>
  <c r="AF2" i="5"/>
  <c r="AL2" i="5"/>
  <c r="AR2" i="5"/>
  <c r="AX2" i="5"/>
  <c r="BD2" i="5"/>
  <c r="B3" i="5"/>
  <c r="H3" i="5"/>
  <c r="N3" i="5"/>
  <c r="T3" i="5"/>
  <c r="Z3" i="5"/>
  <c r="AF3" i="5"/>
  <c r="AL3" i="5"/>
  <c r="AR3" i="5"/>
  <c r="AX3" i="5"/>
  <c r="BD3" i="5"/>
  <c r="B4" i="5"/>
  <c r="H4" i="5"/>
  <c r="N4" i="5"/>
  <c r="T4" i="5"/>
  <c r="Z4" i="5"/>
  <c r="AF4" i="5"/>
  <c r="AL4" i="5"/>
  <c r="AR4" i="5"/>
  <c r="AX4" i="5"/>
  <c r="BD4" i="5"/>
  <c r="B5" i="5"/>
  <c r="H5" i="5"/>
  <c r="N5" i="5"/>
  <c r="T5" i="5"/>
  <c r="Z5" i="5"/>
  <c r="AF5" i="5"/>
  <c r="AL5" i="5"/>
  <c r="AR5" i="5"/>
  <c r="AX5" i="5"/>
  <c r="BD5" i="5"/>
  <c r="B6" i="5"/>
  <c r="H6" i="5"/>
  <c r="N6" i="5"/>
  <c r="T6" i="5"/>
  <c r="Z6" i="5"/>
  <c r="AF6" i="5"/>
  <c r="AL6" i="5"/>
  <c r="AR6" i="5"/>
  <c r="AX6" i="5"/>
  <c r="BD6" i="5"/>
  <c r="B7" i="5"/>
  <c r="H7" i="5"/>
  <c r="N7" i="5"/>
  <c r="T7" i="5"/>
  <c r="Z7" i="5"/>
  <c r="AF7" i="5"/>
  <c r="AL7" i="5"/>
  <c r="AR7" i="5"/>
  <c r="AX7" i="5"/>
  <c r="BD7" i="5"/>
  <c r="B8" i="5"/>
  <c r="H8" i="5"/>
  <c r="N8" i="5"/>
  <c r="T8" i="5"/>
  <c r="Z8" i="5"/>
  <c r="AF8" i="5"/>
  <c r="AL8" i="5"/>
  <c r="AR8" i="5"/>
  <c r="AX8" i="5"/>
  <c r="BD8" i="5"/>
  <c r="B9" i="5"/>
  <c r="H9" i="5"/>
  <c r="N9" i="5"/>
  <c r="T9" i="5"/>
  <c r="Z9" i="5"/>
  <c r="AF9" i="5"/>
  <c r="AL9" i="5"/>
  <c r="AR9" i="5"/>
  <c r="AX9" i="5"/>
  <c r="BD9" i="5"/>
  <c r="B10" i="5"/>
  <c r="H10" i="5"/>
  <c r="N10" i="5"/>
  <c r="T10" i="5"/>
  <c r="Z10" i="5"/>
  <c r="E2" i="5"/>
  <c r="K2" i="5"/>
  <c r="Q2" i="5"/>
  <c r="W2" i="5"/>
  <c r="AC2" i="5"/>
  <c r="AI2" i="5"/>
  <c r="AO2" i="5"/>
  <c r="AU2" i="5"/>
  <c r="BA2" i="5"/>
  <c r="BG2" i="5"/>
  <c r="E3" i="5"/>
  <c r="K3" i="5"/>
  <c r="Q3" i="5"/>
  <c r="W3" i="5"/>
  <c r="AC3" i="5"/>
  <c r="AI3" i="5"/>
  <c r="AO3" i="5"/>
  <c r="AU3" i="5"/>
  <c r="BA3" i="5"/>
  <c r="BG3" i="5"/>
  <c r="E4" i="5"/>
  <c r="K4" i="5"/>
  <c r="Q4" i="5"/>
  <c r="W4" i="5"/>
  <c r="AC4" i="5"/>
  <c r="AI4" i="5"/>
  <c r="AO4" i="5"/>
  <c r="AU4" i="5"/>
  <c r="BA4" i="5"/>
  <c r="BG4" i="5"/>
  <c r="E5" i="5"/>
  <c r="K5" i="5"/>
  <c r="Q5" i="5"/>
  <c r="W5" i="5"/>
  <c r="AC5" i="5"/>
  <c r="AI5" i="5"/>
  <c r="AO5" i="5"/>
  <c r="AU5" i="5"/>
  <c r="BA5" i="5"/>
  <c r="BG5" i="5"/>
  <c r="E6" i="5"/>
  <c r="K6" i="5"/>
  <c r="Q6" i="5"/>
  <c r="W6" i="5"/>
  <c r="AC6" i="5"/>
  <c r="AI6" i="5"/>
  <c r="AO6" i="5"/>
  <c r="AU6" i="5"/>
  <c r="BA6" i="5"/>
  <c r="BG6" i="5"/>
  <c r="E7" i="5"/>
  <c r="K7" i="5"/>
  <c r="Q7" i="5"/>
  <c r="W7" i="5"/>
  <c r="AC7" i="5"/>
  <c r="AI7" i="5"/>
  <c r="AO7" i="5"/>
  <c r="AU7" i="5"/>
  <c r="BA7" i="5"/>
  <c r="BG7" i="5"/>
  <c r="E8" i="5"/>
  <c r="K8" i="5"/>
  <c r="Q8" i="5"/>
  <c r="W8" i="5"/>
  <c r="AC8" i="5"/>
  <c r="AI8" i="5"/>
  <c r="AO8" i="5"/>
  <c r="AU8" i="5"/>
  <c r="BA8" i="5"/>
  <c r="C2" i="5"/>
  <c r="O2" i="5"/>
  <c r="AA2" i="5"/>
  <c r="AM2" i="5"/>
  <c r="AV2" i="5"/>
  <c r="BE2" i="5"/>
  <c r="F3" i="5"/>
  <c r="O3" i="5"/>
  <c r="X3" i="5"/>
  <c r="AG3" i="5"/>
  <c r="AP3" i="5"/>
  <c r="AY3" i="5"/>
  <c r="BH3" i="5"/>
  <c r="I4" i="5"/>
  <c r="R4" i="5"/>
  <c r="AA4" i="5"/>
  <c r="AJ4" i="5"/>
  <c r="AS4" i="5"/>
  <c r="BB4" i="5"/>
  <c r="C5" i="5"/>
  <c r="L5" i="5"/>
  <c r="U5" i="5"/>
  <c r="AD5" i="5"/>
  <c r="AM5" i="5"/>
  <c r="AV5" i="5"/>
  <c r="BE5" i="5"/>
  <c r="F6" i="5"/>
  <c r="O6" i="5"/>
  <c r="X6" i="5"/>
  <c r="AG6" i="5"/>
  <c r="AP6" i="5"/>
  <c r="AY6" i="5"/>
  <c r="BH6" i="5"/>
  <c r="I7" i="5"/>
  <c r="R7" i="5"/>
  <c r="AA7" i="5"/>
  <c r="AJ7" i="5"/>
  <c r="AS7" i="5"/>
  <c r="BB7" i="5"/>
  <c r="C8" i="5"/>
  <c r="L8" i="5"/>
  <c r="U8" i="5"/>
  <c r="AD8" i="5"/>
  <c r="AM8" i="5"/>
  <c r="AV8" i="5"/>
  <c r="BE8" i="5"/>
  <c r="D9" i="5"/>
  <c r="K9" i="5"/>
  <c r="R9" i="5"/>
  <c r="Y9" i="5"/>
  <c r="AG9" i="5"/>
  <c r="AN9" i="5"/>
  <c r="AU9" i="5"/>
  <c r="BB9" i="5"/>
  <c r="BI9" i="5"/>
  <c r="I10" i="5"/>
  <c r="P10" i="5"/>
  <c r="W10" i="5"/>
  <c r="AD10" i="5"/>
  <c r="AJ10" i="5"/>
  <c r="AP10" i="5"/>
  <c r="AV10" i="5"/>
  <c r="BB10" i="5"/>
  <c r="BH10" i="5"/>
  <c r="F11" i="5"/>
  <c r="L11" i="5"/>
  <c r="R11" i="5"/>
  <c r="X11" i="5"/>
  <c r="AD11" i="5"/>
  <c r="AJ11" i="5"/>
  <c r="AP11" i="5"/>
  <c r="AV11" i="5"/>
  <c r="BB11" i="5"/>
  <c r="BH11" i="5"/>
  <c r="F12" i="5"/>
  <c r="L12" i="5"/>
  <c r="R12" i="5"/>
  <c r="X12" i="5"/>
  <c r="AD12" i="5"/>
  <c r="AJ12" i="5"/>
  <c r="AP12" i="5"/>
  <c r="AV12" i="5"/>
  <c r="BB12" i="5"/>
  <c r="BH12" i="5"/>
  <c r="F13" i="5"/>
  <c r="D2" i="5"/>
  <c r="P2" i="5"/>
  <c r="AB2" i="5"/>
  <c r="AN2" i="5"/>
  <c r="AW2" i="5"/>
  <c r="BF2" i="5"/>
  <c r="G3" i="5"/>
  <c r="P3" i="5"/>
  <c r="Y3" i="5"/>
  <c r="AH3" i="5"/>
  <c r="AQ3" i="5"/>
  <c r="AZ3" i="5"/>
  <c r="BI3" i="5"/>
  <c r="J4" i="5"/>
  <c r="S4" i="5"/>
  <c r="AB4" i="5"/>
  <c r="AK4" i="5"/>
  <c r="AT4" i="5"/>
  <c r="BC4" i="5"/>
  <c r="D5" i="5"/>
  <c r="M5" i="5"/>
  <c r="V5" i="5"/>
  <c r="AE5" i="5"/>
  <c r="AN5" i="5"/>
  <c r="AW5" i="5"/>
  <c r="BF5" i="5"/>
  <c r="G6" i="5"/>
  <c r="P6" i="5"/>
  <c r="Y6" i="5"/>
  <c r="AH6" i="5"/>
  <c r="AQ6" i="5"/>
  <c r="AZ6" i="5"/>
  <c r="BI6" i="5"/>
  <c r="J7" i="5"/>
  <c r="S7" i="5"/>
  <c r="AB7" i="5"/>
  <c r="AK7" i="5"/>
  <c r="AT7" i="5"/>
  <c r="BC7" i="5"/>
  <c r="D8" i="5"/>
  <c r="M8" i="5"/>
  <c r="V8" i="5"/>
  <c r="AE8" i="5"/>
  <c r="AN8" i="5"/>
  <c r="AW8" i="5"/>
  <c r="BF8" i="5"/>
  <c r="E9" i="5"/>
  <c r="L9" i="5"/>
  <c r="S9" i="5"/>
  <c r="AA9" i="5"/>
  <c r="AH9" i="5"/>
  <c r="AO9" i="5"/>
  <c r="AV9" i="5"/>
  <c r="BC9" i="5"/>
  <c r="C10" i="5"/>
  <c r="J10" i="5"/>
  <c r="Q10" i="5"/>
  <c r="X10" i="5"/>
  <c r="AE10" i="5"/>
  <c r="AK10" i="5"/>
  <c r="AQ10" i="5"/>
  <c r="AW10" i="5"/>
  <c r="BC10" i="5"/>
  <c r="I2" i="5"/>
  <c r="U2" i="5"/>
  <c r="AG2" i="5"/>
  <c r="AQ2" i="5"/>
  <c r="AZ2" i="5"/>
  <c r="BI2" i="5"/>
  <c r="J3" i="5"/>
  <c r="S3" i="5"/>
  <c r="AB3" i="5"/>
  <c r="AK3" i="5"/>
  <c r="AT3" i="5"/>
  <c r="BC3" i="5"/>
  <c r="D4" i="5"/>
  <c r="M4" i="5"/>
  <c r="V4" i="5"/>
  <c r="AE4" i="5"/>
  <c r="AN4" i="5"/>
  <c r="AW4" i="5"/>
  <c r="BF4" i="5"/>
  <c r="G5" i="5"/>
  <c r="P5" i="5"/>
  <c r="Y5" i="5"/>
  <c r="AH5" i="5"/>
  <c r="J2" i="5"/>
  <c r="V2" i="5"/>
  <c r="AH2" i="5"/>
  <c r="AS2" i="5"/>
  <c r="BB2" i="5"/>
  <c r="C3" i="5"/>
  <c r="L3" i="5"/>
  <c r="U3" i="5"/>
  <c r="AD3" i="5"/>
  <c r="AM3" i="5"/>
  <c r="AV3" i="5"/>
  <c r="BE3" i="5"/>
  <c r="F4" i="5"/>
  <c r="O4" i="5"/>
  <c r="X4" i="5"/>
  <c r="AG4" i="5"/>
  <c r="AP4" i="5"/>
  <c r="AY4" i="5"/>
  <c r="BH4" i="5"/>
  <c r="I5" i="5"/>
  <c r="F2" i="5"/>
  <c r="AP2" i="5"/>
  <c r="I3" i="5"/>
  <c r="AJ3" i="5"/>
  <c r="C4" i="5"/>
  <c r="AD4" i="5"/>
  <c r="BE4" i="5"/>
  <c r="S5" i="5"/>
  <c r="AK5" i="5"/>
  <c r="AZ5" i="5"/>
  <c r="D6" i="5"/>
  <c r="S6" i="5"/>
  <c r="AE6" i="5"/>
  <c r="AT6" i="5"/>
  <c r="BF6" i="5"/>
  <c r="M7" i="5"/>
  <c r="Y7" i="5"/>
  <c r="AN7" i="5"/>
  <c r="AZ7" i="5"/>
  <c r="G8" i="5"/>
  <c r="S8" i="5"/>
  <c r="AH8" i="5"/>
  <c r="AT8" i="5"/>
  <c r="BH8" i="5"/>
  <c r="J9" i="5"/>
  <c r="V9" i="5"/>
  <c r="AE9" i="5"/>
  <c r="AQ9" i="5"/>
  <c r="BA9" i="5"/>
  <c r="E10" i="5"/>
  <c r="O10" i="5"/>
  <c r="AA10" i="5"/>
  <c r="AI10" i="5"/>
  <c r="AS10" i="5"/>
  <c r="BA10" i="5"/>
  <c r="B11" i="5"/>
  <c r="I11" i="5"/>
  <c r="P11" i="5"/>
  <c r="W11" i="5"/>
  <c r="AE11" i="5"/>
  <c r="AL11" i="5"/>
  <c r="AS11" i="5"/>
  <c r="AZ11" i="5"/>
  <c r="BG11" i="5"/>
  <c r="G12" i="5"/>
  <c r="N12" i="5"/>
  <c r="U12" i="5"/>
  <c r="AB12" i="5"/>
  <c r="AI12" i="5"/>
  <c r="AQ12" i="5"/>
  <c r="AX12" i="5"/>
  <c r="BE12" i="5"/>
  <c r="D13" i="5"/>
  <c r="K13" i="5"/>
  <c r="Q13" i="5"/>
  <c r="W13" i="5"/>
  <c r="AC13" i="5"/>
  <c r="AI13" i="5"/>
  <c r="AO13" i="5"/>
  <c r="AU13" i="5"/>
  <c r="BA13" i="5"/>
  <c r="BG13" i="5"/>
  <c r="E14" i="5"/>
  <c r="K14" i="5"/>
  <c r="Q14" i="5"/>
  <c r="W14" i="5"/>
  <c r="AC14" i="5"/>
  <c r="AI14" i="5"/>
  <c r="AO14" i="5"/>
  <c r="AU14" i="5"/>
  <c r="BA14" i="5"/>
  <c r="BG14" i="5"/>
  <c r="L2" i="5"/>
  <c r="AT2" i="5"/>
  <c r="M3" i="5"/>
  <c r="AN3" i="5"/>
  <c r="G4" i="5"/>
  <c r="AH4" i="5"/>
  <c r="BI4" i="5"/>
  <c r="X5" i="5"/>
  <c r="AP5" i="5"/>
  <c r="BB5" i="5"/>
  <c r="I6" i="5"/>
  <c r="U6" i="5"/>
  <c r="AJ6" i="5"/>
  <c r="AV6" i="5"/>
  <c r="C7" i="5"/>
  <c r="O7" i="5"/>
  <c r="AD7" i="5"/>
  <c r="AP7" i="5"/>
  <c r="BE7" i="5"/>
  <c r="I8" i="5"/>
  <c r="X8" i="5"/>
  <c r="AJ8" i="5"/>
  <c r="AY8" i="5"/>
  <c r="BI8" i="5"/>
  <c r="M9" i="5"/>
  <c r="W9" i="5"/>
  <c r="AI9" i="5"/>
  <c r="AS9" i="5"/>
  <c r="BE9" i="5"/>
  <c r="F10" i="5"/>
  <c r="R10" i="5"/>
  <c r="AB10" i="5"/>
  <c r="AL10" i="5"/>
  <c r="AT10" i="5"/>
  <c r="BD10" i="5"/>
  <c r="C11" i="5"/>
  <c r="J11" i="5"/>
  <c r="Q11" i="5"/>
  <c r="Y11" i="5"/>
  <c r="AF11" i="5"/>
  <c r="AM11" i="5"/>
  <c r="AT11" i="5"/>
  <c r="BA11" i="5"/>
  <c r="BI11" i="5"/>
  <c r="H12" i="5"/>
  <c r="O12" i="5"/>
  <c r="V12" i="5"/>
  <c r="AC12" i="5"/>
  <c r="AK12" i="5"/>
  <c r="AR12" i="5"/>
  <c r="AY12" i="5"/>
  <c r="BF12" i="5"/>
  <c r="E13" i="5"/>
  <c r="L13" i="5"/>
  <c r="R13" i="5"/>
  <c r="X13" i="5"/>
  <c r="AD13" i="5"/>
  <c r="AJ13" i="5"/>
  <c r="AP13" i="5"/>
  <c r="AV13" i="5"/>
  <c r="BB13" i="5"/>
  <c r="BH13" i="5"/>
  <c r="F14" i="5"/>
  <c r="L14" i="5"/>
  <c r="R14" i="5"/>
  <c r="X14" i="5"/>
  <c r="AD14" i="5"/>
  <c r="AJ14" i="5"/>
  <c r="AP14" i="5"/>
  <c r="AV14" i="5"/>
  <c r="BB14" i="5"/>
  <c r="BH14" i="5"/>
  <c r="AD2" i="5"/>
  <c r="BH2" i="5"/>
  <c r="AA3" i="5"/>
  <c r="BB3" i="5"/>
  <c r="U4" i="5"/>
  <c r="AV4" i="5"/>
  <c r="O5" i="5"/>
  <c r="AG5" i="5"/>
  <c r="AT5" i="5"/>
  <c r="BI5" i="5"/>
  <c r="M6" i="5"/>
  <c r="AB6" i="5"/>
  <c r="AN6" i="5"/>
  <c r="BC6" i="5"/>
  <c r="G7" i="5"/>
  <c r="V7" i="5"/>
  <c r="AH7" i="5"/>
  <c r="AW7" i="5"/>
  <c r="BI7" i="5"/>
  <c r="P8" i="5"/>
  <c r="AB8" i="5"/>
  <c r="AQ8" i="5"/>
  <c r="BC8" i="5"/>
  <c r="G9" i="5"/>
  <c r="Q9" i="5"/>
  <c r="AC9" i="5"/>
  <c r="AM9" i="5"/>
  <c r="AY9" i="5"/>
  <c r="BH9" i="5"/>
  <c r="L10" i="5"/>
  <c r="V10" i="5"/>
  <c r="AG10" i="5"/>
  <c r="AO10" i="5"/>
  <c r="AY10" i="5"/>
  <c r="BG10" i="5"/>
  <c r="G11" i="5"/>
  <c r="N11" i="5"/>
  <c r="U11" i="5"/>
  <c r="AB11" i="5"/>
  <c r="AI11" i="5"/>
  <c r="AQ11" i="5"/>
  <c r="AX11" i="5"/>
  <c r="BE11" i="5"/>
  <c r="D12" i="5"/>
  <c r="K12" i="5"/>
  <c r="S12" i="5"/>
  <c r="Z12" i="5"/>
  <c r="AG12" i="5"/>
  <c r="AN12" i="5"/>
  <c r="AU12" i="5"/>
  <c r="BC12" i="5"/>
  <c r="B13" i="5"/>
  <c r="I13" i="5"/>
  <c r="O13" i="5"/>
  <c r="U13" i="5"/>
  <c r="AA13" i="5"/>
  <c r="AG13" i="5"/>
  <c r="AM13" i="5"/>
  <c r="AS13" i="5"/>
  <c r="AY13" i="5"/>
  <c r="BE13" i="5"/>
  <c r="C14" i="5"/>
  <c r="I14" i="5"/>
  <c r="O14" i="5"/>
  <c r="U14" i="5"/>
  <c r="AA14" i="5"/>
  <c r="AG14" i="5"/>
  <c r="AM14" i="5"/>
  <c r="AS14" i="5"/>
  <c r="AY14" i="5"/>
  <c r="BE14" i="5"/>
  <c r="R2" i="5"/>
  <c r="R3" i="5"/>
  <c r="L4" i="5"/>
  <c r="F5" i="5"/>
  <c r="AQ5" i="5"/>
  <c r="J6" i="5"/>
  <c r="AK6" i="5"/>
  <c r="D7" i="5"/>
  <c r="AE7" i="5"/>
  <c r="BF7" i="5"/>
  <c r="Y8" i="5"/>
  <c r="AZ8" i="5"/>
  <c r="O9" i="5"/>
  <c r="AJ9" i="5"/>
  <c r="BF9" i="5"/>
  <c r="S10" i="5"/>
  <c r="AM10" i="5"/>
  <c r="BE10" i="5"/>
  <c r="K11" i="5"/>
  <c r="Z11" i="5"/>
  <c r="AN11" i="5"/>
  <c r="BC11" i="5"/>
  <c r="I12" i="5"/>
  <c r="W12" i="5"/>
  <c r="AL12" i="5"/>
  <c r="AZ12" i="5"/>
  <c r="G13" i="5"/>
  <c r="S13" i="5"/>
  <c r="AE13" i="5"/>
  <c r="AQ13" i="5"/>
  <c r="BC13" i="5"/>
  <c r="G14" i="5"/>
  <c r="S14" i="5"/>
  <c r="AE14" i="5"/>
  <c r="AQ14" i="5"/>
  <c r="BC14" i="5"/>
  <c r="X2" i="5"/>
  <c r="V3" i="5"/>
  <c r="P4" i="5"/>
  <c r="J5" i="5"/>
  <c r="AS5" i="5"/>
  <c r="L6" i="5"/>
  <c r="AM6" i="5"/>
  <c r="F7" i="5"/>
  <c r="AG7" i="5"/>
  <c r="BH7" i="5"/>
  <c r="AA8" i="5"/>
  <c r="BB8" i="5"/>
  <c r="P9" i="5"/>
  <c r="AK9" i="5"/>
  <c r="BG9" i="5"/>
  <c r="U10" i="5"/>
  <c r="AN10" i="5"/>
  <c r="BF10" i="5"/>
  <c r="M11" i="5"/>
  <c r="AA11" i="5"/>
  <c r="AO11" i="5"/>
  <c r="BD11" i="5"/>
  <c r="J12" i="5"/>
  <c r="Y12" i="5"/>
  <c r="AM12" i="5"/>
  <c r="BA12" i="5"/>
  <c r="H13" i="5"/>
  <c r="T13" i="5"/>
  <c r="AF13" i="5"/>
  <c r="AR13" i="5"/>
  <c r="BD13" i="5"/>
  <c r="H14" i="5"/>
  <c r="T14" i="5"/>
  <c r="AF14" i="5"/>
  <c r="AR14" i="5"/>
  <c r="BD14" i="5"/>
  <c r="AJ2" i="5"/>
  <c r="AE3" i="5"/>
  <c r="Y4" i="5"/>
  <c r="R5" i="5"/>
  <c r="AY5" i="5"/>
  <c r="R6" i="5"/>
  <c r="AS6" i="5"/>
  <c r="L7" i="5"/>
  <c r="AM7" i="5"/>
  <c r="F8" i="5"/>
  <c r="AG8" i="5"/>
  <c r="BG8" i="5"/>
  <c r="U9" i="5"/>
  <c r="AP9" i="5"/>
  <c r="D10" i="5"/>
  <c r="Y10" i="5"/>
  <c r="AR10" i="5"/>
  <c r="BI10" i="5"/>
  <c r="O11" i="5"/>
  <c r="AC11" i="5"/>
  <c r="AR11" i="5"/>
  <c r="BF11" i="5"/>
  <c r="M12" i="5"/>
  <c r="AA12" i="5"/>
  <c r="AO12" i="5"/>
  <c r="BD12" i="5"/>
  <c r="J13" i="5"/>
  <c r="V13" i="5"/>
  <c r="AH13" i="5"/>
  <c r="AT13" i="5"/>
  <c r="BF13" i="5"/>
  <c r="J14" i="5"/>
  <c r="V14" i="5"/>
  <c r="AH14" i="5"/>
  <c r="AT14" i="5"/>
  <c r="BF14" i="5"/>
  <c r="BC2" i="5"/>
  <c r="AW3" i="5"/>
  <c r="AQ4" i="5"/>
  <c r="AB5" i="5"/>
  <c r="BH5" i="5"/>
  <c r="AA6" i="5"/>
  <c r="BB6" i="5"/>
  <c r="U7" i="5"/>
  <c r="AV7" i="5"/>
  <c r="O8" i="5"/>
  <c r="AP8" i="5"/>
  <c r="F9" i="5"/>
  <c r="AB9" i="5"/>
  <c r="AW9" i="5"/>
  <c r="K10" i="5"/>
  <c r="AF10" i="5"/>
  <c r="AX10" i="5"/>
  <c r="E11" i="5"/>
  <c r="T11" i="5"/>
  <c r="AH11" i="5"/>
  <c r="AW11" i="5"/>
  <c r="C12" i="5"/>
  <c r="Q12" i="5"/>
  <c r="AF12" i="5"/>
  <c r="AT12" i="5"/>
  <c r="BI12" i="5"/>
  <c r="N13" i="5"/>
  <c r="Z13" i="5"/>
  <c r="AL13" i="5"/>
  <c r="AX13" i="5"/>
  <c r="B14" i="5"/>
  <c r="N14" i="5"/>
  <c r="Z14" i="5"/>
  <c r="AL14" i="5"/>
  <c r="AX14" i="5"/>
  <c r="AY2" i="5"/>
  <c r="AA5" i="5"/>
  <c r="AW6" i="5"/>
  <c r="J8" i="5"/>
  <c r="X9" i="5"/>
  <c r="AC10" i="5"/>
  <c r="S11" i="5"/>
  <c r="B12" i="5"/>
  <c r="AS12" i="5"/>
  <c r="Y13" i="5"/>
  <c r="BI13" i="5"/>
  <c r="AK14" i="5"/>
  <c r="BC5" i="5"/>
  <c r="P7" i="5"/>
  <c r="AK8" i="5"/>
  <c r="AU10" i="5"/>
  <c r="P12" i="5"/>
  <c r="AK13" i="5"/>
  <c r="AW14" i="5"/>
  <c r="BF3" i="5"/>
  <c r="X7" i="5"/>
  <c r="AS8" i="5"/>
  <c r="AZ10" i="5"/>
  <c r="T12" i="5"/>
  <c r="AN13" i="5"/>
  <c r="AZ14" i="5"/>
  <c r="AD6" i="5"/>
  <c r="D3" i="5"/>
  <c r="AJ5" i="5"/>
  <c r="BE6" i="5"/>
  <c r="R8" i="5"/>
  <c r="AD9" i="5"/>
  <c r="AH10" i="5"/>
  <c r="V11" i="5"/>
  <c r="E12" i="5"/>
  <c r="AW12" i="5"/>
  <c r="AB13" i="5"/>
  <c r="D14" i="5"/>
  <c r="AN14" i="5"/>
  <c r="AS3" i="5"/>
  <c r="AT9" i="5"/>
  <c r="AG11" i="5"/>
  <c r="BG12" i="5"/>
  <c r="M14" i="5"/>
  <c r="C6" i="5"/>
  <c r="AZ9" i="5"/>
  <c r="AK11" i="5"/>
  <c r="C13" i="5"/>
  <c r="P14" i="5"/>
  <c r="AM4" i="5"/>
  <c r="V6" i="5"/>
  <c r="AQ7" i="5"/>
  <c r="C9" i="5"/>
  <c r="G10" i="5"/>
  <c r="D11" i="5"/>
  <c r="AU11" i="5"/>
  <c r="AE12" i="5"/>
  <c r="M13" i="5"/>
  <c r="AW13" i="5"/>
  <c r="Y14" i="5"/>
  <c r="BI14" i="5"/>
  <c r="AZ4" i="5"/>
  <c r="AY7" i="5"/>
  <c r="I9" i="5"/>
  <c r="M10" i="5"/>
  <c r="H11" i="5"/>
  <c r="AY11" i="5"/>
  <c r="AH12" i="5"/>
  <c r="P13" i="5"/>
  <c r="AZ13" i="5"/>
  <c r="AB14" i="5"/>
  <c r="N2" i="1"/>
  <c r="AA2" i="1"/>
  <c r="AF3" i="1"/>
  <c r="BI4" i="1"/>
  <c r="W6" i="1"/>
  <c r="AQ7" i="1"/>
  <c r="E9" i="1"/>
  <c r="Y10" i="1"/>
  <c r="AI11" i="1"/>
  <c r="AA12" i="1"/>
  <c r="BG12" i="1"/>
  <c r="AF13" i="1"/>
  <c r="C14" i="1"/>
  <c r="AG14" i="1"/>
  <c r="BG14" i="1"/>
  <c r="K3" i="1"/>
  <c r="AS4" i="1"/>
  <c r="AJ6" i="1"/>
  <c r="K8" i="1"/>
  <c r="AS9" i="1"/>
  <c r="M11" i="1"/>
  <c r="R12" i="1"/>
  <c r="BI12" i="1"/>
  <c r="AP13" i="1"/>
  <c r="P14" i="1"/>
  <c r="AY14" i="1"/>
  <c r="F2" i="1"/>
  <c r="R3" i="1"/>
  <c r="O5" i="1"/>
  <c r="AW6" i="1"/>
  <c r="X8" i="1"/>
  <c r="BG9" i="1"/>
  <c r="X11" i="1"/>
  <c r="AC12" i="1"/>
  <c r="K13" i="1"/>
  <c r="AR13" i="1"/>
  <c r="W14" i="1"/>
  <c r="AZ14" i="1"/>
  <c r="M2" i="1"/>
  <c r="AM3" i="1"/>
  <c r="AC5" i="1"/>
  <c r="C7" i="1"/>
  <c r="AK8" i="1"/>
  <c r="L10" i="1"/>
  <c r="AS11" i="1"/>
  <c r="AK12" i="1"/>
  <c r="L13" i="1"/>
  <c r="BB13" i="1"/>
  <c r="Y14" i="1"/>
  <c r="BI14" i="1"/>
  <c r="AI2" i="1"/>
  <c r="BD3" i="1"/>
  <c r="AP5" i="1"/>
  <c r="Q7" i="1"/>
  <c r="AY8" i="1"/>
  <c r="AM10" i="1"/>
  <c r="BD11" i="1"/>
  <c r="AM12" i="1"/>
  <c r="T13" i="1"/>
  <c r="BC13" i="1"/>
  <c r="AH14" i="1"/>
  <c r="BD2" i="1"/>
  <c r="BE7" i="1"/>
  <c r="O12" i="1"/>
  <c r="O14" i="1"/>
  <c r="M4" i="1"/>
  <c r="R9" i="1"/>
  <c r="AW12" i="1"/>
  <c r="AO14" i="1"/>
  <c r="AD4" i="1"/>
  <c r="AE9" i="1"/>
  <c r="AX12" i="1"/>
  <c r="AQ14" i="1"/>
  <c r="BC5" i="1"/>
  <c r="AY10" i="1"/>
  <c r="W13" i="1"/>
  <c r="I6" i="1"/>
  <c r="B11" i="1"/>
  <c r="AG13" i="1"/>
  <c r="AW2" i="1"/>
  <c r="AD7" i="1"/>
  <c r="G12" i="1"/>
  <c r="F14" i="1"/>
  <c r="F2" i="4"/>
  <c r="L2" i="4"/>
  <c r="R2" i="4"/>
  <c r="X2" i="4"/>
  <c r="AD2" i="4"/>
  <c r="AJ2" i="4"/>
  <c r="AP2" i="4"/>
  <c r="AV2" i="4"/>
  <c r="BB2" i="4"/>
  <c r="BH2" i="4"/>
  <c r="F3" i="4"/>
  <c r="L3" i="4"/>
  <c r="R3" i="4"/>
  <c r="X3" i="4"/>
  <c r="AD3" i="4"/>
  <c r="AJ3" i="4"/>
  <c r="AP3" i="4"/>
  <c r="AV3" i="4"/>
  <c r="BB3" i="4"/>
  <c r="BH3" i="4"/>
  <c r="F4" i="4"/>
  <c r="L4" i="4"/>
  <c r="R4" i="4"/>
  <c r="X4" i="4"/>
  <c r="AD4" i="4"/>
  <c r="AJ4" i="4"/>
  <c r="AP4" i="4"/>
  <c r="AV4" i="4"/>
  <c r="BB4" i="4"/>
  <c r="BH4" i="4"/>
  <c r="F5" i="4"/>
  <c r="L5" i="4"/>
  <c r="R5" i="4"/>
  <c r="X5" i="4"/>
  <c r="AD5" i="4"/>
  <c r="AJ5" i="4"/>
  <c r="AP5" i="4"/>
  <c r="AV5" i="4"/>
  <c r="BB5" i="4"/>
  <c r="BH5" i="4"/>
  <c r="F6" i="4"/>
  <c r="L6" i="4"/>
  <c r="R6" i="4"/>
  <c r="X6" i="4"/>
  <c r="AD6" i="4"/>
  <c r="AJ6" i="4"/>
  <c r="AP6" i="4"/>
  <c r="AV6" i="4"/>
  <c r="BB6" i="4"/>
  <c r="BH6" i="4"/>
  <c r="F7" i="4"/>
  <c r="L7" i="4"/>
  <c r="R7" i="4"/>
  <c r="X7" i="4"/>
  <c r="AD7" i="4"/>
  <c r="AJ7" i="4"/>
  <c r="AP7" i="4"/>
  <c r="AV7" i="4"/>
  <c r="BB7" i="4"/>
  <c r="BH7" i="4"/>
  <c r="F8" i="4"/>
  <c r="L8" i="4"/>
  <c r="R8" i="4"/>
  <c r="X8" i="4"/>
  <c r="AD8" i="4"/>
  <c r="AJ8" i="4"/>
  <c r="AP8" i="4"/>
  <c r="AV8" i="4"/>
  <c r="G2" i="4"/>
  <c r="N2" i="4"/>
  <c r="U2" i="4"/>
  <c r="AB2" i="4"/>
  <c r="AI2" i="4"/>
  <c r="AQ2" i="4"/>
  <c r="AX2" i="4"/>
  <c r="BE2" i="4"/>
  <c r="D3" i="4"/>
  <c r="K3" i="4"/>
  <c r="S3" i="4"/>
  <c r="Z3" i="4"/>
  <c r="AG3" i="4"/>
  <c r="AN3" i="4"/>
  <c r="AU3" i="4"/>
  <c r="BC3" i="4"/>
  <c r="B4" i="4"/>
  <c r="I4" i="4"/>
  <c r="P4" i="4"/>
  <c r="W4" i="4"/>
  <c r="AE4" i="4"/>
  <c r="AL4" i="4"/>
  <c r="AS4" i="4"/>
  <c r="AZ4" i="4"/>
  <c r="BG4" i="4"/>
  <c r="G5" i="4"/>
  <c r="N5" i="4"/>
  <c r="U5" i="4"/>
  <c r="AB5" i="4"/>
  <c r="AI5" i="4"/>
  <c r="AQ5" i="4"/>
  <c r="AX5" i="4"/>
  <c r="BE5" i="4"/>
  <c r="D6" i="4"/>
  <c r="K6" i="4"/>
  <c r="S6" i="4"/>
  <c r="Z6" i="4"/>
  <c r="AG6" i="4"/>
  <c r="AN6" i="4"/>
  <c r="AU6" i="4"/>
  <c r="BC6" i="4"/>
  <c r="B7" i="4"/>
  <c r="I7" i="4"/>
  <c r="P7" i="4"/>
  <c r="W7" i="4"/>
  <c r="AE7" i="4"/>
  <c r="AL7" i="4"/>
  <c r="AS7" i="4"/>
  <c r="AZ7" i="4"/>
  <c r="BG7" i="4"/>
  <c r="G8" i="4"/>
  <c r="N8" i="4"/>
  <c r="U8" i="4"/>
  <c r="AB8" i="4"/>
  <c r="AI8" i="4"/>
  <c r="AQ8" i="4"/>
  <c r="AX8" i="4"/>
  <c r="BD8" i="4"/>
  <c r="B9" i="4"/>
  <c r="H9" i="4"/>
  <c r="N9" i="4"/>
  <c r="T9" i="4"/>
  <c r="Z9" i="4"/>
  <c r="AF9" i="4"/>
  <c r="AL9" i="4"/>
  <c r="AR9" i="4"/>
  <c r="AX9" i="4"/>
  <c r="BD9" i="4"/>
  <c r="B10" i="4"/>
  <c r="H10" i="4"/>
  <c r="N10" i="4"/>
  <c r="T10" i="4"/>
  <c r="Z10" i="4"/>
  <c r="AF10" i="4"/>
  <c r="AL10" i="4"/>
  <c r="AR10" i="4"/>
  <c r="AX10" i="4"/>
  <c r="BD10" i="4"/>
  <c r="B11" i="4"/>
  <c r="H11" i="4"/>
  <c r="N11" i="4"/>
  <c r="T11" i="4"/>
  <c r="Z11" i="4"/>
  <c r="AF11" i="4"/>
  <c r="AL11" i="4"/>
  <c r="AR11" i="4"/>
  <c r="AX11" i="4"/>
  <c r="BD11" i="4"/>
  <c r="B12" i="4"/>
  <c r="H12" i="4"/>
  <c r="N12" i="4"/>
  <c r="T12" i="4"/>
  <c r="Z12" i="4"/>
  <c r="AF12" i="4"/>
  <c r="AL12" i="4"/>
  <c r="AR12" i="4"/>
  <c r="AX12" i="4"/>
  <c r="BD12" i="4"/>
  <c r="B13" i="4"/>
  <c r="H13" i="4"/>
  <c r="N13" i="4"/>
  <c r="T13" i="4"/>
  <c r="Z13" i="4"/>
  <c r="AF13" i="4"/>
  <c r="AL13" i="4"/>
  <c r="AR13" i="4"/>
  <c r="AX13" i="4"/>
  <c r="BD13" i="4"/>
  <c r="B14" i="4"/>
  <c r="H14" i="4"/>
  <c r="N14" i="4"/>
  <c r="T14" i="4"/>
  <c r="Z14" i="4"/>
  <c r="AF14" i="4"/>
  <c r="AL14" i="4"/>
  <c r="AR14" i="4"/>
  <c r="AX14" i="4"/>
  <c r="BD14" i="4"/>
  <c r="H2" i="4"/>
  <c r="O2" i="4"/>
  <c r="V2" i="4"/>
  <c r="AC2" i="4"/>
  <c r="AK2" i="4"/>
  <c r="AR2" i="4"/>
  <c r="AY2" i="4"/>
  <c r="BF2" i="4"/>
  <c r="E3" i="4"/>
  <c r="M3" i="4"/>
  <c r="T3" i="4"/>
  <c r="AA3" i="4"/>
  <c r="AH3" i="4"/>
  <c r="AO3" i="4"/>
  <c r="AW3" i="4"/>
  <c r="BD3" i="4"/>
  <c r="C4" i="4"/>
  <c r="J4" i="4"/>
  <c r="Q4" i="4"/>
  <c r="Y4" i="4"/>
  <c r="AF4" i="4"/>
  <c r="AM4" i="4"/>
  <c r="AT4" i="4"/>
  <c r="BA4" i="4"/>
  <c r="BI4" i="4"/>
  <c r="H5" i="4"/>
  <c r="O5" i="4"/>
  <c r="V5" i="4"/>
  <c r="AC5" i="4"/>
  <c r="AK5" i="4"/>
  <c r="I2" i="4"/>
  <c r="S2" i="4"/>
  <c r="AE2" i="4"/>
  <c r="AN2" i="4"/>
  <c r="AZ2" i="4"/>
  <c r="B3" i="4"/>
  <c r="N3" i="4"/>
  <c r="W3" i="4"/>
  <c r="AI3" i="4"/>
  <c r="AS3" i="4"/>
  <c r="BE3" i="4"/>
  <c r="G4" i="4"/>
  <c r="S4" i="4"/>
  <c r="AB4" i="4"/>
  <c r="AN4" i="4"/>
  <c r="AX4" i="4"/>
  <c r="B5" i="4"/>
  <c r="K5" i="4"/>
  <c r="W5" i="4"/>
  <c r="AG5" i="4"/>
  <c r="AR5" i="4"/>
  <c r="AZ5" i="4"/>
  <c r="BI5" i="4"/>
  <c r="I6" i="4"/>
  <c r="Q6" i="4"/>
  <c r="AA6" i="4"/>
  <c r="AI6" i="4"/>
  <c r="AR6" i="4"/>
  <c r="AZ6" i="4"/>
  <c r="B2" i="4"/>
  <c r="K2" i="4"/>
  <c r="W2" i="4"/>
  <c r="AG2" i="4"/>
  <c r="AS2" i="4"/>
  <c r="BC2" i="4"/>
  <c r="G3" i="4"/>
  <c r="P3" i="4"/>
  <c r="AB3" i="4"/>
  <c r="AL3" i="4"/>
  <c r="AX3" i="4"/>
  <c r="BG3" i="4"/>
  <c r="K4" i="4"/>
  <c r="U4" i="4"/>
  <c r="AG4" i="4"/>
  <c r="AQ4" i="4"/>
  <c r="BC4" i="4"/>
  <c r="D5" i="4"/>
  <c r="P5" i="4"/>
  <c r="Z5" i="4"/>
  <c r="AL5" i="4"/>
  <c r="AT5" i="4"/>
  <c r="BC5" i="4"/>
  <c r="C6" i="4"/>
  <c r="M6" i="4"/>
  <c r="U6" i="4"/>
  <c r="AC6" i="4"/>
  <c r="AL6" i="4"/>
  <c r="AT6" i="4"/>
  <c r="BD6" i="4"/>
  <c r="D7" i="4"/>
  <c r="M7" i="4"/>
  <c r="U7" i="4"/>
  <c r="AC7" i="4"/>
  <c r="AM7" i="4"/>
  <c r="AU7" i="4"/>
  <c r="BD7" i="4"/>
  <c r="D8" i="4"/>
  <c r="M8" i="4"/>
  <c r="V8" i="4"/>
  <c r="AE8" i="4"/>
  <c r="AM8" i="4"/>
  <c r="AU8" i="4"/>
  <c r="BC8" i="4"/>
  <c r="C9" i="4"/>
  <c r="J9" i="4"/>
  <c r="Q9" i="4"/>
  <c r="X9" i="4"/>
  <c r="AE9" i="4"/>
  <c r="AM9" i="4"/>
  <c r="AT9" i="4"/>
  <c r="BA9" i="4"/>
  <c r="BH9" i="4"/>
  <c r="G10" i="4"/>
  <c r="O10" i="4"/>
  <c r="V10" i="4"/>
  <c r="AC10" i="4"/>
  <c r="AJ10" i="4"/>
  <c r="AQ10" i="4"/>
  <c r="AY10" i="4"/>
  <c r="BF10" i="4"/>
  <c r="E11" i="4"/>
  <c r="L11" i="4"/>
  <c r="S11" i="4"/>
  <c r="AA11" i="4"/>
  <c r="AH11" i="4"/>
  <c r="AO11" i="4"/>
  <c r="AV11" i="4"/>
  <c r="BC11" i="4"/>
  <c r="C12" i="4"/>
  <c r="J12" i="4"/>
  <c r="Q12" i="4"/>
  <c r="X12" i="4"/>
  <c r="AE12" i="4"/>
  <c r="AM12" i="4"/>
  <c r="AT12" i="4"/>
  <c r="BA12" i="4"/>
  <c r="BH12" i="4"/>
  <c r="G13" i="4"/>
  <c r="O13" i="4"/>
  <c r="V13" i="4"/>
  <c r="AC13" i="4"/>
  <c r="AJ13" i="4"/>
  <c r="AQ13" i="4"/>
  <c r="AY13" i="4"/>
  <c r="BF13" i="4"/>
  <c r="E14" i="4"/>
  <c r="L14" i="4"/>
  <c r="S14" i="4"/>
  <c r="AA14" i="4"/>
  <c r="AH14" i="4"/>
  <c r="AO14" i="4"/>
  <c r="AV14" i="4"/>
  <c r="BC14" i="4"/>
  <c r="C2" i="4"/>
  <c r="M2" i="4"/>
  <c r="Y2" i="4"/>
  <c r="AH2" i="4"/>
  <c r="AT2" i="4"/>
  <c r="BD2" i="4"/>
  <c r="H3" i="4"/>
  <c r="Q3" i="4"/>
  <c r="AC3" i="4"/>
  <c r="AM3" i="4"/>
  <c r="AY3" i="4"/>
  <c r="BI3" i="4"/>
  <c r="M4" i="4"/>
  <c r="V4" i="4"/>
  <c r="AH4" i="4"/>
  <c r="AR4" i="4"/>
  <c r="BD4" i="4"/>
  <c r="E5" i="4"/>
  <c r="Q5" i="4"/>
  <c r="AA5" i="4"/>
  <c r="AM5" i="4"/>
  <c r="AU5" i="4"/>
  <c r="BD5" i="4"/>
  <c r="E6" i="4"/>
  <c r="N6" i="4"/>
  <c r="V6" i="4"/>
  <c r="AE6" i="4"/>
  <c r="AM6" i="4"/>
  <c r="AW6" i="4"/>
  <c r="BE6" i="4"/>
  <c r="E7" i="4"/>
  <c r="N7" i="4"/>
  <c r="V7" i="4"/>
  <c r="AF7" i="4"/>
  <c r="AN7" i="4"/>
  <c r="AW7" i="4"/>
  <c r="BE7" i="4"/>
  <c r="E8" i="4"/>
  <c r="O8" i="4"/>
  <c r="W8" i="4"/>
  <c r="AF8" i="4"/>
  <c r="AN8" i="4"/>
  <c r="AW8" i="4"/>
  <c r="BE8" i="4"/>
  <c r="D9" i="4"/>
  <c r="K9" i="4"/>
  <c r="R9" i="4"/>
  <c r="Y9" i="4"/>
  <c r="AG9" i="4"/>
  <c r="AN9" i="4"/>
  <c r="AU9" i="4"/>
  <c r="BB9" i="4"/>
  <c r="BI9" i="4"/>
  <c r="I10" i="4"/>
  <c r="P10" i="4"/>
  <c r="W10" i="4"/>
  <c r="AD10" i="4"/>
  <c r="AK10" i="4"/>
  <c r="AS10" i="4"/>
  <c r="AZ10" i="4"/>
  <c r="BG10" i="4"/>
  <c r="F11" i="4"/>
  <c r="M11" i="4"/>
  <c r="U11" i="4"/>
  <c r="AB11" i="4"/>
  <c r="AI11" i="4"/>
  <c r="AP11" i="4"/>
  <c r="AW11" i="4"/>
  <c r="BE11" i="4"/>
  <c r="D12" i="4"/>
  <c r="K12" i="4"/>
  <c r="R12" i="4"/>
  <c r="Y12" i="4"/>
  <c r="AG12" i="4"/>
  <c r="AN12" i="4"/>
  <c r="AU12" i="4"/>
  <c r="BB12" i="4"/>
  <c r="BI12" i="4"/>
  <c r="I13" i="4"/>
  <c r="P13" i="4"/>
  <c r="W13" i="4"/>
  <c r="AD13" i="4"/>
  <c r="AK13" i="4"/>
  <c r="AS13" i="4"/>
  <c r="AZ13" i="4"/>
  <c r="BG13" i="4"/>
  <c r="F14" i="4"/>
  <c r="M14" i="4"/>
  <c r="U14" i="4"/>
  <c r="AB14" i="4"/>
  <c r="AI14" i="4"/>
  <c r="AP14" i="4"/>
  <c r="AW14" i="4"/>
  <c r="BE14" i="4"/>
  <c r="D2" i="4"/>
  <c r="P2" i="4"/>
  <c r="Z2" i="4"/>
  <c r="AL2" i="4"/>
  <c r="AU2" i="4"/>
  <c r="BG2" i="4"/>
  <c r="I3" i="4"/>
  <c r="U3" i="4"/>
  <c r="AE3" i="4"/>
  <c r="AQ3" i="4"/>
  <c r="AZ3" i="4"/>
  <c r="D4" i="4"/>
  <c r="N4" i="4"/>
  <c r="Z4" i="4"/>
  <c r="AI4" i="4"/>
  <c r="AU4" i="4"/>
  <c r="BE4" i="4"/>
  <c r="I5" i="4"/>
  <c r="S5" i="4"/>
  <c r="AE5" i="4"/>
  <c r="AN5" i="4"/>
  <c r="AW5" i="4"/>
  <c r="BF5" i="4"/>
  <c r="G6" i="4"/>
  <c r="O6" i="4"/>
  <c r="W6" i="4"/>
  <c r="AF6" i="4"/>
  <c r="AO6" i="4"/>
  <c r="AX6" i="4"/>
  <c r="BF6" i="4"/>
  <c r="G7" i="4"/>
  <c r="O7" i="4"/>
  <c r="Y7" i="4"/>
  <c r="AG7" i="4"/>
  <c r="AO7" i="4"/>
  <c r="AX7" i="4"/>
  <c r="BF7" i="4"/>
  <c r="H8" i="4"/>
  <c r="P8" i="4"/>
  <c r="Y8" i="4"/>
  <c r="AG8" i="4"/>
  <c r="AO8" i="4"/>
  <c r="AY8" i="4"/>
  <c r="BF8" i="4"/>
  <c r="E9" i="4"/>
  <c r="L9" i="4"/>
  <c r="S9" i="4"/>
  <c r="AA9" i="4"/>
  <c r="AH9" i="4"/>
  <c r="AO9" i="4"/>
  <c r="AV9" i="4"/>
  <c r="BC9" i="4"/>
  <c r="C10" i="4"/>
  <c r="J10" i="4"/>
  <c r="Q10" i="4"/>
  <c r="X10" i="4"/>
  <c r="AE10" i="4"/>
  <c r="AM10" i="4"/>
  <c r="AT10" i="4"/>
  <c r="BA10" i="4"/>
  <c r="BH10" i="4"/>
  <c r="G11" i="4"/>
  <c r="O11" i="4"/>
  <c r="V11" i="4"/>
  <c r="AC11" i="4"/>
  <c r="AJ11" i="4"/>
  <c r="AQ11" i="4"/>
  <c r="AY11" i="4"/>
  <c r="BF11" i="4"/>
  <c r="E12" i="4"/>
  <c r="L12" i="4"/>
  <c r="S12" i="4"/>
  <c r="AA12" i="4"/>
  <c r="AH12" i="4"/>
  <c r="AO12" i="4"/>
  <c r="AV12" i="4"/>
  <c r="BC12" i="4"/>
  <c r="C13" i="4"/>
  <c r="J13" i="4"/>
  <c r="Q13" i="4"/>
  <c r="X13" i="4"/>
  <c r="AE13" i="4"/>
  <c r="AM13" i="4"/>
  <c r="AT13" i="4"/>
  <c r="BA13" i="4"/>
  <c r="BH13" i="4"/>
  <c r="G14" i="4"/>
  <c r="O14" i="4"/>
  <c r="V14" i="4"/>
  <c r="AC14" i="4"/>
  <c r="AJ14" i="4"/>
  <c r="AQ14" i="4"/>
  <c r="AY14" i="4"/>
  <c r="BF14" i="4"/>
  <c r="E2" i="4"/>
  <c r="Q2" i="4"/>
  <c r="AA2" i="4"/>
  <c r="AM2" i="4"/>
  <c r="AW2" i="4"/>
  <c r="BI2" i="4"/>
  <c r="J3" i="4"/>
  <c r="V3" i="4"/>
  <c r="AF3" i="4"/>
  <c r="AR3" i="4"/>
  <c r="BA3" i="4"/>
  <c r="E4" i="4"/>
  <c r="O4" i="4"/>
  <c r="AA4" i="4"/>
  <c r="AK4" i="4"/>
  <c r="AW4" i="4"/>
  <c r="BF4" i="4"/>
  <c r="J5" i="4"/>
  <c r="T5" i="4"/>
  <c r="AF5" i="4"/>
  <c r="AO5" i="4"/>
  <c r="AY5" i="4"/>
  <c r="BG5" i="4"/>
  <c r="H6" i="4"/>
  <c r="P6" i="4"/>
  <c r="Y6" i="4"/>
  <c r="AH6" i="4"/>
  <c r="AQ6" i="4"/>
  <c r="AY6" i="4"/>
  <c r="BG6" i="4"/>
  <c r="H7" i="4"/>
  <c r="Q7" i="4"/>
  <c r="Z7" i="4"/>
  <c r="AH7" i="4"/>
  <c r="AQ7" i="4"/>
  <c r="AY7" i="4"/>
  <c r="BI7" i="4"/>
  <c r="I8" i="4"/>
  <c r="Q8" i="4"/>
  <c r="Z8" i="4"/>
  <c r="AH8" i="4"/>
  <c r="AR8" i="4"/>
  <c r="AZ8" i="4"/>
  <c r="BG8" i="4"/>
  <c r="F9" i="4"/>
  <c r="M9" i="4"/>
  <c r="U9" i="4"/>
  <c r="AB9" i="4"/>
  <c r="AI9" i="4"/>
  <c r="AP9" i="4"/>
  <c r="AW9" i="4"/>
  <c r="BE9" i="4"/>
  <c r="D10" i="4"/>
  <c r="K10" i="4"/>
  <c r="R10" i="4"/>
  <c r="Y10" i="4"/>
  <c r="AG10" i="4"/>
  <c r="AN10" i="4"/>
  <c r="AU10" i="4"/>
  <c r="BB10" i="4"/>
  <c r="BI10" i="4"/>
  <c r="I11" i="4"/>
  <c r="P11" i="4"/>
  <c r="W11" i="4"/>
  <c r="AD11" i="4"/>
  <c r="AK11" i="4"/>
  <c r="AS11" i="4"/>
  <c r="AZ11" i="4"/>
  <c r="BG11" i="4"/>
  <c r="F12" i="4"/>
  <c r="M12" i="4"/>
  <c r="U12" i="4"/>
  <c r="AB12" i="4"/>
  <c r="AI12" i="4"/>
  <c r="AP12" i="4"/>
  <c r="AW12" i="4"/>
  <c r="BE12" i="4"/>
  <c r="D13" i="4"/>
  <c r="K13" i="4"/>
  <c r="R13" i="4"/>
  <c r="Y13" i="4"/>
  <c r="AG13" i="4"/>
  <c r="AN13" i="4"/>
  <c r="AU13" i="4"/>
  <c r="BB13" i="4"/>
  <c r="BI13" i="4"/>
  <c r="I14" i="4"/>
  <c r="P14" i="4"/>
  <c r="W14" i="4"/>
  <c r="AD14" i="4"/>
  <c r="AK14" i="4"/>
  <c r="AS14" i="4"/>
  <c r="AZ14" i="4"/>
  <c r="BG14" i="4"/>
  <c r="J2" i="4"/>
  <c r="O3" i="4"/>
  <c r="T4" i="4"/>
  <c r="Y5" i="4"/>
  <c r="T6" i="4"/>
  <c r="C7" i="4"/>
  <c r="AB7" i="4"/>
  <c r="BC7" i="4"/>
  <c r="T8" i="4"/>
  <c r="AT8" i="4"/>
  <c r="I9" i="4"/>
  <c r="AD9" i="4"/>
  <c r="AZ9" i="4"/>
  <c r="M10" i="4"/>
  <c r="AI10" i="4"/>
  <c r="BE10" i="4"/>
  <c r="R11" i="4"/>
  <c r="AN11" i="4"/>
  <c r="BI11" i="4"/>
  <c r="W12" i="4"/>
  <c r="AS12" i="4"/>
  <c r="F13" i="4"/>
  <c r="AB13" i="4"/>
  <c r="AW13" i="4"/>
  <c r="K14" i="4"/>
  <c r="AG14" i="4"/>
  <c r="BB14" i="4"/>
  <c r="T2" i="4"/>
  <c r="Y3" i="4"/>
  <c r="AC4" i="4"/>
  <c r="AH5" i="4"/>
  <c r="AB6" i="4"/>
  <c r="J7" i="4"/>
  <c r="AI7" i="4"/>
  <c r="B8" i="4"/>
  <c r="AA8" i="4"/>
  <c r="BA8" i="4"/>
  <c r="O9" i="4"/>
  <c r="AJ9" i="4"/>
  <c r="BF9" i="4"/>
  <c r="S10" i="4"/>
  <c r="AO10" i="4"/>
  <c r="C11" i="4"/>
  <c r="X11" i="4"/>
  <c r="AT11" i="4"/>
  <c r="G12" i="4"/>
  <c r="AC12" i="4"/>
  <c r="AY12" i="4"/>
  <c r="L13" i="4"/>
  <c r="AH13" i="4"/>
  <c r="BC13" i="4"/>
  <c r="Q14" i="4"/>
  <c r="AM14" i="4"/>
  <c r="BH14" i="4"/>
  <c r="AF2" i="4"/>
  <c r="AK3" i="4"/>
  <c r="AO4" i="4"/>
  <c r="AS5" i="4"/>
  <c r="AK6" i="4"/>
  <c r="K7" i="4"/>
  <c r="AK7" i="4"/>
  <c r="C8" i="4"/>
  <c r="AC8" i="4"/>
  <c r="BB8" i="4"/>
  <c r="P9" i="4"/>
  <c r="AK9" i="4"/>
  <c r="BG9" i="4"/>
  <c r="U10" i="4"/>
  <c r="AP10" i="4"/>
  <c r="D11" i="4"/>
  <c r="Y11" i="4"/>
  <c r="AU11" i="4"/>
  <c r="I12" i="4"/>
  <c r="AD12" i="4"/>
  <c r="AZ12" i="4"/>
  <c r="M13" i="4"/>
  <c r="AI13" i="4"/>
  <c r="BE13" i="4"/>
  <c r="R14" i="4"/>
  <c r="AN14" i="4"/>
  <c r="BI14" i="4"/>
  <c r="AO2" i="4"/>
  <c r="AT3" i="4"/>
  <c r="AY4" i="4"/>
  <c r="BA5" i="4"/>
  <c r="AS6" i="4"/>
  <c r="S7" i="4"/>
  <c r="AR7" i="4"/>
  <c r="J8" i="4"/>
  <c r="AK8" i="4"/>
  <c r="BH8" i="4"/>
  <c r="V9" i="4"/>
  <c r="AQ9" i="4"/>
  <c r="E10" i="4"/>
  <c r="AA10" i="4"/>
  <c r="AV10" i="4"/>
  <c r="J11" i="4"/>
  <c r="AE11" i="4"/>
  <c r="BA11" i="4"/>
  <c r="O12" i="4"/>
  <c r="AJ12" i="4"/>
  <c r="BF12" i="4"/>
  <c r="S13" i="4"/>
  <c r="AO13" i="4"/>
  <c r="C14" i="4"/>
  <c r="X14" i="4"/>
  <c r="AT14" i="4"/>
  <c r="BA2" i="4"/>
  <c r="BF3" i="4"/>
  <c r="C5" i="4"/>
  <c r="B6" i="4"/>
  <c r="BA6" i="4"/>
  <c r="T7" i="4"/>
  <c r="AT7" i="4"/>
  <c r="K8" i="4"/>
  <c r="AL8" i="4"/>
  <c r="BI8" i="4"/>
  <c r="W9" i="4"/>
  <c r="AS9" i="4"/>
  <c r="F10" i="4"/>
  <c r="AB10" i="4"/>
  <c r="AW10" i="4"/>
  <c r="K11" i="4"/>
  <c r="AG11" i="4"/>
  <c r="BB11" i="4"/>
  <c r="P12" i="4"/>
  <c r="AK12" i="4"/>
  <c r="BG12" i="4"/>
  <c r="U13" i="4"/>
  <c r="AP13" i="4"/>
  <c r="D14" i="4"/>
  <c r="Y14" i="4"/>
  <c r="AU14" i="4"/>
  <c r="C3" i="4"/>
  <c r="H4" i="4"/>
  <c r="M5" i="4"/>
  <c r="J6" i="4"/>
  <c r="BI6" i="4"/>
  <c r="AA7" i="4"/>
  <c r="BA7" i="4"/>
  <c r="S8" i="4"/>
  <c r="AS8" i="4"/>
  <c r="G9" i="4"/>
  <c r="AC9" i="4"/>
  <c r="AY9" i="4"/>
  <c r="L10" i="4"/>
  <c r="AH10" i="4"/>
  <c r="BC10" i="4"/>
  <c r="Q11" i="4"/>
  <c r="AM11" i="4"/>
  <c r="BH11" i="4"/>
  <c r="V12" i="4"/>
  <c r="AQ12" i="4"/>
  <c r="E13" i="4"/>
  <c r="AA13" i="4"/>
  <c r="AV13" i="4"/>
  <c r="J14" i="4"/>
  <c r="AE14" i="4"/>
  <c r="BA14" i="4"/>
  <c r="E3" i="1"/>
  <c r="AR10" i="1"/>
  <c r="H10" i="1"/>
  <c r="AF9" i="1"/>
  <c r="BD8" i="1"/>
  <c r="T8" i="1"/>
  <c r="AR7" i="1"/>
  <c r="H7" i="1"/>
  <c r="AF6" i="1"/>
  <c r="BD5" i="1"/>
  <c r="T5" i="1"/>
  <c r="AO4" i="1"/>
  <c r="BE3" i="1"/>
  <c r="N3" i="1"/>
  <c r="AE2" i="1"/>
  <c r="D14" i="1"/>
  <c r="AB13" i="1"/>
  <c r="AZ12" i="1"/>
  <c r="P12" i="1"/>
  <c r="AN11" i="1"/>
  <c r="D11" i="1"/>
  <c r="AB10" i="1"/>
  <c r="AZ9" i="1"/>
  <c r="P9" i="1"/>
  <c r="AN8" i="1"/>
  <c r="D8" i="1"/>
  <c r="AB7" i="1"/>
  <c r="AZ6" i="1"/>
  <c r="P6" i="1"/>
  <c r="AN5" i="1"/>
  <c r="D5" i="1"/>
  <c r="U4" i="1"/>
  <c r="AL3" i="1"/>
  <c r="BC2" i="1"/>
  <c r="L2" i="1"/>
  <c r="AH4" i="1"/>
  <c r="BF3" i="1"/>
  <c r="V3" i="1"/>
  <c r="AT2" i="1"/>
  <c r="J2" i="1"/>
  <c r="BI3" i="1"/>
  <c r="AE5" i="1"/>
  <c r="BA6" i="1"/>
  <c r="M8" i="1"/>
  <c r="AI9" i="1"/>
  <c r="BB10" i="1"/>
  <c r="BG11" i="1"/>
  <c r="C13" i="1"/>
  <c r="H14" i="1"/>
  <c r="T3" i="1"/>
  <c r="F5" i="1"/>
  <c r="AA6" i="1"/>
  <c r="AV7" i="1"/>
  <c r="I9" i="1"/>
  <c r="AD10" i="1"/>
  <c r="AL11" i="1"/>
  <c r="AQ12" i="1"/>
  <c r="AV13" i="1"/>
  <c r="AT14" i="1"/>
  <c r="AW3" i="1"/>
  <c r="W5" i="1"/>
  <c r="AQ6" i="1"/>
  <c r="E8" i="1"/>
  <c r="Y9" i="1"/>
  <c r="AU10" i="1"/>
  <c r="AY11" i="1"/>
  <c r="BD12" i="1"/>
  <c r="BI13" i="1"/>
  <c r="BE14" i="1"/>
  <c r="AY3" i="1"/>
  <c r="X5" i="1"/>
  <c r="AS6" i="1"/>
  <c r="F8" i="1"/>
  <c r="AA9" i="1"/>
  <c r="AV10" i="1"/>
  <c r="BA11" i="1"/>
  <c r="BE12" i="1"/>
  <c r="B14" i="1"/>
  <c r="BF14" i="1"/>
  <c r="M5" i="1"/>
  <c r="AI6" i="1"/>
  <c r="BC7" i="1"/>
  <c r="Q9" i="1"/>
  <c r="AK10" i="1"/>
  <c r="AR11" i="1"/>
  <c r="G1" i="4"/>
  <c r="M1" i="4"/>
  <c r="S1" i="4"/>
  <c r="Y1" i="4"/>
  <c r="AE1" i="4"/>
  <c r="AK1" i="4"/>
  <c r="AQ1" i="4"/>
  <c r="AW1" i="4"/>
  <c r="B1" i="4"/>
  <c r="I1" i="4"/>
  <c r="P1" i="4"/>
  <c r="W1" i="4"/>
  <c r="AD1" i="4"/>
  <c r="AL1" i="4"/>
  <c r="AS1" i="4"/>
  <c r="C1" i="4"/>
  <c r="J1" i="4"/>
  <c r="Q1" i="4"/>
  <c r="X1" i="4"/>
  <c r="AF1" i="4"/>
  <c r="AM1" i="4"/>
  <c r="AT1" i="4"/>
  <c r="D1" i="4"/>
  <c r="K1" i="4"/>
  <c r="R1" i="4"/>
  <c r="Z1" i="4"/>
  <c r="AG1" i="4"/>
  <c r="AN1" i="4"/>
  <c r="AU1" i="4"/>
  <c r="E1" i="4"/>
  <c r="L1" i="4"/>
  <c r="T1" i="4"/>
  <c r="AA1" i="4"/>
  <c r="AH1" i="4"/>
  <c r="AO1" i="4"/>
  <c r="AV1" i="4"/>
  <c r="O1" i="4"/>
  <c r="AJ1" i="4"/>
  <c r="U1" i="4"/>
  <c r="AP1" i="4"/>
  <c r="V1" i="4"/>
  <c r="AR1" i="4"/>
  <c r="F1" i="4"/>
  <c r="AB1" i="4"/>
  <c r="H1" i="4"/>
  <c r="AC1" i="4"/>
  <c r="N1" i="4"/>
  <c r="AI1" i="4"/>
  <c r="AA10" i="1"/>
  <c r="AG9" i="1"/>
  <c r="AM8" i="1"/>
  <c r="AS7" i="1"/>
  <c r="AY6" i="1"/>
  <c r="BE5" i="1"/>
  <c r="C5" i="1"/>
  <c r="BG3" i="1"/>
  <c r="BB2" i="1"/>
  <c r="AL10" i="1"/>
  <c r="B10" i="1"/>
  <c r="Z9" i="1"/>
  <c r="AX8" i="1"/>
  <c r="N8" i="1"/>
  <c r="AL7" i="1"/>
  <c r="B7" i="1"/>
  <c r="Z6" i="1"/>
  <c r="AX5" i="1"/>
  <c r="N5" i="1"/>
  <c r="AG4" i="1"/>
  <c r="AX3" i="1"/>
  <c r="G3" i="1"/>
  <c r="X2" i="1"/>
  <c r="BF13" i="1"/>
  <c r="V13" i="1"/>
  <c r="AT12" i="1"/>
  <c r="J12" i="1"/>
  <c r="AH11" i="1"/>
  <c r="BF10" i="1"/>
  <c r="V10" i="1"/>
  <c r="AT9" i="1"/>
  <c r="J9" i="1"/>
  <c r="AH8" i="1"/>
  <c r="BF7" i="1"/>
  <c r="V7" i="1"/>
  <c r="AT6" i="1"/>
  <c r="J6" i="1"/>
  <c r="AH5" i="1"/>
  <c r="BE4" i="1"/>
  <c r="N4" i="1"/>
  <c r="AE3" i="1"/>
  <c r="AV2" i="1"/>
  <c r="E2" i="1"/>
  <c r="AB4" i="1"/>
  <c r="AZ3" i="1"/>
  <c r="P3" i="1"/>
  <c r="AN2" i="1"/>
  <c r="D2" i="1"/>
  <c r="O4" i="1"/>
  <c r="AQ5" i="1"/>
  <c r="E7" i="1"/>
  <c r="Y8" i="1"/>
  <c r="AU9" i="1"/>
  <c r="C11" i="1"/>
  <c r="H12" i="1"/>
  <c r="M13" i="1"/>
  <c r="Q14" i="1"/>
  <c r="AP3" i="1"/>
  <c r="S5" i="1"/>
  <c r="AO6" i="1"/>
  <c r="BI7" i="1"/>
  <c r="W9" i="1"/>
  <c r="AQ10" i="1"/>
  <c r="AW11" i="1"/>
  <c r="BB12" i="1"/>
  <c r="BG13" i="1"/>
  <c r="BC14" i="1"/>
  <c r="C4" i="1"/>
  <c r="AI5" i="1"/>
  <c r="BC6" i="1"/>
  <c r="Q8" i="1"/>
  <c r="AK9" i="1"/>
  <c r="BD10" i="1"/>
  <c r="BI11" i="1"/>
  <c r="F13" i="1"/>
  <c r="K14" i="1"/>
  <c r="C2" i="1"/>
  <c r="H4" i="1"/>
  <c r="AK5" i="1"/>
  <c r="BG6" i="1"/>
  <c r="S8" i="1"/>
  <c r="AO9" i="1"/>
  <c r="BG10" i="1"/>
  <c r="C12" i="1"/>
  <c r="H13" i="1"/>
  <c r="M14" i="1"/>
  <c r="BB3" i="1"/>
  <c r="Y5" i="1"/>
  <c r="AU6" i="1"/>
  <c r="G8" i="1"/>
  <c r="AC9" i="1"/>
  <c r="AW10" i="1"/>
  <c r="BB11" i="1"/>
  <c r="U1" i="1"/>
  <c r="AB1" i="1"/>
  <c r="AO15" i="1" l="1"/>
  <c r="AL15" i="3"/>
  <c r="AW15" i="3"/>
  <c r="AW15" i="1"/>
  <c r="AR15" i="1"/>
  <c r="AA15" i="3"/>
  <c r="AE15" i="3"/>
  <c r="AC15" i="3"/>
  <c r="AL15" i="1"/>
  <c r="AB15" i="3"/>
  <c r="AS15" i="3"/>
  <c r="AR15" i="3"/>
  <c r="AH15" i="1"/>
  <c r="Z15" i="1"/>
  <c r="AQ15" i="3"/>
  <c r="AG15" i="1"/>
  <c r="AV15" i="1"/>
  <c r="AN15" i="3"/>
  <c r="AM15" i="3"/>
  <c r="AJ15" i="3"/>
  <c r="A1" i="1"/>
  <c r="AK15" i="1"/>
  <c r="AA15" i="1"/>
  <c r="AI15" i="1"/>
  <c r="AJ15" i="1"/>
  <c r="AO15" i="3"/>
  <c r="AF15" i="3"/>
  <c r="AU15" i="3"/>
  <c r="AK15" i="3"/>
  <c r="AV15" i="3"/>
  <c r="AD15" i="1"/>
  <c r="AU15" i="1"/>
  <c r="AP15" i="1"/>
  <c r="AF15" i="1"/>
  <c r="AM15" i="1"/>
  <c r="AE15" i="1"/>
  <c r="AQ15" i="1"/>
  <c r="S2" i="2" a="1"/>
  <c r="AH15" i="3"/>
  <c r="AT15" i="3"/>
  <c r="AD15" i="3"/>
  <c r="AS15" i="1"/>
  <c r="AC15" i="1"/>
  <c r="AI15" i="3"/>
  <c r="AP15" i="3"/>
  <c r="AG15" i="3"/>
  <c r="Z15" i="3"/>
  <c r="AB15" i="1"/>
  <c r="AT15" i="1"/>
  <c r="AN15" i="1"/>
  <c r="S3" i="2" l="1"/>
  <c r="S12" i="2"/>
  <c r="S4" i="2"/>
  <c r="S5" i="2"/>
  <c r="S10" i="2"/>
  <c r="S9" i="2"/>
  <c r="S11" i="2"/>
  <c r="S6" i="2"/>
  <c r="S2" i="2"/>
  <c r="S7" i="2"/>
  <c r="S13" i="2"/>
  <c r="L1" i="2" s="1"/>
  <c r="S8" i="2"/>
  <c r="BK64" i="3" l="1"/>
  <c r="BK19" i="3"/>
  <c r="BN21" i="3"/>
  <c r="BK25" i="3"/>
  <c r="BL18" i="3"/>
  <c r="BN24" i="3"/>
  <c r="BL29" i="3"/>
  <c r="BN26" i="3"/>
  <c r="BK60" i="3"/>
  <c r="BN25" i="3"/>
  <c r="BL28" i="3"/>
  <c r="BL34" i="3"/>
  <c r="BL30" i="3"/>
  <c r="BL33" i="3"/>
  <c r="BM50" i="1"/>
  <c r="BK23" i="3"/>
  <c r="BN17" i="3"/>
  <c r="BN18" i="3"/>
  <c r="BL35" i="3"/>
  <c r="BK56" i="3"/>
  <c r="BL38" i="3"/>
  <c r="BL40" i="3"/>
  <c r="BK50" i="3"/>
  <c r="BL50" i="3" s="1"/>
  <c r="BK63" i="3"/>
  <c r="BK65" i="5"/>
  <c r="BK70" i="6"/>
  <c r="BM45" i="3"/>
  <c r="BM45" i="4"/>
  <c r="BM45" i="8"/>
  <c r="BK73" i="6"/>
  <c r="BL24" i="1"/>
  <c r="BM43" i="3"/>
  <c r="BM46" i="6"/>
  <c r="BK67" i="4"/>
  <c r="BM49" i="8"/>
  <c r="BK71" i="5"/>
  <c r="BM47" i="4"/>
  <c r="BK69" i="1"/>
  <c r="BK66" i="6"/>
  <c r="BK25" i="1"/>
  <c r="BK70" i="3"/>
  <c r="BK74" i="6"/>
  <c r="BK70" i="4"/>
  <c r="A14" i="2"/>
  <c r="BM45" i="1"/>
  <c r="BK74" i="5"/>
  <c r="BK64" i="1"/>
  <c r="BK72" i="5"/>
  <c r="BM43" i="6"/>
  <c r="BM45" i="5"/>
  <c r="BL40" i="1"/>
  <c r="BL34" i="1"/>
  <c r="BK72" i="3"/>
  <c r="BL37" i="1"/>
  <c r="BM49" i="6"/>
  <c r="BK36" i="1"/>
  <c r="BK62" i="1"/>
  <c r="BM41" i="5"/>
  <c r="BM46" i="1"/>
  <c r="BK63" i="1"/>
  <c r="BL19" i="1"/>
  <c r="BK64" i="6"/>
  <c r="BK66" i="3"/>
  <c r="BM42" i="8"/>
  <c r="BK55" i="1"/>
  <c r="BM41" i="8"/>
  <c r="D34" i="2"/>
  <c r="BM47" i="3"/>
  <c r="BK48" i="1"/>
  <c r="BL48" i="1" s="1"/>
  <c r="BN24" i="1"/>
  <c r="N34" i="2"/>
  <c r="BK27" i="1"/>
  <c r="BK20" i="1"/>
  <c r="BM49" i="5"/>
  <c r="BK37" i="1"/>
  <c r="BL38" i="1"/>
  <c r="BL26" i="1"/>
  <c r="BM41" i="6"/>
  <c r="BK46" i="1"/>
  <c r="BL46" i="1" s="1"/>
  <c r="BM46" i="3"/>
  <c r="BK65" i="4"/>
  <c r="BL32" i="1"/>
  <c r="I34" i="2"/>
  <c r="BL39" i="3"/>
  <c r="BK62" i="3"/>
  <c r="BK32" i="3"/>
  <c r="BK48" i="3"/>
  <c r="BL48" i="3" s="1"/>
  <c r="BL23" i="3"/>
  <c r="BL22" i="3"/>
  <c r="BK57" i="3"/>
  <c r="BL16" i="3"/>
  <c r="BK40" i="3"/>
  <c r="BK35" i="3"/>
  <c r="BK29" i="3"/>
  <c r="BK37" i="3"/>
  <c r="BL27" i="3"/>
  <c r="BK42" i="3"/>
  <c r="BL42" i="3" s="1"/>
  <c r="BK68" i="6"/>
  <c r="BK62" i="5"/>
  <c r="BM41" i="3"/>
  <c r="BM41" i="1"/>
  <c r="BK41" i="1"/>
  <c r="BL41" i="1" s="1"/>
  <c r="BM42" i="1"/>
  <c r="BK39" i="1"/>
  <c r="BN27" i="1"/>
  <c r="BK68" i="3"/>
  <c r="BK69" i="6"/>
  <c r="BK75" i="6"/>
  <c r="BK69" i="8"/>
  <c r="BM49" i="1"/>
  <c r="BK68" i="1"/>
  <c r="BK69" i="3"/>
  <c r="BK33" i="1"/>
  <c r="BK67" i="3"/>
  <c r="BM43" i="8"/>
  <c r="BK45" i="1"/>
  <c r="BL45" i="1" s="1"/>
  <c r="BK75" i="5"/>
  <c r="BM44" i="4"/>
  <c r="BK64" i="5"/>
  <c r="BK74" i="3"/>
  <c r="BM47" i="6"/>
  <c r="BK23" i="1"/>
  <c r="BK47" i="1"/>
  <c r="BL47" i="1" s="1"/>
  <c r="BM46" i="4"/>
  <c r="BK40" i="1"/>
  <c r="BL22" i="1"/>
  <c r="BN23" i="3"/>
  <c r="BM50" i="4"/>
  <c r="BL36" i="3"/>
  <c r="BK49" i="3"/>
  <c r="BL49" i="3" s="1"/>
  <c r="BK30" i="3"/>
  <c r="BN28" i="3"/>
  <c r="BK22" i="3"/>
  <c r="BK52" i="3"/>
  <c r="BL52" i="3" s="1"/>
  <c r="A33" i="2"/>
  <c r="BK54" i="3"/>
  <c r="BN19" i="1"/>
  <c r="BK66" i="5"/>
  <c r="BK68" i="5"/>
  <c r="BK72" i="8"/>
  <c r="BK68" i="4"/>
  <c r="BM48" i="1"/>
  <c r="BL28" i="1"/>
  <c r="BM43" i="1"/>
  <c r="BM49" i="4"/>
  <c r="BL18" i="1"/>
  <c r="BK69" i="5"/>
  <c r="BM46" i="8"/>
  <c r="BM44" i="3"/>
  <c r="BK65" i="3"/>
  <c r="BN25" i="1"/>
  <c r="BM47" i="1"/>
  <c r="BM42" i="4"/>
  <c r="BK42" i="1"/>
  <c r="BL42" i="1" s="1"/>
  <c r="BM41" i="4"/>
  <c r="BL21" i="1"/>
  <c r="BM46" i="5"/>
  <c r="BK72" i="1"/>
  <c r="BM48" i="4"/>
  <c r="BM42" i="3"/>
  <c r="BK16" i="1"/>
  <c r="BK19" i="1"/>
  <c r="BK26" i="3"/>
  <c r="BK51" i="3"/>
  <c r="BL51" i="3" s="1"/>
  <c r="BL31" i="3"/>
  <c r="BK16" i="3"/>
  <c r="BL26" i="3"/>
  <c r="BN22" i="3"/>
  <c r="BK59" i="3"/>
  <c r="BK24" i="3"/>
  <c r="BK31" i="3"/>
  <c r="BK55" i="3"/>
  <c r="BK33" i="3"/>
  <c r="BN27" i="3"/>
  <c r="BK38" i="3"/>
  <c r="BK58" i="3"/>
  <c r="BK17" i="3"/>
  <c r="BK61" i="3"/>
  <c r="BK18" i="3"/>
  <c r="BK34" i="3"/>
  <c r="BL24" i="3"/>
  <c r="BL21" i="3"/>
  <c r="BM50" i="6"/>
  <c r="BK53" i="3"/>
  <c r="BK36" i="3"/>
  <c r="BK47" i="3"/>
  <c r="BL47" i="3" s="1"/>
  <c r="BM50" i="8"/>
  <c r="BK74" i="8"/>
  <c r="BK73" i="5"/>
  <c r="BK73" i="4"/>
  <c r="BK75" i="8"/>
  <c r="I15" i="2"/>
  <c r="BN21" i="1"/>
  <c r="BK67" i="6"/>
  <c r="BK28" i="1"/>
  <c r="BM47" i="8"/>
  <c r="BK29" i="1"/>
  <c r="BL17" i="1"/>
  <c r="BK73" i="3"/>
  <c r="BL23" i="1"/>
  <c r="BK60" i="1"/>
  <c r="BK71" i="4"/>
  <c r="BK35" i="1"/>
  <c r="BL29" i="1"/>
  <c r="BK69" i="4"/>
  <c r="BM48" i="8"/>
  <c r="BN23" i="1"/>
  <c r="BL25" i="1"/>
  <c r="BK17" i="1"/>
  <c r="BK38" i="1"/>
  <c r="BK65" i="8"/>
  <c r="BK75" i="4"/>
  <c r="BK66" i="4"/>
  <c r="BK58" i="1"/>
  <c r="BL30" i="1"/>
  <c r="BN22" i="1"/>
  <c r="BL36" i="1"/>
  <c r="BK54" i="1"/>
  <c r="BK56" i="1"/>
  <c r="BL27" i="1"/>
  <c r="BN18" i="1"/>
  <c r="BM44" i="5"/>
  <c r="BK59" i="1"/>
  <c r="BK62" i="4"/>
  <c r="BK34" i="1"/>
  <c r="BK67" i="1"/>
  <c r="BK57" i="1"/>
  <c r="BK66" i="1"/>
  <c r="BK72" i="6"/>
  <c r="BM44" i="8"/>
  <c r="BK63" i="4"/>
  <c r="BL16" i="1"/>
  <c r="BM49" i="3"/>
  <c r="BK44" i="1"/>
  <c r="BL44" i="1" s="1"/>
  <c r="BK18" i="1"/>
  <c r="BN26" i="1"/>
  <c r="BM44" i="6"/>
  <c r="BK71" i="8"/>
  <c r="BK71" i="1"/>
  <c r="BK65" i="6"/>
  <c r="BM48" i="3"/>
  <c r="BL32" i="3"/>
  <c r="BL19" i="3"/>
  <c r="BK44" i="3"/>
  <c r="BL44" i="3" s="1"/>
  <c r="BN19" i="3"/>
  <c r="BK46" i="3"/>
  <c r="BL46" i="3" s="1"/>
  <c r="BN20" i="3"/>
  <c r="BM50" i="3"/>
  <c r="BK21" i="3"/>
  <c r="BK43" i="3"/>
  <c r="BL43" i="3" s="1"/>
  <c r="BK62" i="6"/>
  <c r="BK27" i="3"/>
  <c r="BL20" i="3"/>
  <c r="BK63" i="6"/>
  <c r="BK64" i="8"/>
  <c r="BK70" i="8"/>
  <c r="BK67" i="5"/>
  <c r="BK66" i="8"/>
  <c r="BK64" i="4"/>
  <c r="BK70" i="5"/>
  <c r="BK50" i="1"/>
  <c r="BL50" i="1" s="1"/>
  <c r="BK75" i="3"/>
  <c r="BK73" i="8"/>
  <c r="BL33" i="1"/>
  <c r="D15" i="2"/>
  <c r="BM48" i="6"/>
  <c r="BK63" i="8"/>
  <c r="BK22" i="1"/>
  <c r="BM42" i="5"/>
  <c r="BK74" i="1"/>
  <c r="N15" i="2"/>
  <c r="BK61" i="1"/>
  <c r="BK63" i="5"/>
  <c r="BK30" i="1"/>
  <c r="BK68" i="8"/>
  <c r="BM48" i="5"/>
  <c r="BK67" i="8"/>
  <c r="BM42" i="6"/>
  <c r="BN17" i="1"/>
  <c r="BK73" i="1"/>
  <c r="BK49" i="1"/>
  <c r="BL49" i="1" s="1"/>
  <c r="BL17" i="3"/>
  <c r="BL25" i="3"/>
  <c r="BK41" i="3"/>
  <c r="BL41" i="3" s="1"/>
  <c r="BM50" i="5"/>
  <c r="BL37" i="3"/>
  <c r="BK45" i="3"/>
  <c r="BL45" i="3" s="1"/>
  <c r="BK20" i="3"/>
  <c r="BK39" i="3"/>
  <c r="BK28" i="3"/>
  <c r="BK32" i="1"/>
  <c r="BK31" i="1"/>
  <c r="BK75" i="1"/>
  <c r="BM44" i="1"/>
  <c r="BL31" i="1"/>
  <c r="BK24" i="1"/>
  <c r="BM45" i="6"/>
  <c r="BL35" i="1"/>
  <c r="BK21" i="1"/>
  <c r="BM47" i="5"/>
  <c r="BK53" i="1"/>
  <c r="BN28" i="1"/>
  <c r="BK71" i="6"/>
  <c r="BK71" i="3"/>
  <c r="BK26" i="1"/>
  <c r="BK65" i="1"/>
  <c r="BL39" i="1"/>
  <c r="BN20" i="1"/>
  <c r="BK43" i="1"/>
  <c r="BL43" i="1" s="1"/>
  <c r="BK62" i="8"/>
  <c r="BM43" i="5"/>
  <c r="BK51" i="1"/>
  <c r="BL51" i="1" s="1"/>
  <c r="BK72" i="4"/>
  <c r="BK70" i="1"/>
  <c r="BK52" i="1"/>
  <c r="BL52" i="1" s="1"/>
  <c r="BK74" i="4"/>
  <c r="BL20" i="1"/>
  <c r="BM43" i="4"/>
  <c r="BM51" i="8"/>
  <c r="BM52" i="8"/>
  <c r="BM51" i="5"/>
  <c r="BM52" i="5"/>
  <c r="BM51" i="6"/>
  <c r="BM52" i="6"/>
  <c r="BM52" i="4"/>
  <c r="BM51" i="4"/>
  <c r="BM52" i="3"/>
  <c r="BM51" i="3"/>
  <c r="BM51" i="1"/>
  <c r="BM52" i="1"/>
  <c r="D16" i="2" l="1"/>
  <c r="BN16" i="1"/>
  <c r="BN16" i="3"/>
  <c r="D35" i="2"/>
  <c r="A38" i="2" l="1"/>
  <c r="B38" i="2"/>
  <c r="B19" i="2"/>
  <c r="A19" i="2"/>
  <c r="AW15" i="8" l="1"/>
  <c r="AV15" i="8"/>
  <c r="AE15" i="8"/>
  <c r="BK45" i="8"/>
  <c r="BL45" i="8" s="1"/>
  <c r="BL26" i="8"/>
  <c r="BK26" i="8"/>
  <c r="BK34" i="8"/>
  <c r="BL34" i="8"/>
  <c r="AR15" i="8"/>
  <c r="BK58" i="8"/>
  <c r="AF15" i="8"/>
  <c r="BK46" i="8"/>
  <c r="BL46" i="8" s="1"/>
  <c r="AB15" i="8"/>
  <c r="BK42" i="8"/>
  <c r="BL42" i="8" s="1"/>
  <c r="BK17" i="8"/>
  <c r="BL17" i="8"/>
  <c r="AT15" i="8"/>
  <c r="BK60" i="8"/>
  <c r="BL22" i="8"/>
  <c r="BK22" i="8"/>
  <c r="AD15" i="8"/>
  <c r="BK44" i="8"/>
  <c r="BL44" i="8" s="1"/>
  <c r="BK25" i="8"/>
  <c r="BL25" i="8"/>
  <c r="AA15" i="8"/>
  <c r="BK41" i="8"/>
  <c r="BL41" i="8" s="1"/>
  <c r="BK24" i="8"/>
  <c r="BL24" i="8"/>
  <c r="BL21" i="8"/>
  <c r="BK21" i="8"/>
  <c r="BL29" i="8"/>
  <c r="BK29" i="8"/>
  <c r="AU15" i="8"/>
  <c r="BN19" i="8"/>
  <c r="BN25" i="8"/>
  <c r="BN27" i="8"/>
  <c r="BN18" i="8"/>
  <c r="BN20" i="8"/>
  <c r="BN26" i="8"/>
  <c r="BN22" i="8"/>
  <c r="BN28" i="8"/>
  <c r="BN23" i="8"/>
  <c r="BN17" i="8"/>
  <c r="BN21" i="8"/>
  <c r="BN24" i="8"/>
  <c r="BK61" i="8"/>
  <c r="K33" i="2"/>
  <c r="N35" i="2" s="1"/>
  <c r="BL38" i="8"/>
  <c r="BK38" i="8"/>
  <c r="BL32" i="8"/>
  <c r="BK32" i="8"/>
  <c r="AN15" i="8"/>
  <c r="BK54" i="8"/>
  <c r="Z15" i="8"/>
  <c r="BL40" i="8"/>
  <c r="BK40" i="8"/>
  <c r="BK19" i="8"/>
  <c r="BL19" i="8"/>
  <c r="BK36" i="8"/>
  <c r="BL36" i="8"/>
  <c r="AJ15" i="8"/>
  <c r="BK50" i="8"/>
  <c r="BL50" i="8" s="1"/>
  <c r="AK15" i="8"/>
  <c r="BK51" i="8"/>
  <c r="BL51" i="8" s="1"/>
  <c r="BK27" i="8"/>
  <c r="BL27" i="8"/>
  <c r="BL33" i="8"/>
  <c r="BK33" i="8"/>
  <c r="BK18" i="8"/>
  <c r="BL18" i="8"/>
  <c r="AO15" i="8"/>
  <c r="BK55" i="8"/>
  <c r="BL23" i="8"/>
  <c r="BK23" i="8"/>
  <c r="BL37" i="8"/>
  <c r="BK37" i="8"/>
  <c r="BK31" i="8"/>
  <c r="BL31" i="8"/>
  <c r="AG15" i="8"/>
  <c r="BK47" i="8"/>
  <c r="BL47" i="8" s="1"/>
  <c r="AI15" i="8"/>
  <c r="BK49" i="8"/>
  <c r="BL49" i="8" s="1"/>
  <c r="BL30" i="8"/>
  <c r="BK30" i="8"/>
  <c r="AQ15" i="8"/>
  <c r="BK57" i="8"/>
  <c r="BL35" i="8"/>
  <c r="BK35" i="8"/>
  <c r="AM15" i="8"/>
  <c r="BK53" i="8"/>
  <c r="AH15" i="8"/>
  <c r="BK48" i="8"/>
  <c r="BL48" i="8" s="1"/>
  <c r="BK28" i="8"/>
  <c r="BL28" i="8"/>
  <c r="AC15" i="8"/>
  <c r="BK43" i="8"/>
  <c r="BL43" i="8" s="1"/>
  <c r="BL16" i="8"/>
  <c r="BK16" i="8"/>
  <c r="AP15" i="8"/>
  <c r="BK56" i="8"/>
  <c r="AS15" i="8"/>
  <c r="BK59" i="8"/>
  <c r="BL39" i="8"/>
  <c r="BK39" i="8"/>
  <c r="BL20" i="8"/>
  <c r="BK20" i="8"/>
  <c r="AL15" i="8"/>
  <c r="BK52" i="8"/>
  <c r="BL52" i="8" s="1"/>
  <c r="BN16" i="8" l="1"/>
  <c r="L38" i="2" l="1"/>
  <c r="K38" i="2"/>
  <c r="AW15" i="5" l="1"/>
  <c r="BL34" i="5" l="1"/>
  <c r="BK34" i="5"/>
  <c r="AJ15" i="5"/>
  <c r="BK50" i="5"/>
  <c r="BL50" i="5" s="1"/>
  <c r="AG15" i="5"/>
  <c r="BK47" i="5"/>
  <c r="BL47" i="5" s="1"/>
  <c r="AM15" i="5"/>
  <c r="BK53" i="5"/>
  <c r="AA15" i="5"/>
  <c r="BK41" i="5"/>
  <c r="BL41" i="5" s="1"/>
  <c r="BK31" i="5"/>
  <c r="BL31" i="5"/>
  <c r="AT15" i="5"/>
  <c r="BK60" i="5"/>
  <c r="BK27" i="5"/>
  <c r="BL27" i="5"/>
  <c r="BK25" i="5"/>
  <c r="BL25" i="5"/>
  <c r="AD15" i="5"/>
  <c r="BK44" i="5"/>
  <c r="BL44" i="5" s="1"/>
  <c r="BK29" i="5"/>
  <c r="BL29" i="5"/>
  <c r="BL33" i="5"/>
  <c r="BK33" i="5"/>
  <c r="BL24" i="5"/>
  <c r="BK24" i="5"/>
  <c r="AQ15" i="5"/>
  <c r="BK57" i="5"/>
  <c r="AS15" i="5"/>
  <c r="BK59" i="5"/>
  <c r="AR15" i="5"/>
  <c r="BK58" i="5"/>
  <c r="BL17" i="5"/>
  <c r="BK17" i="5"/>
  <c r="BL23" i="5"/>
  <c r="BK23" i="5"/>
  <c r="AU15" i="5"/>
  <c r="BN27" i="5"/>
  <c r="BN21" i="5"/>
  <c r="BN28" i="5"/>
  <c r="BN18" i="5"/>
  <c r="K14" i="2"/>
  <c r="N16" i="2" s="1"/>
  <c r="BN25" i="5"/>
  <c r="BN20" i="5"/>
  <c r="BN23" i="5"/>
  <c r="BN22" i="5"/>
  <c r="BN17" i="5"/>
  <c r="BN19" i="5"/>
  <c r="BK61" i="5"/>
  <c r="BN26" i="5"/>
  <c r="BN24" i="5"/>
  <c r="AL15" i="5"/>
  <c r="BK52" i="5"/>
  <c r="BL52" i="5" s="1"/>
  <c r="BL32" i="5"/>
  <c r="BK32" i="5"/>
  <c r="AP15" i="5"/>
  <c r="BK56" i="5"/>
  <c r="BL20" i="5"/>
  <c r="BK20" i="5"/>
  <c r="BK36" i="5"/>
  <c r="BL36" i="5"/>
  <c r="BK30" i="5"/>
  <c r="BL30" i="5"/>
  <c r="AO15" i="5"/>
  <c r="BK55" i="5"/>
  <c r="BK38" i="5"/>
  <c r="BL38" i="5"/>
  <c r="AI15" i="5"/>
  <c r="BK49" i="5"/>
  <c r="BL49" i="5" s="1"/>
  <c r="AN15" i="5"/>
  <c r="BK54" i="5"/>
  <c r="AC15" i="5"/>
  <c r="BK43" i="5"/>
  <c r="BL43" i="5" s="1"/>
  <c r="AB15" i="5"/>
  <c r="BK42" i="5"/>
  <c r="BL42" i="5" s="1"/>
  <c r="BL37" i="5"/>
  <c r="BK37" i="5"/>
  <c r="AE15" i="5"/>
  <c r="BK45" i="5"/>
  <c r="BL45" i="5" s="1"/>
  <c r="BK19" i="5"/>
  <c r="BL19" i="5"/>
  <c r="BL16" i="5"/>
  <c r="BK16" i="5"/>
  <c r="AK15" i="5"/>
  <c r="BK51" i="5"/>
  <c r="BL51" i="5" s="1"/>
  <c r="Z15" i="5"/>
  <c r="BK40" i="5"/>
  <c r="BL40" i="5"/>
  <c r="AF15" i="5"/>
  <c r="BK46" i="5"/>
  <c r="BL46" i="5" s="1"/>
  <c r="BK39" i="5"/>
  <c r="BL39" i="5"/>
  <c r="BK22" i="5"/>
  <c r="BL22" i="5"/>
  <c r="BK21" i="5"/>
  <c r="BL21" i="5"/>
  <c r="AV15" i="5"/>
  <c r="BK18" i="5"/>
  <c r="BL18" i="5"/>
  <c r="AH15" i="5"/>
  <c r="BK48" i="5"/>
  <c r="BL48" i="5" s="1"/>
  <c r="BL28" i="5"/>
  <c r="BK28" i="5"/>
  <c r="BK35" i="5"/>
  <c r="BL35" i="5"/>
  <c r="BK26" i="5"/>
  <c r="BL26" i="5"/>
  <c r="BN16" i="5" l="1"/>
  <c r="K19" i="2" l="1"/>
  <c r="L19" i="2"/>
  <c r="AV15" i="6" l="1"/>
  <c r="BL24" i="6"/>
  <c r="BK24" i="6"/>
  <c r="AK15" i="6"/>
  <c r="BK51" i="6"/>
  <c r="BL51" i="6" s="1"/>
  <c r="AS15" i="6"/>
  <c r="BK59" i="6"/>
  <c r="AB15" i="6"/>
  <c r="BK42" i="6"/>
  <c r="BL42" i="6" s="1"/>
  <c r="BK39" i="6"/>
  <c r="BL39" i="6"/>
  <c r="BK20" i="6"/>
  <c r="BL20" i="6"/>
  <c r="BK33" i="6"/>
  <c r="BL33" i="6"/>
  <c r="AD15" i="6"/>
  <c r="BK44" i="6"/>
  <c r="BL44" i="6" s="1"/>
  <c r="AC15" i="6"/>
  <c r="BK43" i="6"/>
  <c r="BL43" i="6" s="1"/>
  <c r="AG15" i="6"/>
  <c r="BK47" i="6"/>
  <c r="BL47" i="6" s="1"/>
  <c r="AN15" i="6"/>
  <c r="BK54" i="6"/>
  <c r="BK18" i="6"/>
  <c r="BL18" i="6"/>
  <c r="AO15" i="6"/>
  <c r="BK55" i="6"/>
  <c r="AT15" i="6"/>
  <c r="BK60" i="6"/>
  <c r="BK28" i="6"/>
  <c r="BL28" i="6"/>
  <c r="BK32" i="6"/>
  <c r="BL32" i="6"/>
  <c r="BL22" i="6"/>
  <c r="BK22" i="6"/>
  <c r="BK31" i="6"/>
  <c r="BL31" i="6"/>
  <c r="BL26" i="6"/>
  <c r="BK26" i="6"/>
  <c r="AM15" i="6"/>
  <c r="BK53" i="6"/>
  <c r="AJ15" i="6"/>
  <c r="BK50" i="6"/>
  <c r="BL50" i="6" s="1"/>
  <c r="BL23" i="6"/>
  <c r="BK23" i="6"/>
  <c r="BL16" i="6"/>
  <c r="BK16" i="6"/>
  <c r="AP15" i="6"/>
  <c r="BK56" i="6"/>
  <c r="BL35" i="6"/>
  <c r="BK35" i="6"/>
  <c r="BL34" i="6"/>
  <c r="BK34" i="6"/>
  <c r="BL17" i="6"/>
  <c r="BK17" i="6"/>
  <c r="BL21" i="6"/>
  <c r="BK21" i="6"/>
  <c r="AH15" i="6"/>
  <c r="BK48" i="6"/>
  <c r="BL48" i="6" s="1"/>
  <c r="AF15" i="6"/>
  <c r="BK46" i="6"/>
  <c r="BL46" i="6" s="1"/>
  <c r="AE15" i="6"/>
  <c r="BK45" i="6"/>
  <c r="BL45" i="6" s="1"/>
  <c r="AA15" i="6"/>
  <c r="BK41" i="6"/>
  <c r="BL41" i="6" s="1"/>
  <c r="BL36" i="6"/>
  <c r="BK36" i="6"/>
  <c r="AW15" i="6"/>
  <c r="AI15" i="6"/>
  <c r="BK49" i="6"/>
  <c r="BL49" i="6" s="1"/>
  <c r="AL15" i="6"/>
  <c r="BK52" i="6"/>
  <c r="BL52" i="6" s="1"/>
  <c r="AQ15" i="6"/>
  <c r="BK57" i="6"/>
  <c r="Z15" i="6"/>
  <c r="BL40" i="6"/>
  <c r="BK40" i="6"/>
  <c r="BK38" i="6"/>
  <c r="BL38" i="6"/>
  <c r="BL27" i="6"/>
  <c r="BK27" i="6"/>
  <c r="AR15" i="6"/>
  <c r="BK58" i="6"/>
  <c r="AU15" i="6"/>
  <c r="BN28" i="6"/>
  <c r="BN17" i="6"/>
  <c r="BN25" i="6"/>
  <c r="F33" i="2"/>
  <c r="I35" i="2" s="1"/>
  <c r="BN24" i="6"/>
  <c r="BN23" i="6"/>
  <c r="BN27" i="6"/>
  <c r="BK61" i="6"/>
  <c r="BN20" i="6"/>
  <c r="BN18" i="6"/>
  <c r="BN21" i="6"/>
  <c r="BN26" i="6"/>
  <c r="BN19" i="6"/>
  <c r="BN22" i="6"/>
  <c r="BL25" i="6"/>
  <c r="BK25" i="6"/>
  <c r="BL19" i="6"/>
  <c r="BK19" i="6"/>
  <c r="BL37" i="6"/>
  <c r="BK37" i="6"/>
  <c r="BK30" i="6"/>
  <c r="BL30" i="6"/>
  <c r="BL29" i="6"/>
  <c r="BK29" i="6"/>
  <c r="BN16" i="6" l="1"/>
  <c r="F38" i="2" l="1"/>
  <c r="G38" i="2"/>
  <c r="AW15" i="4" l="1"/>
  <c r="BK38" i="4"/>
  <c r="BL38" i="4"/>
  <c r="BK23" i="4"/>
  <c r="BL23" i="4"/>
  <c r="BK22" i="4"/>
  <c r="BL22" i="4"/>
  <c r="AL15" i="4"/>
  <c r="BK52" i="4"/>
  <c r="BL52" i="4" s="1"/>
  <c r="BL21" i="4"/>
  <c r="BK21" i="4"/>
  <c r="BL35" i="4"/>
  <c r="BK35" i="4"/>
  <c r="AJ15" i="4"/>
  <c r="BK50" i="4"/>
  <c r="BL50" i="4" s="1"/>
  <c r="BK28" i="4"/>
  <c r="BL28" i="4"/>
  <c r="AN15" i="4"/>
  <c r="BK54" i="4"/>
  <c r="AT15" i="4"/>
  <c r="BK60" i="4"/>
  <c r="BK19" i="4"/>
  <c r="BL19" i="4"/>
  <c r="BL20" i="4"/>
  <c r="BK20" i="4"/>
  <c r="BL37" i="4"/>
  <c r="BK37" i="4"/>
  <c r="BK24" i="4"/>
  <c r="BL24" i="4"/>
  <c r="BL27" i="4"/>
  <c r="BK27" i="4"/>
  <c r="AU15" i="4"/>
  <c r="BN25" i="4"/>
  <c r="BN17" i="4"/>
  <c r="BN28" i="4"/>
  <c r="BN23" i="4"/>
  <c r="BN18" i="4"/>
  <c r="BN24" i="4"/>
  <c r="F14" i="2"/>
  <c r="I16" i="2" s="1"/>
  <c r="BN20" i="4"/>
  <c r="BN27" i="4"/>
  <c r="BN21" i="4"/>
  <c r="BK61" i="4"/>
  <c r="BN26" i="4"/>
  <c r="BN19" i="4"/>
  <c r="BN22" i="4"/>
  <c r="AI15" i="4"/>
  <c r="BK49" i="4"/>
  <c r="BL49" i="4" s="1"/>
  <c r="BL16" i="4"/>
  <c r="BK16" i="4"/>
  <c r="BK18" i="4"/>
  <c r="BL18" i="4"/>
  <c r="BK32" i="4"/>
  <c r="BL32" i="4"/>
  <c r="AS15" i="4"/>
  <c r="BK59" i="4"/>
  <c r="BL30" i="4"/>
  <c r="BK30" i="4"/>
  <c r="BL39" i="4"/>
  <c r="BK39" i="4"/>
  <c r="BK17" i="4"/>
  <c r="BL17" i="4"/>
  <c r="AC15" i="4"/>
  <c r="BK43" i="4"/>
  <c r="BL43" i="4" s="1"/>
  <c r="AE15" i="4"/>
  <c r="BK45" i="4"/>
  <c r="BL45" i="4" s="1"/>
  <c r="AR15" i="4"/>
  <c r="BK58" i="4"/>
  <c r="AK15" i="4"/>
  <c r="BK51" i="4"/>
  <c r="BL51" i="4" s="1"/>
  <c r="AA15" i="4"/>
  <c r="BK41" i="4"/>
  <c r="BL41" i="4" s="1"/>
  <c r="AD15" i="4"/>
  <c r="BK44" i="4"/>
  <c r="BL44" i="4" s="1"/>
  <c r="AG15" i="4"/>
  <c r="BK47" i="4"/>
  <c r="BL47" i="4" s="1"/>
  <c r="BL36" i="4"/>
  <c r="BK36" i="4"/>
  <c r="AM15" i="4"/>
  <c r="BK53" i="4"/>
  <c r="BK29" i="4"/>
  <c r="BL29" i="4"/>
  <c r="AO15" i="4"/>
  <c r="BK55" i="4"/>
  <c r="AH15" i="4"/>
  <c r="BK48" i="4"/>
  <c r="BL48" i="4" s="1"/>
  <c r="BK26" i="4"/>
  <c r="BL26" i="4"/>
  <c r="AV15" i="4"/>
  <c r="AQ15" i="4"/>
  <c r="BK57" i="4"/>
  <c r="BL34" i="4"/>
  <c r="BK34" i="4"/>
  <c r="AF15" i="4"/>
  <c r="BK46" i="4"/>
  <c r="BL46" i="4" s="1"/>
  <c r="BK33" i="4"/>
  <c r="BL33" i="4"/>
  <c r="AB15" i="4"/>
  <c r="BK42" i="4"/>
  <c r="BL42" i="4" s="1"/>
  <c r="Z15" i="4"/>
  <c r="BL40" i="4"/>
  <c r="BK40" i="4"/>
  <c r="AP15" i="4"/>
  <c r="BK56" i="4"/>
  <c r="BL25" i="4"/>
  <c r="BK25" i="4"/>
  <c r="BK31" i="4"/>
  <c r="BL31" i="4"/>
  <c r="BN16" i="4" l="1"/>
  <c r="F19" i="2" l="1"/>
  <c r="G19" i="2"/>
  <c r="BM69" i="8" l="1"/>
  <c r="BL69" i="8"/>
  <c r="BL75" i="8"/>
  <c r="BM75" i="8"/>
  <c r="BM71" i="8"/>
  <c r="BL71" i="8"/>
  <c r="BL67" i="8"/>
  <c r="BM67" i="8"/>
  <c r="BL72" i="8"/>
  <c r="BM72" i="8"/>
  <c r="BL74" i="8"/>
  <c r="BM74" i="8"/>
  <c r="BM68" i="8"/>
  <c r="BL68" i="8"/>
  <c r="BL66" i="8"/>
  <c r="BM66" i="8"/>
  <c r="BL73" i="8"/>
  <c r="BM73" i="8"/>
  <c r="BL65" i="8"/>
  <c r="BM65" i="8"/>
  <c r="BM70" i="8"/>
  <c r="BL70" i="8"/>
  <c r="BL70" i="5" l="1"/>
  <c r="BM70" i="5"/>
  <c r="BL68" i="5"/>
  <c r="BM68" i="5"/>
  <c r="BM69" i="5"/>
  <c r="BL69" i="5"/>
  <c r="BL75" i="5"/>
  <c r="BM75" i="5"/>
  <c r="BL67" i="5"/>
  <c r="BM67" i="5"/>
  <c r="BM72" i="5"/>
  <c r="BL72" i="5"/>
  <c r="BL74" i="5"/>
  <c r="BM74" i="5"/>
  <c r="BL71" i="5"/>
  <c r="BM71" i="5"/>
  <c r="BL65" i="5"/>
  <c r="BM65" i="5"/>
  <c r="BL73" i="5"/>
  <c r="BM73" i="5"/>
  <c r="BM66" i="5"/>
  <c r="BL66" i="5"/>
  <c r="BM73" i="6" l="1"/>
  <c r="BL73" i="6"/>
  <c r="BL74" i="6"/>
  <c r="BM74" i="6"/>
  <c r="BL71" i="6"/>
  <c r="BM71" i="6"/>
  <c r="BM66" i="6"/>
  <c r="BL66" i="6"/>
  <c r="BL69" i="6"/>
  <c r="BM69" i="6"/>
  <c r="BL72" i="6"/>
  <c r="BM72" i="6"/>
  <c r="BL67" i="6"/>
  <c r="BM67" i="6"/>
  <c r="BM75" i="6"/>
  <c r="BL75" i="6"/>
  <c r="BL70" i="6"/>
  <c r="BM70" i="6"/>
  <c r="BM73" i="4" l="1"/>
  <c r="BL73" i="4"/>
  <c r="BM66" i="4"/>
  <c r="BL66" i="4"/>
  <c r="BM75" i="4"/>
  <c r="BL75" i="4"/>
  <c r="BL74" i="4"/>
  <c r="BM74" i="4"/>
  <c r="BL70" i="4"/>
  <c r="BM70" i="4"/>
  <c r="BM71" i="4"/>
  <c r="BL71" i="4"/>
  <c r="BL69" i="4"/>
  <c r="BM69" i="4"/>
  <c r="BL65" i="4"/>
  <c r="BM65" i="4"/>
  <c r="BM68" i="4"/>
  <c r="BL68" i="4"/>
  <c r="BM72" i="4"/>
  <c r="BL72" i="4"/>
  <c r="BM67" i="4"/>
  <c r="BL67" i="4"/>
  <c r="BM65" i="3" l="1"/>
  <c r="BL65" i="3"/>
  <c r="BM71" i="3"/>
  <c r="BL71" i="3"/>
  <c r="BM75" i="3"/>
  <c r="BL75" i="3"/>
  <c r="BL67" i="3"/>
  <c r="BM67" i="3"/>
  <c r="BM68" i="3"/>
  <c r="BL68" i="3"/>
  <c r="BM70" i="3"/>
  <c r="BL70" i="3"/>
  <c r="BM73" i="3"/>
  <c r="BL73" i="3"/>
  <c r="BM66" i="3"/>
  <c r="BL66" i="3"/>
  <c r="BM72" i="3"/>
  <c r="BL72" i="3"/>
  <c r="BL69" i="3"/>
  <c r="BM69" i="3"/>
  <c r="BL74" i="3"/>
  <c r="BM74" i="3"/>
  <c r="BM73" i="1" l="1"/>
  <c r="BL73" i="1"/>
  <c r="BL67" i="1"/>
  <c r="BM67" i="1"/>
  <c r="BM75" i="1"/>
  <c r="BL75" i="1"/>
  <c r="BL68" i="1"/>
  <c r="BM68" i="1"/>
  <c r="BM74" i="1"/>
  <c r="BL74" i="1"/>
  <c r="BL70" i="1"/>
  <c r="BM70" i="1"/>
  <c r="BL72" i="1"/>
  <c r="BM72" i="1"/>
  <c r="BM71" i="1"/>
  <c r="BL71" i="1"/>
  <c r="BM69" i="1"/>
  <c r="BL69" i="1"/>
  <c r="BM66" i="1"/>
  <c r="BL66" i="1"/>
  <c r="BM65" i="1"/>
  <c r="BL65" i="1"/>
  <c r="B16" i="8" l="1" a="1"/>
  <c r="AQ16" i="8" l="1"/>
  <c r="AQ30" i="8" s="1"/>
  <c r="H24" i="8"/>
  <c r="AG19" i="8"/>
  <c r="K22" i="8"/>
  <c r="R18" i="8"/>
  <c r="G23" i="8"/>
  <c r="H19" i="8"/>
  <c r="AT18" i="8"/>
  <c r="AK27" i="8"/>
  <c r="BF18" i="8"/>
  <c r="BG26" i="8"/>
  <c r="P18" i="8"/>
  <c r="BI25" i="8"/>
  <c r="L28" i="8"/>
  <c r="BB19" i="8"/>
  <c r="Z21" i="8"/>
  <c r="AU28" i="8"/>
  <c r="W20" i="8"/>
  <c r="AJ26" i="8"/>
  <c r="S21" i="8"/>
  <c r="Z16" i="8"/>
  <c r="Z30" i="8" s="1"/>
  <c r="BE27" i="8"/>
  <c r="L21" i="8"/>
  <c r="BD26" i="8"/>
  <c r="I19" i="8"/>
  <c r="AC20" i="8"/>
  <c r="I16" i="8"/>
  <c r="I30" i="8" s="1"/>
  <c r="AN24" i="8"/>
  <c r="BD18" i="8"/>
  <c r="T22" i="8"/>
  <c r="AY16" i="8"/>
  <c r="AY30" i="8" s="1"/>
  <c r="BG20" i="8"/>
  <c r="L27" i="8"/>
  <c r="BC21" i="8"/>
  <c r="T17" i="8"/>
  <c r="AM28" i="8"/>
  <c r="BB23" i="8"/>
  <c r="H28" i="8"/>
  <c r="L22" i="8"/>
  <c r="W22" i="8"/>
  <c r="AP19" i="8"/>
  <c r="BC28" i="8"/>
  <c r="BI27" i="8"/>
  <c r="C18" i="8"/>
  <c r="AN18" i="8"/>
  <c r="B22" i="8"/>
  <c r="Z27" i="8"/>
  <c r="BC27" i="8"/>
  <c r="AL18" i="8"/>
  <c r="BC24" i="8"/>
  <c r="F21" i="8"/>
  <c r="AT24" i="8"/>
  <c r="E26" i="8"/>
  <c r="BH28" i="8"/>
  <c r="AS20" i="8"/>
  <c r="AB20" i="8"/>
  <c r="AX23" i="8"/>
  <c r="BD17" i="8"/>
  <c r="BE17" i="8"/>
  <c r="U23" i="8"/>
  <c r="AN19" i="8"/>
  <c r="J24" i="8"/>
  <c r="AZ20" i="8"/>
  <c r="AB18" i="8"/>
  <c r="AK17" i="8"/>
  <c r="W27" i="8"/>
  <c r="X25" i="8"/>
  <c r="AL27" i="8"/>
  <c r="R27" i="8"/>
  <c r="C28" i="8"/>
  <c r="AI24" i="8"/>
  <c r="N16" i="8"/>
  <c r="N30" i="8" s="1"/>
  <c r="AJ16" i="8"/>
  <c r="AJ30" i="8" s="1"/>
  <c r="Y22" i="8"/>
  <c r="AD26" i="8"/>
  <c r="AF28" i="8"/>
  <c r="T19" i="8"/>
  <c r="AF23" i="8"/>
  <c r="AV23" i="8"/>
  <c r="D26" i="8"/>
  <c r="AM16" i="8"/>
  <c r="AM30" i="8" s="1"/>
  <c r="AS28" i="8"/>
  <c r="X21" i="8"/>
  <c r="O19" i="8"/>
  <c r="P27" i="8"/>
  <c r="S20" i="8"/>
  <c r="AX27" i="8"/>
  <c r="AI26" i="8"/>
  <c r="BF17" i="8"/>
  <c r="AS25" i="8"/>
  <c r="Q18" i="8"/>
  <c r="AD24" i="8"/>
  <c r="G21" i="8"/>
  <c r="AP27" i="8"/>
  <c r="X17" i="8"/>
  <c r="J28" i="8"/>
  <c r="AZ19" i="8"/>
  <c r="AA17" i="8"/>
  <c r="AA24" i="8"/>
  <c r="AE18" i="8"/>
  <c r="B26" i="8"/>
  <c r="AJ23" i="8"/>
  <c r="BG23" i="8"/>
  <c r="U22" i="8"/>
  <c r="AC16" i="8"/>
  <c r="AC30" i="8" s="1"/>
  <c r="AX21" i="8"/>
  <c r="AE17" i="8"/>
  <c r="U21" i="8"/>
  <c r="V24" i="8"/>
  <c r="O21" i="8"/>
  <c r="AL25" i="8"/>
  <c r="AY21" i="8"/>
  <c r="AH20" i="8"/>
  <c r="G19" i="8"/>
  <c r="AL26" i="8"/>
  <c r="AU24" i="8"/>
  <c r="J16" i="8"/>
  <c r="J30" i="8" s="1"/>
  <c r="AP23" i="8"/>
  <c r="E17" i="8"/>
  <c r="AR22" i="8"/>
  <c r="AQ18" i="8"/>
  <c r="C24" i="8"/>
  <c r="AJ25" i="8"/>
  <c r="O24" i="8"/>
  <c r="AF27" i="8"/>
  <c r="C25" i="8"/>
  <c r="AH26" i="8"/>
  <c r="G16" i="8"/>
  <c r="G30" i="8" s="1"/>
  <c r="L18" i="8"/>
  <c r="BE16" i="8"/>
  <c r="BE30" i="8" s="1"/>
  <c r="N18" i="8"/>
  <c r="BA25" i="8"/>
  <c r="BF24" i="8"/>
  <c r="P23" i="8"/>
  <c r="AH24" i="8"/>
  <c r="T21" i="8"/>
  <c r="AI17" i="8"/>
  <c r="AU25" i="8"/>
  <c r="S17" i="8"/>
  <c r="BB20" i="8"/>
  <c r="AM19" i="8"/>
  <c r="B20" i="8"/>
  <c r="BG28" i="8"/>
  <c r="AN28" i="8"/>
  <c r="AA28" i="8"/>
  <c r="AE28" i="8"/>
  <c r="AR23" i="8"/>
  <c r="Q19" i="8"/>
  <c r="AW26" i="8"/>
  <c r="BC20" i="8"/>
  <c r="AB27" i="8"/>
  <c r="AM26" i="8"/>
  <c r="F25" i="8"/>
  <c r="D16" i="8"/>
  <c r="D30" i="8" s="1"/>
  <c r="O17" i="8"/>
  <c r="BE20" i="8"/>
  <c r="M20" i="8"/>
  <c r="AJ28" i="8"/>
  <c r="AB16" i="8"/>
  <c r="AB30" i="8" s="1"/>
  <c r="F28" i="8"/>
  <c r="BH25" i="8"/>
  <c r="N28" i="8"/>
  <c r="BC23" i="8"/>
  <c r="T20" i="8"/>
  <c r="M16" i="8"/>
  <c r="M30" i="8" s="1"/>
  <c r="V23" i="8"/>
  <c r="AA18" i="8"/>
  <c r="BA21" i="8"/>
  <c r="AJ17" i="8"/>
  <c r="BA19" i="8"/>
  <c r="J27" i="8"/>
  <c r="AG17" i="8"/>
  <c r="BB16" i="8"/>
  <c r="BB30" i="8" s="1"/>
  <c r="C26" i="8"/>
  <c r="F23" i="8"/>
  <c r="AT16" i="8"/>
  <c r="AT30" i="8" s="1"/>
  <c r="G22" i="8"/>
  <c r="AL17" i="8"/>
  <c r="AY28" i="8"/>
  <c r="AN20" i="8"/>
  <c r="M28" i="8"/>
  <c r="E20" i="8"/>
  <c r="R26" i="8"/>
  <c r="Q16" i="8"/>
  <c r="Q30" i="8" s="1"/>
  <c r="AA22" i="8"/>
  <c r="I25" i="8"/>
  <c r="R23" i="8"/>
  <c r="AP26" i="8"/>
  <c r="AY26" i="8"/>
  <c r="AK22" i="8"/>
  <c r="AQ22" i="8"/>
  <c r="AF18" i="8"/>
  <c r="Z17" i="8"/>
  <c r="AH21" i="8"/>
  <c r="BA28" i="8"/>
  <c r="AO20" i="8"/>
  <c r="BB26" i="8"/>
  <c r="AC17" i="8"/>
  <c r="AB24" i="8"/>
  <c r="BE26" i="8"/>
  <c r="AQ25" i="8"/>
  <c r="AS18" i="8"/>
  <c r="AW28" i="8"/>
  <c r="AU17" i="8"/>
  <c r="S23" i="8"/>
  <c r="AA19" i="8"/>
  <c r="F17" i="8"/>
  <c r="O16" i="8"/>
  <c r="O30" i="8" s="1"/>
  <c r="AW25" i="8"/>
  <c r="AN27" i="8"/>
  <c r="AF19" i="8"/>
  <c r="AW23" i="8"/>
  <c r="AL21" i="8"/>
  <c r="AZ21" i="8"/>
  <c r="K23" i="8"/>
  <c r="E16" i="8"/>
  <c r="E30" i="8" s="1"/>
  <c r="AW16" i="8"/>
  <c r="AW30" i="8" s="1"/>
  <c r="AV19" i="8"/>
  <c r="BE18" i="8"/>
  <c r="BI16" i="8"/>
  <c r="BI30" i="8" s="1"/>
  <c r="BE19" i="8"/>
  <c r="BC25" i="8"/>
  <c r="K17" i="8"/>
  <c r="P25" i="8"/>
  <c r="Z24" i="8"/>
  <c r="AB19" i="8"/>
  <c r="AO19" i="8"/>
  <c r="Y20" i="8"/>
  <c r="AS26" i="8"/>
  <c r="K26" i="8"/>
  <c r="M24" i="8"/>
  <c r="D22" i="8"/>
  <c r="AQ27" i="8"/>
  <c r="AI22" i="8"/>
  <c r="L20" i="8"/>
  <c r="AE21" i="8"/>
  <c r="K28" i="8"/>
  <c r="AD27" i="8"/>
  <c r="AP25" i="8"/>
  <c r="E19" i="8"/>
  <c r="R25" i="8"/>
  <c r="AW19" i="8"/>
  <c r="T27" i="8"/>
  <c r="AY25" i="8"/>
  <c r="AF17" i="8"/>
  <c r="Q25" i="8"/>
  <c r="BD19" i="8"/>
  <c r="BI22" i="8"/>
  <c r="X18" i="8"/>
  <c r="C19" i="8"/>
  <c r="Z20" i="8"/>
  <c r="BD21" i="8"/>
  <c r="AG20" i="8"/>
  <c r="Q17" i="8"/>
  <c r="B23" i="8"/>
  <c r="BI17" i="8"/>
  <c r="AF25" i="8"/>
  <c r="AD22" i="8"/>
  <c r="AO23" i="8"/>
  <c r="AM21" i="8"/>
  <c r="AC23" i="8"/>
  <c r="Y19" i="8"/>
  <c r="O25" i="8"/>
  <c r="AC25" i="8"/>
  <c r="AP22" i="8"/>
  <c r="G25" i="8"/>
  <c r="T28" i="8"/>
  <c r="BA17" i="8"/>
  <c r="BD23" i="8"/>
  <c r="AK18" i="8"/>
  <c r="H26" i="8"/>
  <c r="AY23" i="8"/>
  <c r="Q24" i="8"/>
  <c r="BH22" i="8"/>
  <c r="T16" i="8"/>
  <c r="T30" i="8" s="1"/>
  <c r="AK20" i="8"/>
  <c r="C27" i="8"/>
  <c r="AC27" i="8"/>
  <c r="I26" i="8"/>
  <c r="X20" i="8"/>
  <c r="D21" i="8"/>
  <c r="E22" i="8"/>
  <c r="AW22" i="8"/>
  <c r="AR17" i="8"/>
  <c r="X16" i="8"/>
  <c r="X30" i="8" s="1"/>
  <c r="AI20" i="8"/>
  <c r="I27" i="8"/>
  <c r="V16" i="8"/>
  <c r="V30" i="8" s="1"/>
  <c r="AH18" i="8"/>
  <c r="AO26" i="8"/>
  <c r="AB23" i="8"/>
  <c r="AG24" i="8"/>
  <c r="Q23" i="8"/>
  <c r="BI23" i="8"/>
  <c r="AE16" i="8"/>
  <c r="AE30" i="8" s="1"/>
  <c r="F19" i="8"/>
  <c r="BG22" i="8"/>
  <c r="BE23" i="8"/>
  <c r="Q28" i="8"/>
  <c r="P21" i="8"/>
  <c r="AP28" i="8"/>
  <c r="AD25" i="8"/>
  <c r="AP20" i="8"/>
  <c r="AL19" i="8"/>
  <c r="K19" i="8"/>
  <c r="G20" i="8"/>
  <c r="Q26" i="8"/>
  <c r="AF24" i="8"/>
  <c r="BA16" i="8"/>
  <c r="BA30" i="8" s="1"/>
  <c r="AM25" i="8"/>
  <c r="AR27" i="8"/>
  <c r="Y25" i="8"/>
  <c r="Q20" i="8"/>
  <c r="BI20" i="8"/>
  <c r="AI27" i="8"/>
  <c r="E27" i="8"/>
  <c r="BG16" i="8"/>
  <c r="BG30" i="8" s="1"/>
  <c r="BA24" i="8"/>
  <c r="AW18" i="8"/>
  <c r="W24" i="8"/>
  <c r="AS23" i="8"/>
  <c r="AL20" i="8"/>
  <c r="AD16" i="8"/>
  <c r="AD30" i="8" s="1"/>
  <c r="AR18" i="8"/>
  <c r="AC26" i="8"/>
  <c r="AI18" i="8"/>
  <c r="AV24" i="8"/>
  <c r="AE19" i="8"/>
  <c r="B27" i="8"/>
  <c r="W25" i="8"/>
  <c r="F26" i="8"/>
  <c r="AT22" i="8"/>
  <c r="AZ26" i="8"/>
  <c r="AK23" i="8"/>
  <c r="J21" i="8"/>
  <c r="AM22" i="8"/>
  <c r="BI24" i="8"/>
  <c r="B16" i="8"/>
  <c r="B30" i="8" s="1"/>
  <c r="AA23" i="8"/>
  <c r="AU16" i="8"/>
  <c r="AU30" i="8" s="1"/>
  <c r="P22" i="8"/>
  <c r="AQ17" i="8"/>
  <c r="N25" i="8"/>
  <c r="AV21" i="8"/>
  <c r="AF21" i="8"/>
  <c r="V17" i="8"/>
  <c r="BH21" i="8"/>
  <c r="G18" i="8"/>
  <c r="G27" i="8"/>
  <c r="X24" i="8"/>
  <c r="AO27" i="8"/>
  <c r="BD16" i="8"/>
  <c r="BD30" i="8" s="1"/>
  <c r="AO24" i="8"/>
  <c r="W17" i="8"/>
  <c r="J23" i="8"/>
  <c r="S18" i="8"/>
  <c r="AX25" i="8"/>
  <c r="I23" i="8"/>
  <c r="T23" i="8"/>
  <c r="J19" i="8"/>
  <c r="B24" i="8"/>
  <c r="BI19" i="8"/>
  <c r="X28" i="8"/>
  <c r="AE27" i="8"/>
  <c r="AJ19" i="8"/>
  <c r="Z19" i="8"/>
  <c r="AB22" i="8"/>
  <c r="Q21" i="8"/>
  <c r="AO18" i="8"/>
  <c r="AB28" i="8"/>
  <c r="AG22" i="8"/>
  <c r="W21" i="8"/>
  <c r="U26" i="8"/>
  <c r="AH23" i="8"/>
  <c r="BF25" i="8"/>
  <c r="V27" i="8"/>
  <c r="N21" i="8"/>
  <c r="P24" i="8"/>
  <c r="AC22" i="8"/>
  <c r="E21" i="8"/>
  <c r="O20" i="8"/>
  <c r="U28" i="8"/>
  <c r="J22" i="8"/>
  <c r="AO28" i="8"/>
  <c r="O26" i="8"/>
  <c r="AJ18" i="8"/>
  <c r="AZ23" i="8"/>
  <c r="BB25" i="8"/>
  <c r="BD27" i="8"/>
  <c r="Z18" i="8"/>
  <c r="AR21" i="8"/>
  <c r="AT21" i="8"/>
  <c r="AD23" i="8"/>
  <c r="O27" i="8"/>
  <c r="AA26" i="8"/>
  <c r="Z23" i="8"/>
  <c r="AR16" i="8"/>
  <c r="AR30" i="8" s="1"/>
  <c r="AT19" i="8"/>
  <c r="AC19" i="8"/>
  <c r="AO22" i="8"/>
  <c r="AS17" i="8"/>
  <c r="AQ24" i="8"/>
  <c r="R28" i="8"/>
  <c r="BC26" i="8"/>
  <c r="M22" i="8"/>
  <c r="W19" i="8"/>
  <c r="N23" i="8"/>
  <c r="AY22" i="8"/>
  <c r="AU22" i="8"/>
  <c r="AZ22" i="8"/>
  <c r="BA18" i="8"/>
  <c r="AF16" i="8"/>
  <c r="AF30" i="8" s="1"/>
  <c r="AD18" i="8"/>
  <c r="AU18" i="8"/>
  <c r="W26" i="8"/>
  <c r="BF27" i="8"/>
  <c r="AX28" i="8"/>
  <c r="AN21" i="8"/>
  <c r="AD19" i="8"/>
  <c r="BH17" i="8"/>
  <c r="BC17" i="8"/>
  <c r="BD20" i="8"/>
  <c r="O18" i="8"/>
  <c r="K21" i="8"/>
  <c r="BG19" i="8"/>
  <c r="T24" i="8"/>
  <c r="D19" i="8"/>
  <c r="C21" i="8"/>
  <c r="E28" i="8"/>
  <c r="AU23" i="8"/>
  <c r="AN16" i="8"/>
  <c r="AN30" i="8" s="1"/>
  <c r="AQ19" i="8"/>
  <c r="AL23" i="8"/>
  <c r="Y27" i="8"/>
  <c r="BA22" i="8"/>
  <c r="AO21" i="8"/>
  <c r="AT26" i="8"/>
  <c r="H23" i="8"/>
  <c r="U16" i="8"/>
  <c r="U30" i="8" s="1"/>
  <c r="AR24" i="8"/>
  <c r="AK19" i="8"/>
  <c r="BI28" i="8"/>
  <c r="AG23" i="8"/>
  <c r="V21" i="8"/>
  <c r="BF19" i="8"/>
  <c r="P26" i="8"/>
  <c r="AT23" i="8"/>
  <c r="AM17" i="8"/>
  <c r="V20" i="8"/>
  <c r="AG26" i="8"/>
  <c r="U17" i="8"/>
  <c r="AG16" i="8"/>
  <c r="AG30" i="8" s="1"/>
  <c r="BG17" i="8"/>
  <c r="BF20" i="8"/>
  <c r="BD25" i="8"/>
  <c r="M17" i="8"/>
  <c r="AW27" i="8"/>
  <c r="AI16" i="8"/>
  <c r="AI30" i="8" s="1"/>
  <c r="R21" i="8"/>
  <c r="BG18" i="8"/>
  <c r="P19" i="8"/>
  <c r="U18" i="8"/>
  <c r="AN17" i="8"/>
  <c r="X23" i="8"/>
  <c r="AV28" i="8"/>
  <c r="D28" i="8"/>
  <c r="V18" i="8"/>
  <c r="AK21" i="8"/>
  <c r="J17" i="8"/>
  <c r="K27" i="8"/>
  <c r="W16" i="8"/>
  <c r="W30" i="8" s="1"/>
  <c r="J18" i="8"/>
  <c r="AZ24" i="8"/>
  <c r="C22" i="8"/>
  <c r="Y26" i="8"/>
  <c r="BE24" i="8"/>
  <c r="L26" i="8"/>
  <c r="C16" i="8"/>
  <c r="C30" i="8" s="1"/>
  <c r="X27" i="8"/>
  <c r="X19" i="8"/>
  <c r="H16" i="8"/>
  <c r="H30" i="8" s="1"/>
  <c r="AC28" i="8"/>
  <c r="N20" i="8"/>
  <c r="AT27" i="8"/>
  <c r="AT17" i="8"/>
  <c r="AQ26" i="8"/>
  <c r="AI21" i="8"/>
  <c r="J20" i="8"/>
  <c r="AQ23" i="8"/>
  <c r="AD21" i="8"/>
  <c r="S22" i="8"/>
  <c r="AF20" i="8"/>
  <c r="H20" i="8"/>
  <c r="BH24" i="8"/>
  <c r="BI21" i="8"/>
  <c r="C20" i="8"/>
  <c r="AI19" i="8"/>
  <c r="AS27" i="8"/>
  <c r="M25" i="8"/>
  <c r="AK25" i="8"/>
  <c r="Z25" i="8"/>
  <c r="S16" i="8"/>
  <c r="S30" i="8" s="1"/>
  <c r="AU27" i="8"/>
  <c r="I24" i="8"/>
  <c r="AX26" i="8"/>
  <c r="B18" i="8"/>
  <c r="C23" i="8"/>
  <c r="H22" i="8"/>
  <c r="U19" i="8"/>
  <c r="AS22" i="8"/>
  <c r="L23" i="8"/>
  <c r="N27" i="8"/>
  <c r="BC19" i="8"/>
  <c r="AX16" i="8"/>
  <c r="AX30" i="8" s="1"/>
  <c r="AU26" i="8"/>
  <c r="P16" i="8"/>
  <c r="P30" i="8" s="1"/>
  <c r="AG21" i="8"/>
  <c r="AN26" i="8"/>
  <c r="AO16" i="8"/>
  <c r="AO30" i="8" s="1"/>
  <c r="AJ27" i="8"/>
  <c r="BG27" i="8"/>
  <c r="AV25" i="8"/>
  <c r="BF21" i="8"/>
  <c r="G17" i="8"/>
  <c r="Y16" i="8"/>
  <c r="Y30" i="8" s="1"/>
  <c r="AV18" i="8"/>
  <c r="AP17" i="8"/>
  <c r="I20" i="8"/>
  <c r="X26" i="8"/>
  <c r="X22" i="8"/>
  <c r="AP24" i="8"/>
  <c r="Y21" i="8"/>
  <c r="D24" i="8"/>
  <c r="AE25" i="8"/>
  <c r="G28" i="8"/>
  <c r="U27" i="8"/>
  <c r="U20" i="8"/>
  <c r="T25" i="8"/>
  <c r="AH28" i="8"/>
  <c r="V28" i="8"/>
  <c r="O28" i="8"/>
  <c r="AI23" i="8"/>
  <c r="BF28" i="8"/>
  <c r="AI28" i="8"/>
  <c r="V22" i="8"/>
  <c r="BH27" i="8"/>
  <c r="F16" i="8"/>
  <c r="F30" i="8" s="1"/>
  <c r="L16" i="8"/>
  <c r="L30" i="8" s="1"/>
  <c r="AV17" i="8"/>
  <c r="I22" i="8"/>
  <c r="AG18" i="8"/>
  <c r="AY24" i="8"/>
  <c r="AH16" i="8"/>
  <c r="AH30" i="8" s="1"/>
  <c r="F22" i="8"/>
  <c r="AJ20" i="8"/>
  <c r="AR28" i="8"/>
  <c r="AM20" i="8"/>
  <c r="N24" i="8"/>
  <c r="Y23" i="8"/>
  <c r="AU21" i="8"/>
  <c r="BA20" i="8"/>
  <c r="AZ27" i="8"/>
  <c r="AY19" i="8"/>
  <c r="BE28" i="8"/>
  <c r="AK28" i="8"/>
  <c r="AE22" i="8"/>
  <c r="BB17" i="8"/>
  <c r="AV20" i="8"/>
  <c r="BA26" i="8"/>
  <c r="F20" i="8"/>
  <c r="AU19" i="8"/>
  <c r="AR25" i="8"/>
  <c r="Q27" i="8"/>
  <c r="AB17" i="8"/>
  <c r="G24" i="8"/>
  <c r="P17" i="8"/>
  <c r="AX22" i="8"/>
  <c r="BB22" i="8"/>
  <c r="D25" i="8"/>
  <c r="O22" i="8"/>
  <c r="AM18" i="8"/>
  <c r="AK16" i="8"/>
  <c r="AK30" i="8" s="1"/>
  <c r="AR20" i="8"/>
  <c r="AA21" i="8"/>
  <c r="P28" i="8"/>
  <c r="AZ28" i="8"/>
  <c r="BD24" i="8"/>
  <c r="T26" i="8"/>
  <c r="AB26" i="8"/>
  <c r="AJ21" i="8"/>
  <c r="AO25" i="8"/>
  <c r="BG25" i="8"/>
  <c r="Y18" i="8"/>
  <c r="BI26" i="8"/>
  <c r="BG24" i="8"/>
  <c r="AW17" i="8"/>
  <c r="N19" i="8"/>
  <c r="I21" i="8"/>
  <c r="AB21" i="8"/>
  <c r="AA16" i="8"/>
  <c r="AA30" i="8" s="1"/>
  <c r="AT28" i="8"/>
  <c r="AN25" i="8"/>
  <c r="AL24" i="8"/>
  <c r="S25" i="8"/>
  <c r="BC16" i="8"/>
  <c r="BC30" i="8" s="1"/>
  <c r="BC22" i="8"/>
  <c r="AV16" i="8"/>
  <c r="AV30" i="8" s="1"/>
  <c r="AG25" i="8"/>
  <c r="AX19" i="8"/>
  <c r="AW21" i="8"/>
  <c r="H17" i="8"/>
  <c r="BC18" i="8"/>
  <c r="AQ21" i="8"/>
  <c r="R22" i="8"/>
  <c r="AD28" i="8"/>
  <c r="S26" i="8"/>
  <c r="AY17" i="8"/>
  <c r="AA27" i="8"/>
  <c r="K25" i="8"/>
  <c r="AH25" i="8"/>
  <c r="B28" i="8"/>
  <c r="AD20" i="8"/>
  <c r="AY20" i="8"/>
  <c r="AF22" i="8"/>
  <c r="AS19" i="8"/>
  <c r="BH19" i="8"/>
  <c r="Z28" i="8"/>
  <c r="BH18" i="8"/>
  <c r="BH20" i="8"/>
  <c r="H27" i="8"/>
  <c r="U24" i="8"/>
  <c r="BF26" i="8"/>
  <c r="R17" i="8"/>
  <c r="AR19" i="8"/>
  <c r="AB25" i="8"/>
  <c r="AX17" i="8"/>
  <c r="H25" i="8"/>
  <c r="AH19" i="8"/>
  <c r="BD28" i="8"/>
  <c r="F27" i="8"/>
  <c r="B25" i="8"/>
  <c r="AM24" i="8"/>
  <c r="H21" i="8"/>
  <c r="R16" i="8"/>
  <c r="R30" i="8" s="1"/>
  <c r="AS16" i="8"/>
  <c r="AS30" i="8" s="1"/>
  <c r="R24" i="8"/>
  <c r="AT20" i="8"/>
  <c r="M26" i="8"/>
  <c r="Z22" i="8"/>
  <c r="AQ20" i="8"/>
  <c r="AV22" i="8"/>
  <c r="AE24" i="8"/>
  <c r="O23" i="8"/>
  <c r="B19" i="8"/>
  <c r="AS21" i="8"/>
  <c r="AN22" i="8"/>
  <c r="W18" i="8"/>
  <c r="AK26" i="8"/>
  <c r="W23" i="8"/>
  <c r="AH22" i="8"/>
  <c r="L25" i="8"/>
  <c r="AW20" i="8"/>
  <c r="F18" i="8"/>
  <c r="K20" i="8"/>
  <c r="AS24" i="8"/>
  <c r="E23" i="8"/>
  <c r="BB28" i="8"/>
  <c r="AR26" i="8"/>
  <c r="V19" i="8"/>
  <c r="D17" i="8"/>
  <c r="AV26" i="8"/>
  <c r="BH26" i="8"/>
  <c r="Y24" i="8"/>
  <c r="J25" i="8"/>
  <c r="BG21" i="8"/>
  <c r="D27" i="8"/>
  <c r="R20" i="8"/>
  <c r="AF26" i="8"/>
  <c r="AC18" i="8"/>
  <c r="BH16" i="8"/>
  <c r="BH30" i="8" s="1"/>
  <c r="BA23" i="8"/>
  <c r="AA20" i="8"/>
  <c r="R19" i="8"/>
  <c r="D18" i="8"/>
  <c r="AL22" i="8"/>
  <c r="J26" i="8"/>
  <c r="T18" i="8"/>
  <c r="S19" i="8"/>
  <c r="AU20" i="8"/>
  <c r="BE25" i="8"/>
  <c r="Z26" i="8"/>
  <c r="AH17" i="8"/>
  <c r="AE20" i="8"/>
  <c r="E18" i="8"/>
  <c r="M19" i="8"/>
  <c r="K18" i="8"/>
  <c r="AX20" i="8"/>
  <c r="L17" i="8"/>
  <c r="AM23" i="8"/>
  <c r="AT25" i="8"/>
  <c r="AX18" i="8"/>
  <c r="V26" i="8"/>
  <c r="AJ22" i="8"/>
  <c r="M21" i="8"/>
  <c r="BF16" i="8"/>
  <c r="BF30" i="8" s="1"/>
  <c r="AQ28" i="8"/>
  <c r="AC24" i="8"/>
  <c r="Y17" i="8"/>
  <c r="BD22" i="8"/>
  <c r="B21" i="8"/>
  <c r="AZ16" i="8"/>
  <c r="AZ30" i="8" s="1"/>
  <c r="V25" i="8"/>
  <c r="AP16" i="8"/>
  <c r="AP30" i="8" s="1"/>
  <c r="N26" i="8"/>
  <c r="C17" i="8"/>
  <c r="E24" i="8"/>
  <c r="AX24" i="8"/>
  <c r="BE21" i="8"/>
  <c r="AZ18" i="8"/>
  <c r="L19" i="8"/>
  <c r="AE23" i="8"/>
  <c r="P20" i="8"/>
  <c r="BI18" i="8"/>
  <c r="I18" i="8"/>
  <c r="AP21" i="8"/>
  <c r="D20" i="8"/>
  <c r="AM27" i="8"/>
  <c r="AJ24" i="8"/>
  <c r="BH23" i="8"/>
  <c r="S24" i="8"/>
  <c r="AN23" i="8"/>
  <c r="AW24" i="8"/>
  <c r="AZ25" i="8"/>
  <c r="W28" i="8"/>
  <c r="BB21" i="8"/>
  <c r="G26" i="8"/>
  <c r="BE22" i="8"/>
  <c r="BA27" i="8"/>
  <c r="Y28" i="8"/>
  <c r="AV27" i="8"/>
  <c r="AO17" i="8"/>
  <c r="B17" i="8"/>
  <c r="M27" i="8"/>
  <c r="AD17" i="8"/>
  <c r="AP18" i="8"/>
  <c r="AA25" i="8"/>
  <c r="AY18" i="8"/>
  <c r="BB18" i="8"/>
  <c r="N22" i="8"/>
  <c r="H18" i="8"/>
  <c r="AL28" i="8"/>
  <c r="K16" i="8"/>
  <c r="K30" i="8" s="1"/>
  <c r="K24" i="8"/>
  <c r="BF23" i="8"/>
  <c r="F24" i="8"/>
  <c r="E25" i="8"/>
  <c r="M23" i="8"/>
  <c r="BB27" i="8"/>
  <c r="AH27" i="8"/>
  <c r="N17" i="8"/>
  <c r="AI25" i="8"/>
  <c r="BB24" i="8"/>
  <c r="I28" i="8"/>
  <c r="AY27" i="8"/>
  <c r="I17" i="8"/>
  <c r="AZ17" i="8"/>
  <c r="L24" i="8"/>
  <c r="BF22" i="8"/>
  <c r="AG27" i="8"/>
  <c r="AG28" i="8"/>
  <c r="U25" i="8"/>
  <c r="AC21" i="8"/>
  <c r="D23" i="8"/>
  <c r="Q22" i="8"/>
  <c r="S27" i="8"/>
  <c r="M18" i="8"/>
  <c r="AK24" i="8"/>
  <c r="AE26" i="8"/>
  <c r="S28" i="8"/>
  <c r="AL16" i="8"/>
  <c r="AL30" i="8" s="1"/>
  <c r="H41" i="8" l="1"/>
  <c r="H37" i="8"/>
  <c r="H42" i="8"/>
  <c r="H39" i="8"/>
  <c r="H38" i="8"/>
  <c r="H40" i="8"/>
  <c r="H35" i="8"/>
  <c r="H32" i="8"/>
  <c r="H33" i="8"/>
  <c r="H36" i="8"/>
  <c r="H31" i="8"/>
  <c r="H34" i="8"/>
  <c r="AP34" i="8"/>
  <c r="AP32" i="8"/>
  <c r="AP41" i="8"/>
  <c r="AP38" i="8"/>
  <c r="AP37" i="8"/>
  <c r="AP35" i="8"/>
  <c r="AP42" i="8"/>
  <c r="AP33" i="8"/>
  <c r="AP31" i="8"/>
  <c r="AP40" i="8"/>
  <c r="AP36" i="8"/>
  <c r="AP39" i="8"/>
  <c r="AT33" i="8"/>
  <c r="AT31" i="8"/>
  <c r="AT42" i="8"/>
  <c r="AT39" i="8"/>
  <c r="AT37" i="8"/>
  <c r="AT40" i="8"/>
  <c r="AT41" i="8"/>
  <c r="AT32" i="8"/>
  <c r="AT34" i="8"/>
  <c r="AT38" i="8"/>
  <c r="AT36" i="8"/>
  <c r="AT35" i="8"/>
  <c r="AS33" i="8"/>
  <c r="AS32" i="8"/>
  <c r="AS38" i="8"/>
  <c r="AS35" i="8"/>
  <c r="AS37" i="8"/>
  <c r="AS40" i="8"/>
  <c r="AS42" i="8"/>
  <c r="AS31" i="8"/>
  <c r="AS41" i="8"/>
  <c r="AS34" i="8"/>
  <c r="AS39" i="8"/>
  <c r="AS36" i="8"/>
  <c r="O40" i="8"/>
  <c r="O41" i="8"/>
  <c r="O37" i="8"/>
  <c r="O35" i="8"/>
  <c r="O42" i="8"/>
  <c r="O34" i="8"/>
  <c r="O32" i="8"/>
  <c r="O31" i="8"/>
  <c r="O39" i="8"/>
  <c r="O36" i="8"/>
  <c r="O38" i="8"/>
  <c r="O33" i="8"/>
  <c r="AI38" i="8"/>
  <c r="AI42" i="8"/>
  <c r="AI32" i="8"/>
  <c r="AI31" i="8"/>
  <c r="AI33" i="8"/>
  <c r="AI41" i="8"/>
  <c r="AI40" i="8"/>
  <c r="AI39" i="8"/>
  <c r="AI37" i="8"/>
  <c r="AI35" i="8"/>
  <c r="AI34" i="8"/>
  <c r="AI36" i="8"/>
  <c r="E40" i="8"/>
  <c r="E31" i="8"/>
  <c r="E38" i="8"/>
  <c r="E36" i="8"/>
  <c r="E39" i="8"/>
  <c r="E33" i="8"/>
  <c r="E32" i="8"/>
  <c r="E41" i="8"/>
  <c r="E34" i="8"/>
  <c r="E37" i="8"/>
  <c r="E35" i="8"/>
  <c r="E42" i="8"/>
  <c r="AE39" i="8"/>
  <c r="AE35" i="8"/>
  <c r="AE38" i="8"/>
  <c r="AE34" i="8"/>
  <c r="AE32" i="8"/>
  <c r="AE31" i="8"/>
  <c r="AE41" i="8"/>
  <c r="AE36" i="8"/>
  <c r="AE37" i="8"/>
  <c r="AE42" i="8"/>
  <c r="AE33" i="8"/>
  <c r="AE40" i="8"/>
  <c r="X42" i="8"/>
  <c r="X38" i="8"/>
  <c r="X41" i="8"/>
  <c r="X32" i="8"/>
  <c r="X35" i="8"/>
  <c r="X34" i="8"/>
  <c r="X39" i="8"/>
  <c r="X33" i="8"/>
  <c r="X40" i="8"/>
  <c r="X37" i="8"/>
  <c r="X36" i="8"/>
  <c r="X31" i="8"/>
  <c r="AK42" i="8"/>
  <c r="AK39" i="8"/>
  <c r="AK40" i="8"/>
  <c r="AK36" i="8"/>
  <c r="AK31" i="8"/>
  <c r="AK32" i="8"/>
  <c r="AK33" i="8"/>
  <c r="AK35" i="8"/>
  <c r="AK37" i="8"/>
  <c r="AK41" i="8"/>
  <c r="AK38" i="8"/>
  <c r="AK34" i="8"/>
  <c r="T31" i="8"/>
  <c r="T36" i="8"/>
  <c r="T42" i="8"/>
  <c r="T34" i="8"/>
  <c r="T40" i="8"/>
  <c r="T33" i="8"/>
  <c r="T39" i="8"/>
  <c r="T37" i="8"/>
  <c r="T32" i="8"/>
  <c r="T35" i="8"/>
  <c r="T41" i="8"/>
  <c r="T38" i="8"/>
  <c r="AD41" i="8"/>
  <c r="AD36" i="8"/>
  <c r="AD42" i="8"/>
  <c r="AD33" i="8"/>
  <c r="AD38" i="8"/>
  <c r="AD39" i="8"/>
  <c r="AD35" i="8"/>
  <c r="AD34" i="8"/>
  <c r="AD40" i="8"/>
  <c r="AD32" i="8"/>
  <c r="AD31" i="8"/>
  <c r="AD37" i="8"/>
  <c r="Y32" i="8"/>
  <c r="Y39" i="8"/>
  <c r="Y42" i="8"/>
  <c r="Y33" i="8"/>
  <c r="Y38" i="8"/>
  <c r="Y34" i="8"/>
  <c r="Y40" i="8"/>
  <c r="Y31" i="8"/>
  <c r="Y35" i="8"/>
  <c r="Y36" i="8"/>
  <c r="Y37" i="8"/>
  <c r="Y41" i="8"/>
  <c r="P42" i="8"/>
  <c r="P41" i="8"/>
  <c r="P37" i="8"/>
  <c r="P34" i="8"/>
  <c r="P38" i="8"/>
  <c r="P33" i="8"/>
  <c r="P36" i="8"/>
  <c r="P31" i="8"/>
  <c r="P40" i="8"/>
  <c r="P35" i="8"/>
  <c r="P32" i="8"/>
  <c r="P39" i="8"/>
  <c r="M40" i="8"/>
  <c r="M32" i="8"/>
  <c r="M34" i="8"/>
  <c r="M41" i="8"/>
  <c r="M39" i="8"/>
  <c r="M35" i="8"/>
  <c r="M31" i="8"/>
  <c r="M33" i="8"/>
  <c r="M38" i="8"/>
  <c r="M37" i="8"/>
  <c r="M42" i="8"/>
  <c r="M36" i="8"/>
  <c r="W35" i="8"/>
  <c r="W37" i="8"/>
  <c r="W34" i="8"/>
  <c r="W33" i="8"/>
  <c r="W31" i="8"/>
  <c r="W32" i="8"/>
  <c r="W39" i="8"/>
  <c r="W36" i="8"/>
  <c r="W41" i="8"/>
  <c r="W38" i="8"/>
  <c r="W42" i="8"/>
  <c r="W40" i="8"/>
  <c r="AQ39" i="8"/>
  <c r="AQ34" i="8"/>
  <c r="AQ42" i="8"/>
  <c r="AQ35" i="8"/>
  <c r="AQ32" i="8"/>
  <c r="AQ31" i="8"/>
  <c r="AQ33" i="8"/>
  <c r="AQ38" i="8"/>
  <c r="AQ36" i="8"/>
  <c r="AQ37" i="8"/>
  <c r="AQ40" i="8"/>
  <c r="AQ41" i="8"/>
  <c r="AU33" i="8"/>
  <c r="AU40" i="8"/>
  <c r="AU42" i="8"/>
  <c r="AU35" i="8"/>
  <c r="AU39" i="8"/>
  <c r="AU32" i="8"/>
  <c r="AU37" i="8"/>
  <c r="AU38" i="8"/>
  <c r="AU36" i="8"/>
  <c r="AU41" i="8"/>
  <c r="AU31" i="8"/>
  <c r="AU34" i="8"/>
  <c r="AC42" i="8"/>
  <c r="AC32" i="8"/>
  <c r="AC34" i="8"/>
  <c r="AC31" i="8"/>
  <c r="AC39" i="8"/>
  <c r="AC37" i="8"/>
  <c r="AC36" i="8"/>
  <c r="AC41" i="8"/>
  <c r="AC40" i="8"/>
  <c r="AC38" i="8"/>
  <c r="AC33" i="8"/>
  <c r="AC35" i="8"/>
  <c r="AF33" i="8"/>
  <c r="AF36" i="8"/>
  <c r="AF39" i="8"/>
  <c r="AF34" i="8"/>
  <c r="AF35" i="8"/>
  <c r="AF37" i="8"/>
  <c r="AF41" i="8"/>
  <c r="AF42" i="8"/>
  <c r="AF32" i="8"/>
  <c r="AF31" i="8"/>
  <c r="AF38" i="8"/>
  <c r="AF40" i="8"/>
  <c r="D41" i="8"/>
  <c r="D33" i="8"/>
  <c r="D42" i="8"/>
  <c r="D39" i="8"/>
  <c r="D34" i="8"/>
  <c r="D32" i="8"/>
  <c r="D35" i="8"/>
  <c r="D36" i="8"/>
  <c r="D38" i="8"/>
  <c r="D40" i="8"/>
  <c r="D37" i="8"/>
  <c r="D31" i="8"/>
  <c r="AB32" i="8"/>
  <c r="AB31" i="8"/>
  <c r="AB33" i="8"/>
  <c r="AB41" i="8"/>
  <c r="AB34" i="8"/>
  <c r="AB35" i="8"/>
  <c r="AB39" i="8"/>
  <c r="AB38" i="8"/>
  <c r="AB40" i="8"/>
  <c r="AB36" i="8"/>
  <c r="AB42" i="8"/>
  <c r="AB37" i="8"/>
  <c r="V39" i="8"/>
  <c r="V34" i="8"/>
  <c r="V41" i="8"/>
  <c r="V31" i="8"/>
  <c r="V40" i="8"/>
  <c r="V33" i="8"/>
  <c r="V42" i="8"/>
  <c r="V38" i="8"/>
  <c r="V36" i="8"/>
  <c r="V32" i="8"/>
  <c r="V37" i="8"/>
  <c r="V35" i="8"/>
  <c r="M34" i="2"/>
  <c r="M35" i="2" s="1"/>
  <c r="M32" i="2"/>
  <c r="AL38" i="8"/>
  <c r="AL31" i="8"/>
  <c r="O34" i="2"/>
  <c r="O35" i="2" s="1"/>
  <c r="AL33" i="8"/>
  <c r="AL39" i="8"/>
  <c r="AL42" i="8"/>
  <c r="AL35" i="8"/>
  <c r="AL40" i="8"/>
  <c r="AL36" i="8"/>
  <c r="AL32" i="8"/>
  <c r="AL37" i="8"/>
  <c r="AL34" i="8"/>
  <c r="AL41" i="8"/>
  <c r="I41" i="8"/>
  <c r="I34" i="8"/>
  <c r="I35" i="8"/>
  <c r="I32" i="8"/>
  <c r="I31" i="8"/>
  <c r="I36" i="8"/>
  <c r="I42" i="8"/>
  <c r="I40" i="8"/>
  <c r="I39" i="8"/>
  <c r="I37" i="8"/>
  <c r="I38" i="8"/>
  <c r="I33" i="8"/>
  <c r="AV42" i="8"/>
  <c r="AV37" i="8"/>
  <c r="AV38" i="8"/>
  <c r="AV36" i="8"/>
  <c r="AV41" i="8"/>
  <c r="AV40" i="8"/>
  <c r="AV34" i="8"/>
  <c r="AV33" i="8"/>
  <c r="AV35" i="8"/>
  <c r="AV31" i="8"/>
  <c r="AV39" i="8"/>
  <c r="AV32" i="8"/>
  <c r="F32" i="8"/>
  <c r="F33" i="8"/>
  <c r="F40" i="8"/>
  <c r="F35" i="8"/>
  <c r="F39" i="8"/>
  <c r="F37" i="8"/>
  <c r="F31" i="8"/>
  <c r="F34" i="8"/>
  <c r="F41" i="8"/>
  <c r="F36" i="8"/>
  <c r="F38" i="8"/>
  <c r="F42" i="8"/>
  <c r="L31" i="8"/>
  <c r="L33" i="8"/>
  <c r="L34" i="8"/>
  <c r="L35" i="8"/>
  <c r="L42" i="8"/>
  <c r="L39" i="8"/>
  <c r="L37" i="8"/>
  <c r="L40" i="8"/>
  <c r="L32" i="8"/>
  <c r="L41" i="8"/>
  <c r="L38" i="8"/>
  <c r="L36" i="8"/>
  <c r="AH34" i="8"/>
  <c r="AH42" i="8"/>
  <c r="AH36" i="8"/>
  <c r="AH35" i="8"/>
  <c r="AH31" i="8"/>
  <c r="AH37" i="8"/>
  <c r="AH40" i="8"/>
  <c r="AH39" i="8"/>
  <c r="AH32" i="8"/>
  <c r="AH33" i="8"/>
  <c r="AH38" i="8"/>
  <c r="AH41" i="8"/>
  <c r="AW33" i="8"/>
  <c r="AW31" i="8"/>
  <c r="AW35" i="8"/>
  <c r="AW41" i="8"/>
  <c r="AW39" i="8"/>
  <c r="AW42" i="8"/>
  <c r="AW36" i="8"/>
  <c r="AW32" i="8"/>
  <c r="AW38" i="8"/>
  <c r="AW40" i="8"/>
  <c r="AW37" i="8"/>
  <c r="AW34" i="8"/>
  <c r="G37" i="8"/>
  <c r="G33" i="8"/>
  <c r="G40" i="8"/>
  <c r="G39" i="8"/>
  <c r="G38" i="8"/>
  <c r="G36" i="8"/>
  <c r="G35" i="8"/>
  <c r="G34" i="8"/>
  <c r="G42" i="8"/>
  <c r="G31" i="8"/>
  <c r="G32" i="8"/>
  <c r="G41" i="8"/>
  <c r="AR35" i="8"/>
  <c r="AR42" i="8"/>
  <c r="AR38" i="8"/>
  <c r="AR34" i="8"/>
  <c r="AR36" i="8"/>
  <c r="AR33" i="8"/>
  <c r="AR41" i="8"/>
  <c r="AR39" i="8"/>
  <c r="AR31" i="8"/>
  <c r="AR37" i="8"/>
  <c r="AR40" i="8"/>
  <c r="AR32" i="8"/>
  <c r="Q41" i="8"/>
  <c r="Q37" i="8"/>
  <c r="Q39" i="8"/>
  <c r="Q33" i="8"/>
  <c r="Q38" i="8"/>
  <c r="Q32" i="8"/>
  <c r="Q31" i="8"/>
  <c r="Q36" i="8"/>
  <c r="Q35" i="8"/>
  <c r="Q34" i="8"/>
  <c r="Q40" i="8"/>
  <c r="Q42" i="8"/>
  <c r="AA38" i="8"/>
  <c r="AA41" i="8"/>
  <c r="AA36" i="8"/>
  <c r="AA40" i="8"/>
  <c r="AA42" i="8"/>
  <c r="AA34" i="8"/>
  <c r="AA37" i="8"/>
  <c r="AA31" i="8"/>
  <c r="AA39" i="8"/>
  <c r="AA35" i="8"/>
  <c r="AA32" i="8"/>
  <c r="AA33" i="8"/>
  <c r="N32" i="8"/>
  <c r="N31" i="8"/>
  <c r="N41" i="8"/>
  <c r="N33" i="8"/>
  <c r="N35" i="8"/>
  <c r="N40" i="8"/>
  <c r="N42" i="8"/>
  <c r="N36" i="8"/>
  <c r="N34" i="8"/>
  <c r="N38" i="8"/>
  <c r="N39" i="8"/>
  <c r="N37" i="8"/>
  <c r="B36" i="8"/>
  <c r="B35" i="8"/>
  <c r="B40" i="8"/>
  <c r="B39" i="8"/>
  <c r="B37" i="8"/>
  <c r="B33" i="8"/>
  <c r="B42" i="8"/>
  <c r="B32" i="8"/>
  <c r="B31" i="8"/>
  <c r="B34" i="8"/>
  <c r="B38" i="8"/>
  <c r="B41" i="8"/>
  <c r="AM35" i="8"/>
  <c r="AM32" i="8"/>
  <c r="AM37" i="8"/>
  <c r="AM34" i="8"/>
  <c r="AM31" i="8"/>
  <c r="AM39" i="8"/>
  <c r="AM36" i="8"/>
  <c r="AM40" i="8"/>
  <c r="AM42" i="8"/>
  <c r="AM41" i="8"/>
  <c r="AM33" i="8"/>
  <c r="AM38" i="8"/>
  <c r="AG37" i="8"/>
  <c r="AG40" i="8"/>
  <c r="AG39" i="8"/>
  <c r="AG32" i="8"/>
  <c r="AG38" i="8"/>
  <c r="AG31" i="8"/>
  <c r="AG34" i="8"/>
  <c r="AG36" i="8"/>
  <c r="AG33" i="8"/>
  <c r="AG42" i="8"/>
  <c r="AG35" i="8"/>
  <c r="AG41" i="8"/>
  <c r="AO34" i="8"/>
  <c r="AO33" i="8"/>
  <c r="AO35" i="8"/>
  <c r="AO37" i="8"/>
  <c r="AO41" i="8"/>
  <c r="AO40" i="8"/>
  <c r="AO36" i="8"/>
  <c r="AO38" i="8"/>
  <c r="AO39" i="8"/>
  <c r="AO32" i="8"/>
  <c r="AO42" i="8"/>
  <c r="AO31" i="8"/>
  <c r="R40" i="8"/>
  <c r="R34" i="8"/>
  <c r="R36" i="8"/>
  <c r="R31" i="8"/>
  <c r="R37" i="8"/>
  <c r="R32" i="8"/>
  <c r="R33" i="8"/>
  <c r="R42" i="8"/>
  <c r="R35" i="8"/>
  <c r="R38" i="8"/>
  <c r="R39" i="8"/>
  <c r="R41" i="8"/>
  <c r="C38" i="8"/>
  <c r="C40" i="8"/>
  <c r="C37" i="8"/>
  <c r="C33" i="8"/>
  <c r="C32" i="8"/>
  <c r="C41" i="8"/>
  <c r="C36" i="8"/>
  <c r="C42" i="8"/>
  <c r="C31" i="8"/>
  <c r="C39" i="8"/>
  <c r="C35" i="8"/>
  <c r="C34" i="8"/>
  <c r="J34" i="8"/>
  <c r="J31" i="8"/>
  <c r="J38" i="8"/>
  <c r="J33" i="8"/>
  <c r="J39" i="8"/>
  <c r="J37" i="8"/>
  <c r="J32" i="8"/>
  <c r="J41" i="8"/>
  <c r="J35" i="8"/>
  <c r="J36" i="8"/>
  <c r="J40" i="8"/>
  <c r="J42" i="8"/>
  <c r="AN37" i="8"/>
  <c r="AN34" i="8"/>
  <c r="AN42" i="8"/>
  <c r="AN40" i="8"/>
  <c r="AN31" i="8"/>
  <c r="AN41" i="8"/>
  <c r="AN32" i="8"/>
  <c r="AN38" i="8"/>
  <c r="AN33" i="8"/>
  <c r="AN39" i="8"/>
  <c r="AN35" i="8"/>
  <c r="AN36" i="8"/>
  <c r="U31" i="8"/>
  <c r="U42" i="8"/>
  <c r="U38" i="8"/>
  <c r="U39" i="8"/>
  <c r="U37" i="8"/>
  <c r="U41" i="8"/>
  <c r="U36" i="8"/>
  <c r="U33" i="8"/>
  <c r="U40" i="8"/>
  <c r="U32" i="8"/>
  <c r="U35" i="8"/>
  <c r="U34" i="8"/>
  <c r="K40" i="8"/>
  <c r="K33" i="8"/>
  <c r="K31" i="8"/>
  <c r="K34" i="8"/>
  <c r="K41" i="8"/>
  <c r="K32" i="8"/>
  <c r="K39" i="8"/>
  <c r="K36" i="8"/>
  <c r="K38" i="8"/>
  <c r="K37" i="8"/>
  <c r="K35" i="8"/>
  <c r="K42" i="8"/>
  <c r="Z38" i="8"/>
  <c r="Z34" i="8"/>
  <c r="Z39" i="8"/>
  <c r="Z42" i="8"/>
  <c r="Z36" i="8"/>
  <c r="Z32" i="8"/>
  <c r="Z41" i="8"/>
  <c r="Z40" i="8"/>
  <c r="Z37" i="8"/>
  <c r="Z31" i="8"/>
  <c r="Z33" i="8"/>
  <c r="Z35" i="8"/>
  <c r="AJ31" i="8"/>
  <c r="AJ41" i="8"/>
  <c r="AJ38" i="8"/>
  <c r="AJ34" i="8"/>
  <c r="AJ33" i="8"/>
  <c r="AJ37" i="8"/>
  <c r="AJ36" i="8"/>
  <c r="AJ40" i="8"/>
  <c r="AJ32" i="8"/>
  <c r="AJ39" i="8"/>
  <c r="AJ35" i="8"/>
  <c r="AJ42" i="8"/>
  <c r="S35" i="8"/>
  <c r="S41" i="8"/>
  <c r="S36" i="8"/>
  <c r="S40" i="8"/>
  <c r="S39" i="8"/>
  <c r="S38" i="8"/>
  <c r="S31" i="8"/>
  <c r="S37" i="8"/>
  <c r="S33" i="8"/>
  <c r="S34" i="8"/>
  <c r="S32" i="8"/>
  <c r="S42" i="8"/>
  <c r="BM58" i="8" l="1"/>
  <c r="BL58" i="8"/>
  <c r="BM53" i="8"/>
  <c r="BL53" i="8"/>
  <c r="BM54" i="8"/>
  <c r="BL54" i="8"/>
  <c r="BM55" i="8"/>
  <c r="BL55" i="8"/>
  <c r="BM63" i="8"/>
  <c r="BL63" i="8"/>
  <c r="BM57" i="8"/>
  <c r="BL57" i="8"/>
  <c r="BM60" i="8"/>
  <c r="BL60" i="8"/>
  <c r="BM64" i="8"/>
  <c r="BL64" i="8"/>
  <c r="BL62" i="8"/>
  <c r="BM62" i="8"/>
  <c r="BM56" i="8"/>
  <c r="BL56" i="8"/>
  <c r="BM59" i="8"/>
  <c r="BL59" i="8"/>
  <c r="BM61" i="8"/>
  <c r="BL61" i="8"/>
  <c r="B16" i="5" l="1" a="1"/>
  <c r="J16" i="5" l="1"/>
  <c r="J30" i="5" s="1"/>
  <c r="AH21" i="5"/>
  <c r="L23" i="5"/>
  <c r="AX26" i="5"/>
  <c r="I20" i="5"/>
  <c r="AG18" i="5"/>
  <c r="AB28" i="5"/>
  <c r="C17" i="5"/>
  <c r="C16" i="5"/>
  <c r="C30" i="5" s="1"/>
  <c r="C27" i="5"/>
  <c r="E19" i="5"/>
  <c r="AR20" i="5"/>
  <c r="I17" i="5"/>
  <c r="AO26" i="5"/>
  <c r="V28" i="5"/>
  <c r="AM26" i="5"/>
  <c r="BI19" i="5"/>
  <c r="AF27" i="5"/>
  <c r="D18" i="5"/>
  <c r="AB16" i="5"/>
  <c r="AB30" i="5" s="1"/>
  <c r="AZ21" i="5"/>
  <c r="AV23" i="5"/>
  <c r="AR27" i="5"/>
  <c r="AA20" i="5"/>
  <c r="J18" i="5"/>
  <c r="AY16" i="5"/>
  <c r="AY30" i="5" s="1"/>
  <c r="AG26" i="5"/>
  <c r="BB24" i="5"/>
  <c r="O23" i="5"/>
  <c r="C20" i="5"/>
  <c r="Q18" i="5"/>
  <c r="AJ24" i="5"/>
  <c r="AR18" i="5"/>
  <c r="AG28" i="5"/>
  <c r="BE26" i="5"/>
  <c r="S20" i="5"/>
  <c r="BH27" i="5"/>
  <c r="Q16" i="5"/>
  <c r="Q30" i="5" s="1"/>
  <c r="AT23" i="5"/>
  <c r="AJ23" i="5"/>
  <c r="T24" i="5"/>
  <c r="AP19" i="5"/>
  <c r="Z26" i="5"/>
  <c r="R16" i="5"/>
  <c r="R30" i="5" s="1"/>
  <c r="BF26" i="5"/>
  <c r="AQ24" i="5"/>
  <c r="BI26" i="5"/>
  <c r="AG25" i="5"/>
  <c r="BE23" i="5"/>
  <c r="AW16" i="5"/>
  <c r="AW30" i="5" s="1"/>
  <c r="N23" i="5"/>
  <c r="H21" i="5"/>
  <c r="AT20" i="5"/>
  <c r="S22" i="5"/>
  <c r="AM28" i="5"/>
  <c r="AQ20" i="5"/>
  <c r="Q26" i="5"/>
  <c r="AC16" i="5"/>
  <c r="AC30" i="5" s="1"/>
  <c r="BF23" i="5"/>
  <c r="E27" i="5"/>
  <c r="BD21" i="5"/>
  <c r="AG22" i="5"/>
  <c r="BE20" i="5"/>
  <c r="K19" i="5"/>
  <c r="R27" i="5"/>
  <c r="AL24" i="5"/>
  <c r="AL17" i="5"/>
  <c r="AQ17" i="5"/>
  <c r="AV20" i="5"/>
  <c r="E21" i="5"/>
  <c r="B28" i="5"/>
  <c r="Q20" i="5"/>
  <c r="AG21" i="5"/>
  <c r="BD22" i="5"/>
  <c r="AO18" i="5"/>
  <c r="T18" i="5"/>
  <c r="AW17" i="5"/>
  <c r="AQ27" i="5"/>
  <c r="BF27" i="5"/>
  <c r="AO22" i="5"/>
  <c r="AV16" i="5"/>
  <c r="AV30" i="5" s="1"/>
  <c r="AA25" i="5"/>
  <c r="AE24" i="5"/>
  <c r="AS27" i="5"/>
  <c r="J28" i="5"/>
  <c r="R25" i="5"/>
  <c r="AY28" i="5"/>
  <c r="AJ20" i="5"/>
  <c r="AI22" i="5"/>
  <c r="L18" i="5"/>
  <c r="X25" i="5"/>
  <c r="G23" i="5"/>
  <c r="O17" i="5"/>
  <c r="Q23" i="5"/>
  <c r="O19" i="5"/>
  <c r="O20" i="5"/>
  <c r="AP28" i="5"/>
  <c r="S16" i="5"/>
  <c r="S30" i="5" s="1"/>
  <c r="AO17" i="5"/>
  <c r="J25" i="5"/>
  <c r="AU28" i="5"/>
  <c r="S24" i="5"/>
  <c r="AS23" i="5"/>
  <c r="I22" i="5"/>
  <c r="W20" i="5"/>
  <c r="AF18" i="5"/>
  <c r="AF28" i="5"/>
  <c r="BF18" i="5"/>
  <c r="AK19" i="5"/>
  <c r="AK24" i="5"/>
  <c r="BH17" i="5"/>
  <c r="X21" i="5"/>
  <c r="BG16" i="5"/>
  <c r="BG30" i="5" s="1"/>
  <c r="AH18" i="5"/>
  <c r="AK23" i="5"/>
  <c r="Q27" i="5"/>
  <c r="AD16" i="5"/>
  <c r="AD30" i="5" s="1"/>
  <c r="B16" i="5"/>
  <c r="B30" i="5" s="1"/>
  <c r="AB25" i="5"/>
  <c r="BH16" i="5"/>
  <c r="BH30" i="5" s="1"/>
  <c r="AU24" i="5"/>
  <c r="C24" i="5"/>
  <c r="P26" i="5"/>
  <c r="R28" i="5"/>
  <c r="AN24" i="5"/>
  <c r="BB25" i="5"/>
  <c r="AZ23" i="5"/>
  <c r="AM23" i="5"/>
  <c r="M16" i="5"/>
  <c r="M30" i="5" s="1"/>
  <c r="AL22" i="5"/>
  <c r="AF25" i="5"/>
  <c r="AB20" i="5"/>
  <c r="AZ18" i="5"/>
  <c r="BC23" i="5"/>
  <c r="BI27" i="5"/>
  <c r="F17" i="5"/>
  <c r="AY20" i="5"/>
  <c r="S25" i="5"/>
  <c r="R17" i="5"/>
  <c r="BG17" i="5"/>
  <c r="AO16" i="5"/>
  <c r="AO30" i="5" s="1"/>
  <c r="AM20" i="5"/>
  <c r="BA18" i="5"/>
  <c r="X26" i="5"/>
  <c r="R26" i="5"/>
  <c r="G17" i="5"/>
  <c r="AG27" i="5"/>
  <c r="BC20" i="5"/>
  <c r="AV28" i="5"/>
  <c r="BA16" i="5"/>
  <c r="BA30" i="5" s="1"/>
  <c r="V16" i="5"/>
  <c r="V30" i="5" s="1"/>
  <c r="G25" i="5"/>
  <c r="AI23" i="5"/>
  <c r="L22" i="5"/>
  <c r="BD24" i="5"/>
  <c r="AA17" i="5"/>
  <c r="AH27" i="5"/>
  <c r="AE26" i="5"/>
  <c r="BC27" i="5"/>
  <c r="I26" i="5"/>
  <c r="AG24" i="5"/>
  <c r="AY17" i="5"/>
  <c r="X24" i="5"/>
  <c r="AX25" i="5"/>
  <c r="V21" i="5"/>
  <c r="M23" i="5"/>
  <c r="BD19" i="5"/>
  <c r="AK21" i="5"/>
  <c r="AK27" i="5"/>
  <c r="E17" i="5"/>
  <c r="AU19" i="5"/>
  <c r="Y16" i="5"/>
  <c r="Y30" i="5" s="1"/>
  <c r="M19" i="5"/>
  <c r="BD23" i="5"/>
  <c r="Y18" i="5"/>
  <c r="T22" i="5"/>
  <c r="AO21" i="5"/>
  <c r="AP17" i="5"/>
  <c r="BB27" i="5"/>
  <c r="AZ16" i="5"/>
  <c r="AZ30" i="5" s="1"/>
  <c r="R21" i="5"/>
  <c r="AV18" i="5"/>
  <c r="AC28" i="5"/>
  <c r="AY18" i="5"/>
  <c r="U16" i="5"/>
  <c r="U30" i="5" s="1"/>
  <c r="N19" i="5"/>
  <c r="H18" i="5"/>
  <c r="U27" i="5"/>
  <c r="AS25" i="5"/>
  <c r="G19" i="5"/>
  <c r="L26" i="5"/>
  <c r="J17" i="5"/>
  <c r="AH22" i="5"/>
  <c r="F19" i="5"/>
  <c r="AX20" i="5"/>
  <c r="Y23" i="5"/>
  <c r="BG22" i="5"/>
  <c r="AT16" i="5"/>
  <c r="AT30" i="5" s="1"/>
  <c r="J22" i="5"/>
  <c r="W24" i="5"/>
  <c r="AL28" i="5"/>
  <c r="AS20" i="5"/>
  <c r="I19" i="5"/>
  <c r="BE16" i="5"/>
  <c r="BE30" i="5" s="1"/>
  <c r="B21" i="5"/>
  <c r="AR21" i="5"/>
  <c r="AM27" i="5"/>
  <c r="BG19" i="5"/>
  <c r="AR24" i="5"/>
  <c r="W18" i="5"/>
  <c r="BI28" i="5"/>
  <c r="U17" i="5"/>
  <c r="O27" i="5"/>
  <c r="AK20" i="5"/>
  <c r="Z28" i="5"/>
  <c r="AI16" i="5"/>
  <c r="AI30" i="5" s="1"/>
  <c r="D17" i="5"/>
  <c r="AB22" i="5"/>
  <c r="AW24" i="5"/>
  <c r="L17" i="5"/>
  <c r="C21" i="5"/>
  <c r="BF19" i="5"/>
  <c r="B20" i="5"/>
  <c r="U28" i="5"/>
  <c r="AJ27" i="5"/>
  <c r="C25" i="5"/>
  <c r="O24" i="5"/>
  <c r="Y17" i="5"/>
  <c r="AX23" i="5"/>
  <c r="AD27" i="5"/>
  <c r="D21" i="5"/>
  <c r="AB19" i="5"/>
  <c r="X17" i="5"/>
  <c r="AJ17" i="5"/>
  <c r="B18" i="5"/>
  <c r="AM22" i="5"/>
  <c r="K28" i="5"/>
  <c r="U19" i="5"/>
  <c r="BA22" i="5"/>
  <c r="AF16" i="5"/>
  <c r="AF30" i="5" s="1"/>
  <c r="O21" i="5"/>
  <c r="AC19" i="5"/>
  <c r="L28" i="5"/>
  <c r="T19" i="5"/>
  <c r="C18" i="5"/>
  <c r="I28" i="5"/>
  <c r="AE21" i="5"/>
  <c r="BB18" i="5"/>
  <c r="AC17" i="5"/>
  <c r="E16" i="5"/>
  <c r="E30" i="5" s="1"/>
  <c r="AC26" i="5"/>
  <c r="BG23" i="5"/>
  <c r="BH23" i="5"/>
  <c r="H26" i="5"/>
  <c r="AH24" i="5"/>
  <c r="BD28" i="5"/>
  <c r="AP18" i="5"/>
  <c r="AX17" i="5"/>
  <c r="AD24" i="5"/>
  <c r="AW23" i="5"/>
  <c r="BB26" i="5"/>
  <c r="M22" i="5"/>
  <c r="AE28" i="5"/>
  <c r="X22" i="5"/>
  <c r="L21" i="5"/>
  <c r="L27" i="5"/>
  <c r="AC24" i="5"/>
  <c r="AS28" i="5"/>
  <c r="AA22" i="5"/>
  <c r="AO20" i="5"/>
  <c r="Z19" i="5"/>
  <c r="BG21" i="5"/>
  <c r="P19" i="5"/>
  <c r="AD17" i="5"/>
  <c r="AQ22" i="5"/>
  <c r="AI24" i="5"/>
  <c r="AR16" i="5"/>
  <c r="AR30" i="5" s="1"/>
  <c r="AP16" i="5"/>
  <c r="AP30" i="5" s="1"/>
  <c r="BG28" i="5"/>
  <c r="W16" i="5"/>
  <c r="W30" i="5" s="1"/>
  <c r="AU26" i="5"/>
  <c r="AL27" i="5"/>
  <c r="T16" i="5"/>
  <c r="T30" i="5" s="1"/>
  <c r="AT25" i="5"/>
  <c r="L19" i="5"/>
  <c r="M25" i="5"/>
  <c r="U24" i="5"/>
  <c r="AS22" i="5"/>
  <c r="BG20" i="5"/>
  <c r="T20" i="5"/>
  <c r="N25" i="5"/>
  <c r="AH19" i="5"/>
  <c r="AE20" i="5"/>
  <c r="BG25" i="5"/>
  <c r="BC18" i="5"/>
  <c r="T23" i="5"/>
  <c r="AX16" i="5"/>
  <c r="AX30" i="5" s="1"/>
  <c r="J19" i="5"/>
  <c r="M24" i="5"/>
  <c r="AW28" i="5"/>
  <c r="AK17" i="5"/>
  <c r="AL16" i="5"/>
  <c r="AL30" i="5" s="1"/>
  <c r="D26" i="5"/>
  <c r="BH20" i="5"/>
  <c r="AO25" i="5"/>
  <c r="AM24" i="5"/>
  <c r="J27" i="5"/>
  <c r="R18" i="5"/>
  <c r="AH25" i="5"/>
  <c r="N27" i="5"/>
  <c r="AT24" i="5"/>
  <c r="AY27" i="5"/>
  <c r="M21" i="5"/>
  <c r="X16" i="5"/>
  <c r="X30" i="5" s="1"/>
  <c r="K17" i="5"/>
  <c r="AN17" i="5"/>
  <c r="D23" i="5"/>
  <c r="AQ25" i="5"/>
  <c r="R19" i="5"/>
  <c r="AM21" i="5"/>
  <c r="AT21" i="5"/>
  <c r="Z22" i="5"/>
  <c r="AB18" i="5"/>
  <c r="BB17" i="5"/>
  <c r="AY26" i="5"/>
  <c r="AY24" i="5"/>
  <c r="M18" i="5"/>
  <c r="AX24" i="5"/>
  <c r="P16" i="5"/>
  <c r="P30" i="5" s="1"/>
  <c r="AN21" i="5"/>
  <c r="D20" i="5"/>
  <c r="X19" i="5"/>
  <c r="T21" i="5"/>
  <c r="AM18" i="5"/>
  <c r="AA24" i="5"/>
  <c r="Z20" i="5"/>
  <c r="I21" i="5"/>
  <c r="BC25" i="5"/>
  <c r="AS17" i="5"/>
  <c r="BG27" i="5"/>
  <c r="AJ26" i="5"/>
  <c r="P17" i="5"/>
  <c r="AI28" i="5"/>
  <c r="Q17" i="5"/>
  <c r="W27" i="5"/>
  <c r="D16" i="5"/>
  <c r="D30" i="5" s="1"/>
  <c r="BG24" i="5"/>
  <c r="W22" i="5"/>
  <c r="AR26" i="5"/>
  <c r="R24" i="5"/>
  <c r="AI20" i="5"/>
  <c r="BC28" i="5"/>
  <c r="AS26" i="5"/>
  <c r="G24" i="5"/>
  <c r="AZ25" i="5"/>
  <c r="AP27" i="5"/>
  <c r="D25" i="5"/>
  <c r="AD26" i="5"/>
  <c r="P23" i="5"/>
  <c r="B24" i="5"/>
  <c r="AK22" i="5"/>
  <c r="Q28" i="5"/>
  <c r="W21" i="5"/>
  <c r="N20" i="5"/>
  <c r="Z17" i="5"/>
  <c r="H16" i="5"/>
  <c r="H30" i="5" s="1"/>
  <c r="BD17" i="5"/>
  <c r="BI22" i="5"/>
  <c r="AC25" i="5"/>
  <c r="B17" i="5"/>
  <c r="W17" i="5"/>
  <c r="AZ24" i="5"/>
  <c r="Y28" i="5"/>
  <c r="AR23" i="5"/>
  <c r="AA23" i="5"/>
  <c r="V25" i="5"/>
  <c r="BD26" i="5"/>
  <c r="AH23" i="5"/>
  <c r="AF24" i="5"/>
  <c r="V22" i="5"/>
  <c r="C23" i="5"/>
  <c r="Q21" i="5"/>
  <c r="N21" i="5"/>
  <c r="BD27" i="5"/>
  <c r="AZ19" i="5"/>
  <c r="P18" i="5"/>
  <c r="S23" i="5"/>
  <c r="W26" i="5"/>
  <c r="T17" i="5"/>
  <c r="C19" i="5"/>
  <c r="E22" i="5"/>
  <c r="N16" i="5"/>
  <c r="N30" i="5" s="1"/>
  <c r="G28" i="5"/>
  <c r="BF16" i="5"/>
  <c r="BF30" i="5" s="1"/>
  <c r="BD16" i="5"/>
  <c r="BD30" i="5" s="1"/>
  <c r="V26" i="5"/>
  <c r="AC22" i="5"/>
  <c r="G26" i="5"/>
  <c r="BE24" i="5"/>
  <c r="U23" i="5"/>
  <c r="AI21" i="5"/>
  <c r="B22" i="5"/>
  <c r="B19" i="5"/>
  <c r="J20" i="5"/>
  <c r="Y21" i="5"/>
  <c r="S27" i="5"/>
  <c r="AW19" i="5"/>
  <c r="BC24" i="5"/>
  <c r="BF17" i="5"/>
  <c r="V23" i="5"/>
  <c r="K26" i="5"/>
  <c r="L20" i="5"/>
  <c r="BE21" i="5"/>
  <c r="U20" i="5"/>
  <c r="AI18" i="5"/>
  <c r="AD25" i="5"/>
  <c r="W23" i="5"/>
  <c r="AE16" i="5"/>
  <c r="AE30" i="5" s="1"/>
  <c r="AU21" i="5"/>
  <c r="F18" i="5"/>
  <c r="K20" i="5"/>
  <c r="T25" i="5"/>
  <c r="W19" i="5"/>
  <c r="V20" i="5"/>
  <c r="R20" i="5"/>
  <c r="AP22" i="5"/>
  <c r="BE18" i="5"/>
  <c r="BB16" i="5"/>
  <c r="BB30" i="5" s="1"/>
  <c r="P27" i="5"/>
  <c r="AK25" i="5"/>
  <c r="AC27" i="5"/>
  <c r="AY25" i="5"/>
  <c r="AS16" i="5"/>
  <c r="AS30" i="5" s="1"/>
  <c r="E26" i="5"/>
  <c r="V27" i="5"/>
  <c r="AD19" i="5"/>
  <c r="AH26" i="5"/>
  <c r="I23" i="5"/>
  <c r="AQ18" i="5"/>
  <c r="BF24" i="5"/>
  <c r="T26" i="5"/>
  <c r="J24" i="5"/>
  <c r="H25" i="5"/>
  <c r="AB21" i="5"/>
  <c r="N22" i="5"/>
  <c r="AK16" i="5"/>
  <c r="AK30" i="5" s="1"/>
  <c r="BI18" i="5"/>
  <c r="AN27" i="5"/>
  <c r="BA26" i="5"/>
  <c r="O18" i="5"/>
  <c r="AE18" i="5"/>
  <c r="AE22" i="5"/>
  <c r="G20" i="5"/>
  <c r="W25" i="5"/>
  <c r="S19" i="5"/>
  <c r="H24" i="5"/>
  <c r="AG17" i="5"/>
  <c r="AD20" i="5"/>
  <c r="X27" i="5"/>
  <c r="P22" i="5"/>
  <c r="AX28" i="5"/>
  <c r="F28" i="5"/>
  <c r="AN18" i="5"/>
  <c r="AW27" i="5"/>
  <c r="AT26" i="5"/>
  <c r="C26" i="5"/>
  <c r="AJ22" i="5"/>
  <c r="AL21" i="5"/>
  <c r="BE27" i="5"/>
  <c r="AV21" i="5"/>
  <c r="Q25" i="5"/>
  <c r="AV27" i="5"/>
  <c r="AC18" i="5"/>
  <c r="AN26" i="5"/>
  <c r="AB26" i="5"/>
  <c r="AU17" i="5"/>
  <c r="AB23" i="5"/>
  <c r="V18" i="5"/>
  <c r="BA27" i="5"/>
  <c r="I25" i="5"/>
  <c r="AI19" i="5"/>
  <c r="AU18" i="5"/>
  <c r="AG16" i="5"/>
  <c r="AG30" i="5" s="1"/>
  <c r="L25" i="5"/>
  <c r="AW26" i="5"/>
  <c r="AU22" i="5"/>
  <c r="T27" i="5"/>
  <c r="E24" i="5"/>
  <c r="AA18" i="5"/>
  <c r="X20" i="5"/>
  <c r="AI17" i="5"/>
  <c r="AO27" i="5"/>
  <c r="G16" i="5"/>
  <c r="G30" i="5" s="1"/>
  <c r="Q24" i="5"/>
  <c r="AQ28" i="5"/>
  <c r="BH28" i="5"/>
  <c r="E25" i="5"/>
  <c r="P24" i="5"/>
  <c r="D22" i="5"/>
  <c r="BI16" i="5"/>
  <c r="BI30" i="5" s="1"/>
  <c r="AJ19" i="5"/>
  <c r="AC21" i="5"/>
  <c r="AJ16" i="5"/>
  <c r="AJ30" i="5" s="1"/>
  <c r="BA19" i="5"/>
  <c r="Z24" i="5"/>
  <c r="BH19" i="5"/>
  <c r="BH22" i="5"/>
  <c r="AG19" i="5"/>
  <c r="K18" i="5"/>
  <c r="D24" i="5"/>
  <c r="BH24" i="5"/>
  <c r="BF22" i="5"/>
  <c r="AL23" i="5"/>
  <c r="AN19" i="5"/>
  <c r="AR19" i="5"/>
  <c r="B27" i="5"/>
  <c r="AP21" i="5"/>
  <c r="K21" i="5"/>
  <c r="AD22" i="5"/>
  <c r="Q19" i="5"/>
  <c r="F21" i="5"/>
  <c r="I18" i="5"/>
  <c r="AY21" i="5"/>
  <c r="AE25" i="5"/>
  <c r="E28" i="5"/>
  <c r="AN22" i="5"/>
  <c r="BG26" i="5"/>
  <c r="BI25" i="5"/>
  <c r="Y26" i="5"/>
  <c r="Y19" i="5"/>
  <c r="BD25" i="5"/>
  <c r="AA21" i="5"/>
  <c r="U26" i="5"/>
  <c r="AL19" i="5"/>
  <c r="X18" i="5"/>
  <c r="O28" i="5"/>
  <c r="AT19" i="5"/>
  <c r="AO23" i="5"/>
  <c r="AJ28" i="5"/>
  <c r="K16" i="5"/>
  <c r="K30" i="5" s="1"/>
  <c r="N24" i="5"/>
  <c r="I27" i="5"/>
  <c r="M26" i="5"/>
  <c r="AH16" i="5"/>
  <c r="AH30" i="5" s="1"/>
  <c r="AV19" i="5"/>
  <c r="AO28" i="5"/>
  <c r="S26" i="5"/>
  <c r="B23" i="5"/>
  <c r="AZ26" i="5"/>
  <c r="G22" i="5"/>
  <c r="BE19" i="5"/>
  <c r="AX18" i="5"/>
  <c r="S17" i="5"/>
  <c r="AR28" i="5"/>
  <c r="BE25" i="5"/>
  <c r="BB23" i="5"/>
  <c r="F20" i="5"/>
  <c r="F22" i="5"/>
  <c r="AZ20" i="5"/>
  <c r="F16" i="5"/>
  <c r="F30" i="5" s="1"/>
  <c r="BC16" i="5"/>
  <c r="BC30" i="5" s="1"/>
  <c r="AE27" i="5"/>
  <c r="AX22" i="5"/>
  <c r="AW22" i="5"/>
  <c r="AM16" i="5"/>
  <c r="AM30" i="5" s="1"/>
  <c r="BI21" i="5"/>
  <c r="M28" i="5"/>
  <c r="Y20" i="5"/>
  <c r="AW25" i="5"/>
  <c r="N28" i="5"/>
  <c r="AV26" i="5"/>
  <c r="BC17" i="5"/>
  <c r="AK28" i="5"/>
  <c r="AM17" i="5"/>
  <c r="Y27" i="5"/>
  <c r="I16" i="5"/>
  <c r="I30" i="5" s="1"/>
  <c r="K25" i="5"/>
  <c r="D27" i="5"/>
  <c r="AF17" i="5"/>
  <c r="K24" i="5"/>
  <c r="F24" i="5"/>
  <c r="BC19" i="5"/>
  <c r="AT17" i="5"/>
  <c r="AW21" i="5"/>
  <c r="AZ17" i="5"/>
  <c r="BI20" i="5"/>
  <c r="AR22" i="5"/>
  <c r="Z16" i="5"/>
  <c r="Z30" i="5" s="1"/>
  <c r="AV17" i="5"/>
  <c r="BH21" i="5"/>
  <c r="AH17" i="5"/>
  <c r="P25" i="5"/>
  <c r="AL26" i="5"/>
  <c r="AY19" i="5"/>
  <c r="AA19" i="5"/>
  <c r="AQ19" i="5"/>
  <c r="L16" i="5"/>
  <c r="L30" i="5" s="1"/>
  <c r="U21" i="5"/>
  <c r="BA20" i="5"/>
  <c r="AD18" i="5"/>
  <c r="AI26" i="5"/>
  <c r="AN25" i="5"/>
  <c r="AN23" i="5"/>
  <c r="P20" i="5"/>
  <c r="AV25" i="5"/>
  <c r="AE23" i="5"/>
  <c r="BF21" i="5"/>
  <c r="AD28" i="5"/>
  <c r="F26" i="5"/>
  <c r="AX19" i="5"/>
  <c r="BC26" i="5"/>
  <c r="H19" i="5"/>
  <c r="Q22" i="5"/>
  <c r="D19" i="5"/>
  <c r="BB28" i="5"/>
  <c r="BF25" i="5"/>
  <c r="AX27" i="5"/>
  <c r="V24" i="5"/>
  <c r="Z25" i="5"/>
  <c r="AI25" i="5"/>
  <c r="B26" i="5"/>
  <c r="BC21" i="5"/>
  <c r="BG18" i="5"/>
  <c r="Y22" i="5"/>
  <c r="AF22" i="5"/>
  <c r="AH20" i="5"/>
  <c r="BA25" i="5"/>
  <c r="AU23" i="5"/>
  <c r="AO24" i="5"/>
  <c r="AZ28" i="5"/>
  <c r="AD21" i="5"/>
  <c r="X28" i="5"/>
  <c r="AL25" i="5"/>
  <c r="BH18" i="5"/>
  <c r="AZ27" i="5"/>
  <c r="P28" i="5"/>
  <c r="S18" i="5"/>
  <c r="H22" i="5"/>
  <c r="M17" i="5"/>
  <c r="BB19" i="5"/>
  <c r="AU20" i="5"/>
  <c r="H27" i="5"/>
  <c r="AJ18" i="5"/>
  <c r="V19" i="5"/>
  <c r="AP24" i="5"/>
  <c r="V17" i="5"/>
  <c r="AT18" i="5"/>
  <c r="H17" i="5"/>
  <c r="AN16" i="5"/>
  <c r="AN30" i="5" s="1"/>
  <c r="AK18" i="5"/>
  <c r="H20" i="5"/>
  <c r="J21" i="5"/>
  <c r="AU27" i="5"/>
  <c r="M27" i="5"/>
  <c r="K23" i="5"/>
  <c r="AB17" i="5"/>
  <c r="C28" i="5"/>
  <c r="AE17" i="5"/>
  <c r="F27" i="5"/>
  <c r="AF20" i="5"/>
  <c r="AS19" i="5"/>
  <c r="Z27" i="5"/>
  <c r="AF19" i="5"/>
  <c r="O25" i="5"/>
  <c r="AA28" i="5"/>
  <c r="AK26" i="5"/>
  <c r="AL20" i="5"/>
  <c r="AM25" i="5"/>
  <c r="AM19" i="5"/>
  <c r="AT28" i="5"/>
  <c r="F23" i="5"/>
  <c r="BD18" i="5"/>
  <c r="AU25" i="5"/>
  <c r="AR25" i="5"/>
  <c r="AE19" i="5"/>
  <c r="BA17" i="5"/>
  <c r="AC20" i="5"/>
  <c r="N26" i="5"/>
  <c r="AO19" i="5"/>
  <c r="AP23" i="5"/>
  <c r="E18" i="5"/>
  <c r="S28" i="5"/>
  <c r="AA16" i="5"/>
  <c r="AA30" i="5" s="1"/>
  <c r="AW18" i="5"/>
  <c r="AF21" i="5"/>
  <c r="BA28" i="5"/>
  <c r="AC23" i="5"/>
  <c r="AY22" i="5"/>
  <c r="AG23" i="5"/>
  <c r="BI17" i="5"/>
  <c r="C22" i="5"/>
  <c r="G27" i="5"/>
  <c r="AS18" i="5"/>
  <c r="AJ21" i="5"/>
  <c r="AQ21" i="5"/>
  <c r="BF28" i="5"/>
  <c r="BF20" i="5"/>
  <c r="AI27" i="5"/>
  <c r="BA23" i="5"/>
  <c r="AQ23" i="5"/>
  <c r="BH25" i="5"/>
  <c r="BC22" i="5"/>
  <c r="AR17" i="5"/>
  <c r="S21" i="5"/>
  <c r="K27" i="5"/>
  <c r="AW20" i="5"/>
  <c r="AF26" i="5"/>
  <c r="AZ22" i="5"/>
  <c r="BE17" i="5"/>
  <c r="D28" i="5"/>
  <c r="Y24" i="5"/>
  <c r="BE22" i="5"/>
  <c r="AQ26" i="5"/>
  <c r="AN20" i="5"/>
  <c r="Z23" i="5"/>
  <c r="O16" i="5"/>
  <c r="O30" i="5" s="1"/>
  <c r="W28" i="5"/>
  <c r="AP25" i="5"/>
  <c r="P21" i="5"/>
  <c r="AS24" i="5"/>
  <c r="F25" i="5"/>
  <c r="J23" i="5"/>
  <c r="AT22" i="5"/>
  <c r="AD23" i="5"/>
  <c r="BB21" i="5"/>
  <c r="N17" i="5"/>
  <c r="E23" i="5"/>
  <c r="AP20" i="5"/>
  <c r="O22" i="5"/>
  <c r="H23" i="5"/>
  <c r="U22" i="5"/>
  <c r="AF23" i="5"/>
  <c r="AQ16" i="5"/>
  <c r="AQ30" i="5" s="1"/>
  <c r="AA27" i="5"/>
  <c r="I24" i="5"/>
  <c r="BD20" i="5"/>
  <c r="AS21" i="5"/>
  <c r="E20" i="5"/>
  <c r="Y25" i="5"/>
  <c r="AV22" i="5"/>
  <c r="Z18" i="5"/>
  <c r="BB20" i="5"/>
  <c r="AV24" i="5"/>
  <c r="BI23" i="5"/>
  <c r="AN28" i="5"/>
  <c r="N18" i="5"/>
  <c r="O26" i="5"/>
  <c r="G21" i="5"/>
  <c r="T28" i="5"/>
  <c r="AU16" i="5"/>
  <c r="AU30" i="5" s="1"/>
  <c r="AJ25" i="5"/>
  <c r="AH28" i="5"/>
  <c r="BA24" i="5"/>
  <c r="AT27" i="5"/>
  <c r="BA21" i="5"/>
  <c r="J26" i="5"/>
  <c r="H28" i="5"/>
  <c r="BE28" i="5"/>
  <c r="K22" i="5"/>
  <c r="B25" i="5"/>
  <c r="AA26" i="5"/>
  <c r="U25" i="5"/>
  <c r="BB22" i="5"/>
  <c r="AY23" i="5"/>
  <c r="AL18" i="5"/>
  <c r="AG20" i="5"/>
  <c r="BI24" i="5"/>
  <c r="L24" i="5"/>
  <c r="G18" i="5"/>
  <c r="AP26" i="5"/>
  <c r="BH26" i="5"/>
  <c r="U18" i="5"/>
  <c r="R23" i="5"/>
  <c r="Z21" i="5"/>
  <c r="M20" i="5"/>
  <c r="R22" i="5"/>
  <c r="AB24" i="5"/>
  <c r="AX21" i="5"/>
  <c r="AB27" i="5"/>
  <c r="X23" i="5"/>
  <c r="N32" i="5" l="1"/>
  <c r="N35" i="5"/>
  <c r="N40" i="5"/>
  <c r="N33" i="5"/>
  <c r="N39" i="5"/>
  <c r="N42" i="5"/>
  <c r="N36" i="5"/>
  <c r="N41" i="5"/>
  <c r="N31" i="5"/>
  <c r="N34" i="5"/>
  <c r="N37" i="5"/>
  <c r="N38" i="5"/>
  <c r="H37" i="5"/>
  <c r="H38" i="5"/>
  <c r="H35" i="5"/>
  <c r="H41" i="5"/>
  <c r="H42" i="5"/>
  <c r="H39" i="5"/>
  <c r="H36" i="5"/>
  <c r="H31" i="5"/>
  <c r="H33" i="5"/>
  <c r="H34" i="5"/>
  <c r="H32" i="5"/>
  <c r="H40" i="5"/>
  <c r="P42" i="5"/>
  <c r="P31" i="5"/>
  <c r="P32" i="5"/>
  <c r="P41" i="5"/>
  <c r="P40" i="5"/>
  <c r="P33" i="5"/>
  <c r="P36" i="5"/>
  <c r="P38" i="5"/>
  <c r="P35" i="5"/>
  <c r="P34" i="5"/>
  <c r="P39" i="5"/>
  <c r="P37" i="5"/>
  <c r="AJ40" i="5"/>
  <c r="AJ33" i="5"/>
  <c r="AJ41" i="5"/>
  <c r="AJ31" i="5"/>
  <c r="AJ32" i="5"/>
  <c r="AJ42" i="5"/>
  <c r="AJ35" i="5"/>
  <c r="AJ36" i="5"/>
  <c r="AJ37" i="5"/>
  <c r="AJ34" i="5"/>
  <c r="AJ38" i="5"/>
  <c r="AJ39" i="5"/>
  <c r="Y37" i="5"/>
  <c r="Y39" i="5"/>
  <c r="Y35" i="5"/>
  <c r="Y41" i="5"/>
  <c r="Y38" i="5"/>
  <c r="Y40" i="5"/>
  <c r="Y31" i="5"/>
  <c r="Y32" i="5"/>
  <c r="Y42" i="5"/>
  <c r="Y36" i="5"/>
  <c r="Y33" i="5"/>
  <c r="Y34" i="5"/>
  <c r="J32" i="5"/>
  <c r="J41" i="5"/>
  <c r="J35" i="5"/>
  <c r="J37" i="5"/>
  <c r="J36" i="5"/>
  <c r="J40" i="5"/>
  <c r="J39" i="5"/>
  <c r="J31" i="5"/>
  <c r="J33" i="5"/>
  <c r="J42" i="5"/>
  <c r="J34" i="5"/>
  <c r="J38" i="5"/>
  <c r="AA31" i="5"/>
  <c r="AA35" i="5"/>
  <c r="AA37" i="5"/>
  <c r="AA40" i="5"/>
  <c r="AA41" i="5"/>
  <c r="AA32" i="5"/>
  <c r="AA36" i="5"/>
  <c r="AA38" i="5"/>
  <c r="AA39" i="5"/>
  <c r="AA42" i="5"/>
  <c r="AA33" i="5"/>
  <c r="AA34" i="5"/>
  <c r="AI34" i="5"/>
  <c r="AI42" i="5"/>
  <c r="AI32" i="5"/>
  <c r="AI41" i="5"/>
  <c r="AI31" i="5"/>
  <c r="AI39" i="5"/>
  <c r="AI38" i="5"/>
  <c r="AI36" i="5"/>
  <c r="AI33" i="5"/>
  <c r="AI40" i="5"/>
  <c r="AI35" i="5"/>
  <c r="AI37" i="5"/>
  <c r="T40" i="5"/>
  <c r="T37" i="5"/>
  <c r="T36" i="5"/>
  <c r="T34" i="5"/>
  <c r="T38" i="5"/>
  <c r="T33" i="5"/>
  <c r="T35" i="5"/>
  <c r="T32" i="5"/>
  <c r="T42" i="5"/>
  <c r="T31" i="5"/>
  <c r="T39" i="5"/>
  <c r="T41" i="5"/>
  <c r="W42" i="5"/>
  <c r="W37" i="5"/>
  <c r="W31" i="5"/>
  <c r="W41" i="5"/>
  <c r="W35" i="5"/>
  <c r="W36" i="5"/>
  <c r="W39" i="5"/>
  <c r="W40" i="5"/>
  <c r="W33" i="5"/>
  <c r="W32" i="5"/>
  <c r="W34" i="5"/>
  <c r="W38" i="5"/>
  <c r="Z32" i="5"/>
  <c r="Z38" i="5"/>
  <c r="Z36" i="5"/>
  <c r="Z40" i="5"/>
  <c r="Z31" i="5"/>
  <c r="Z41" i="5"/>
  <c r="Z33" i="5"/>
  <c r="Z34" i="5"/>
  <c r="Z37" i="5"/>
  <c r="Z42" i="5"/>
  <c r="Z39" i="5"/>
  <c r="Z35" i="5"/>
  <c r="X41" i="5"/>
  <c r="X37" i="5"/>
  <c r="X32" i="5"/>
  <c r="X35" i="5"/>
  <c r="X40" i="5"/>
  <c r="X34" i="5"/>
  <c r="X39" i="5"/>
  <c r="X31" i="5"/>
  <c r="X33" i="5"/>
  <c r="X36" i="5"/>
  <c r="X38" i="5"/>
  <c r="X42" i="5"/>
  <c r="AW35" i="5"/>
  <c r="AW32" i="5"/>
  <c r="AW33" i="5"/>
  <c r="AW40" i="5"/>
  <c r="AW31" i="5"/>
  <c r="AW41" i="5"/>
  <c r="AW39" i="5"/>
  <c r="AW38" i="5"/>
  <c r="AW42" i="5"/>
  <c r="AW36" i="5"/>
  <c r="AW37" i="5"/>
  <c r="AW34" i="5"/>
  <c r="AE42" i="5"/>
  <c r="AE35" i="5"/>
  <c r="AE33" i="5"/>
  <c r="AE36" i="5"/>
  <c r="AE37" i="5"/>
  <c r="AE40" i="5"/>
  <c r="AE31" i="5"/>
  <c r="AE34" i="5"/>
  <c r="AE38" i="5"/>
  <c r="AE41" i="5"/>
  <c r="AE32" i="5"/>
  <c r="AE39" i="5"/>
  <c r="V35" i="5"/>
  <c r="V36" i="5"/>
  <c r="V38" i="5"/>
  <c r="V40" i="5"/>
  <c r="V32" i="5"/>
  <c r="V31" i="5"/>
  <c r="V41" i="5"/>
  <c r="V42" i="5"/>
  <c r="V39" i="5"/>
  <c r="V33" i="5"/>
  <c r="V34" i="5"/>
  <c r="V37" i="5"/>
  <c r="AM41" i="5"/>
  <c r="AM38" i="5"/>
  <c r="AM33" i="5"/>
  <c r="AM32" i="5"/>
  <c r="AM42" i="5"/>
  <c r="AM35" i="5"/>
  <c r="AM39" i="5"/>
  <c r="AM31" i="5"/>
  <c r="AM34" i="5"/>
  <c r="AM36" i="5"/>
  <c r="AM40" i="5"/>
  <c r="AM37" i="5"/>
  <c r="B35" i="5"/>
  <c r="B34" i="5"/>
  <c r="B41" i="5"/>
  <c r="B31" i="5"/>
  <c r="B42" i="5"/>
  <c r="B36" i="5"/>
  <c r="B37" i="5"/>
  <c r="B33" i="5"/>
  <c r="B40" i="5"/>
  <c r="B32" i="5"/>
  <c r="B38" i="5"/>
  <c r="B39" i="5"/>
  <c r="AN36" i="5"/>
  <c r="AN40" i="5"/>
  <c r="AN41" i="5"/>
  <c r="AN39" i="5"/>
  <c r="AN33" i="5"/>
  <c r="AN37" i="5"/>
  <c r="AN34" i="5"/>
  <c r="AN38" i="5"/>
  <c r="AN32" i="5"/>
  <c r="AN35" i="5"/>
  <c r="AN31" i="5"/>
  <c r="AN42" i="5"/>
  <c r="AD42" i="5"/>
  <c r="AD41" i="5"/>
  <c r="AD32" i="5"/>
  <c r="AD40" i="5"/>
  <c r="AD39" i="5"/>
  <c r="AD34" i="5"/>
  <c r="AD36" i="5"/>
  <c r="AD35" i="5"/>
  <c r="AD33" i="5"/>
  <c r="AD38" i="5"/>
  <c r="AD37" i="5"/>
  <c r="AD31" i="5"/>
  <c r="L32" i="5"/>
  <c r="L35" i="5"/>
  <c r="L36" i="5"/>
  <c r="L34" i="5"/>
  <c r="L38" i="5"/>
  <c r="L37" i="5"/>
  <c r="L33" i="5"/>
  <c r="L41" i="5"/>
  <c r="L39" i="5"/>
  <c r="L31" i="5"/>
  <c r="L42" i="5"/>
  <c r="L40" i="5"/>
  <c r="AP37" i="5"/>
  <c r="AP31" i="5"/>
  <c r="AP40" i="5"/>
  <c r="AP42" i="5"/>
  <c r="AP41" i="5"/>
  <c r="AP38" i="5"/>
  <c r="AP34" i="5"/>
  <c r="AP39" i="5"/>
  <c r="AP35" i="5"/>
  <c r="AP36" i="5"/>
  <c r="AP32" i="5"/>
  <c r="AP33" i="5"/>
  <c r="F38" i="5"/>
  <c r="F42" i="5"/>
  <c r="F41" i="5"/>
  <c r="F31" i="5"/>
  <c r="F34" i="5"/>
  <c r="F32" i="5"/>
  <c r="F33" i="5"/>
  <c r="F40" i="5"/>
  <c r="F36" i="5"/>
  <c r="F35" i="5"/>
  <c r="F39" i="5"/>
  <c r="F37" i="5"/>
  <c r="M36" i="5"/>
  <c r="M38" i="5"/>
  <c r="M37" i="5"/>
  <c r="M41" i="5"/>
  <c r="M31" i="5"/>
  <c r="M42" i="5"/>
  <c r="M35" i="5"/>
  <c r="M40" i="5"/>
  <c r="M33" i="5"/>
  <c r="M39" i="5"/>
  <c r="M34" i="5"/>
  <c r="M32" i="5"/>
  <c r="AH40" i="5"/>
  <c r="AH41" i="5"/>
  <c r="AH37" i="5"/>
  <c r="AH42" i="5"/>
  <c r="AH32" i="5"/>
  <c r="AH35" i="5"/>
  <c r="AH39" i="5"/>
  <c r="AH36" i="5"/>
  <c r="AH31" i="5"/>
  <c r="AH33" i="5"/>
  <c r="AH34" i="5"/>
  <c r="AH38" i="5"/>
  <c r="AF39" i="5"/>
  <c r="AF32" i="5"/>
  <c r="AF41" i="5"/>
  <c r="AF31" i="5"/>
  <c r="AF38" i="5"/>
  <c r="AF34" i="5"/>
  <c r="AF40" i="5"/>
  <c r="AF36" i="5"/>
  <c r="AF42" i="5"/>
  <c r="AF33" i="5"/>
  <c r="AF37" i="5"/>
  <c r="AF35" i="5"/>
  <c r="AS42" i="5"/>
  <c r="AS31" i="5"/>
  <c r="AS37" i="5"/>
  <c r="AS33" i="5"/>
  <c r="AS41" i="5"/>
  <c r="AS39" i="5"/>
  <c r="AS36" i="5"/>
  <c r="AS32" i="5"/>
  <c r="AS34" i="5"/>
  <c r="AS40" i="5"/>
  <c r="AS35" i="5"/>
  <c r="AS38" i="5"/>
  <c r="K39" i="5"/>
  <c r="K35" i="5"/>
  <c r="K31" i="5"/>
  <c r="K34" i="5"/>
  <c r="K33" i="5"/>
  <c r="K32" i="5"/>
  <c r="K38" i="5"/>
  <c r="K36" i="5"/>
  <c r="K40" i="5"/>
  <c r="K37" i="5"/>
  <c r="K41" i="5"/>
  <c r="K42" i="5"/>
  <c r="AC39" i="5"/>
  <c r="AC33" i="5"/>
  <c r="AC31" i="5"/>
  <c r="AC36" i="5"/>
  <c r="AC32" i="5"/>
  <c r="AC38" i="5"/>
  <c r="AC41" i="5"/>
  <c r="AC35" i="5"/>
  <c r="AC42" i="5"/>
  <c r="AC34" i="5"/>
  <c r="AC37" i="5"/>
  <c r="AC40" i="5"/>
  <c r="AO31" i="5"/>
  <c r="AO35" i="5"/>
  <c r="AO37" i="5"/>
  <c r="AO32" i="5"/>
  <c r="AO41" i="5"/>
  <c r="AO39" i="5"/>
  <c r="AO40" i="5"/>
  <c r="AO33" i="5"/>
  <c r="AO42" i="5"/>
  <c r="AO38" i="5"/>
  <c r="AO36" i="5"/>
  <c r="AO34" i="5"/>
  <c r="O40" i="5"/>
  <c r="O41" i="5"/>
  <c r="O36" i="5"/>
  <c r="O35" i="5"/>
  <c r="O33" i="5"/>
  <c r="O42" i="5"/>
  <c r="O32" i="5"/>
  <c r="O38" i="5"/>
  <c r="O39" i="5"/>
  <c r="O37" i="5"/>
  <c r="O31" i="5"/>
  <c r="O34" i="5"/>
  <c r="AB35" i="5"/>
  <c r="AB37" i="5"/>
  <c r="AB38" i="5"/>
  <c r="AB34" i="5"/>
  <c r="AB33" i="5"/>
  <c r="AB32" i="5"/>
  <c r="AB40" i="5"/>
  <c r="AB31" i="5"/>
  <c r="AB42" i="5"/>
  <c r="AB41" i="5"/>
  <c r="AB39" i="5"/>
  <c r="AB36" i="5"/>
  <c r="AU31" i="5"/>
  <c r="AU35" i="5"/>
  <c r="AU37" i="5"/>
  <c r="AU39" i="5"/>
  <c r="AU32" i="5"/>
  <c r="AU38" i="5"/>
  <c r="AU33" i="5"/>
  <c r="AU40" i="5"/>
  <c r="AU34" i="5"/>
  <c r="AU36" i="5"/>
  <c r="AU41" i="5"/>
  <c r="AU42" i="5"/>
  <c r="Q35" i="5"/>
  <c r="Q41" i="5"/>
  <c r="Q34" i="5"/>
  <c r="Q33" i="5"/>
  <c r="Q39" i="5"/>
  <c r="Q37" i="5"/>
  <c r="Q32" i="5"/>
  <c r="Q36" i="5"/>
  <c r="Q31" i="5"/>
  <c r="Q42" i="5"/>
  <c r="Q38" i="5"/>
  <c r="Q40" i="5"/>
  <c r="U35" i="5"/>
  <c r="U38" i="5"/>
  <c r="U40" i="5"/>
  <c r="U33" i="5"/>
  <c r="U39" i="5"/>
  <c r="U34" i="5"/>
  <c r="U36" i="5"/>
  <c r="U42" i="5"/>
  <c r="U31" i="5"/>
  <c r="U37" i="5"/>
  <c r="U41" i="5"/>
  <c r="U32" i="5"/>
  <c r="E39" i="5"/>
  <c r="E41" i="5"/>
  <c r="E40" i="5"/>
  <c r="E33" i="5"/>
  <c r="E31" i="5"/>
  <c r="E36" i="5"/>
  <c r="E32" i="5"/>
  <c r="E37" i="5"/>
  <c r="E38" i="5"/>
  <c r="E35" i="5"/>
  <c r="E42" i="5"/>
  <c r="E34" i="5"/>
  <c r="G41" i="5"/>
  <c r="G32" i="5"/>
  <c r="G36" i="5"/>
  <c r="G38" i="5"/>
  <c r="G37" i="5"/>
  <c r="G34" i="5"/>
  <c r="G39" i="5"/>
  <c r="G35" i="5"/>
  <c r="G33" i="5"/>
  <c r="G31" i="5"/>
  <c r="G40" i="5"/>
  <c r="G42" i="5"/>
  <c r="AQ33" i="5"/>
  <c r="AQ34" i="5"/>
  <c r="AQ40" i="5"/>
  <c r="AQ41" i="5"/>
  <c r="AQ35" i="5"/>
  <c r="AQ38" i="5"/>
  <c r="AQ42" i="5"/>
  <c r="AQ37" i="5"/>
  <c r="AQ36" i="5"/>
  <c r="AQ39" i="5"/>
  <c r="AQ32" i="5"/>
  <c r="AQ31" i="5"/>
  <c r="C34" i="5"/>
  <c r="C37" i="5"/>
  <c r="C38" i="5"/>
  <c r="C32" i="5"/>
  <c r="C35" i="5"/>
  <c r="C33" i="5"/>
  <c r="C36" i="5"/>
  <c r="C31" i="5"/>
  <c r="C39" i="5"/>
  <c r="C41" i="5"/>
  <c r="C40" i="5"/>
  <c r="C42" i="5"/>
  <c r="AR31" i="5"/>
  <c r="AR37" i="5"/>
  <c r="AR38" i="5"/>
  <c r="AR41" i="5"/>
  <c r="AR34" i="5"/>
  <c r="AR32" i="5"/>
  <c r="AR40" i="5"/>
  <c r="AR35" i="5"/>
  <c r="AR42" i="5"/>
  <c r="AR36" i="5"/>
  <c r="AR39" i="5"/>
  <c r="AR33" i="5"/>
  <c r="AV39" i="5"/>
  <c r="AV41" i="5"/>
  <c r="AV37" i="5"/>
  <c r="AV38" i="5"/>
  <c r="AV35" i="5"/>
  <c r="AV33" i="5"/>
  <c r="AV32" i="5"/>
  <c r="AV34" i="5"/>
  <c r="AV36" i="5"/>
  <c r="AV31" i="5"/>
  <c r="AV40" i="5"/>
  <c r="AV42" i="5"/>
  <c r="AT34" i="5"/>
  <c r="AT42" i="5"/>
  <c r="AT39" i="5"/>
  <c r="AT36" i="5"/>
  <c r="AT33" i="5"/>
  <c r="AT41" i="5"/>
  <c r="AT37" i="5"/>
  <c r="AT38" i="5"/>
  <c r="AT35" i="5"/>
  <c r="AT31" i="5"/>
  <c r="AT40" i="5"/>
  <c r="AT32" i="5"/>
  <c r="S36" i="5"/>
  <c r="S34" i="5"/>
  <c r="S42" i="5"/>
  <c r="S32" i="5"/>
  <c r="S40" i="5"/>
  <c r="S41" i="5"/>
  <c r="S35" i="5"/>
  <c r="S38" i="5"/>
  <c r="S39" i="5"/>
  <c r="S33" i="5"/>
  <c r="S31" i="5"/>
  <c r="S37" i="5"/>
  <c r="AG37" i="5"/>
  <c r="AG39" i="5"/>
  <c r="AG31" i="5"/>
  <c r="AG38" i="5"/>
  <c r="AG33" i="5"/>
  <c r="AG40" i="5"/>
  <c r="AG32" i="5"/>
  <c r="AG41" i="5"/>
  <c r="AG36" i="5"/>
  <c r="AG34" i="5"/>
  <c r="AG35" i="5"/>
  <c r="AG42" i="5"/>
  <c r="AK41" i="5"/>
  <c r="AK32" i="5"/>
  <c r="AK39" i="5"/>
  <c r="AK37" i="5"/>
  <c r="AK33" i="5"/>
  <c r="AK40" i="5"/>
  <c r="AK34" i="5"/>
  <c r="AK35" i="5"/>
  <c r="AK36" i="5"/>
  <c r="AK38" i="5"/>
  <c r="AK31" i="5"/>
  <c r="AK42" i="5"/>
  <c r="D39" i="5"/>
  <c r="D38" i="5"/>
  <c r="D35" i="5"/>
  <c r="D31" i="5"/>
  <c r="D41" i="5"/>
  <c r="D42" i="5"/>
  <c r="D34" i="5"/>
  <c r="D40" i="5"/>
  <c r="D32" i="5"/>
  <c r="D37" i="5"/>
  <c r="D36" i="5"/>
  <c r="D33" i="5"/>
  <c r="R33" i="5"/>
  <c r="R32" i="5"/>
  <c r="R41" i="5"/>
  <c r="R37" i="5"/>
  <c r="R38" i="5"/>
  <c r="R42" i="5"/>
  <c r="R35" i="5"/>
  <c r="R34" i="5"/>
  <c r="R39" i="5"/>
  <c r="R36" i="5"/>
  <c r="R31" i="5"/>
  <c r="R40" i="5"/>
  <c r="O15" i="2"/>
  <c r="O16" i="2" s="1"/>
  <c r="M15" i="2"/>
  <c r="M16" i="2" s="1"/>
  <c r="AL32" i="5"/>
  <c r="AL39" i="5"/>
  <c r="AL31" i="5"/>
  <c r="AL33" i="5"/>
  <c r="AL40" i="5"/>
  <c r="AL41" i="5"/>
  <c r="AL38" i="5"/>
  <c r="AL36" i="5"/>
  <c r="AL34" i="5"/>
  <c r="AL42" i="5"/>
  <c r="M13" i="2"/>
  <c r="AL35" i="5"/>
  <c r="AL37" i="5"/>
  <c r="I41" i="5"/>
  <c r="I39" i="5"/>
  <c r="I40" i="5"/>
  <c r="I38" i="5"/>
  <c r="I31" i="5"/>
  <c r="I42" i="5"/>
  <c r="I32" i="5"/>
  <c r="I33" i="5"/>
  <c r="I37" i="5"/>
  <c r="I34" i="5"/>
  <c r="I36" i="5"/>
  <c r="I35" i="5"/>
  <c r="BM64" i="5" l="1"/>
  <c r="BL64" i="5"/>
  <c r="BM55" i="5"/>
  <c r="BL55" i="5"/>
  <c r="BM56" i="5"/>
  <c r="BL56" i="5"/>
  <c r="BM53" i="5"/>
  <c r="BL53" i="5"/>
  <c r="BM58" i="5"/>
  <c r="BL58" i="5"/>
  <c r="BM61" i="5"/>
  <c r="BL61" i="5"/>
  <c r="BM59" i="5"/>
  <c r="BL59" i="5"/>
  <c r="BM60" i="5"/>
  <c r="BL60" i="5"/>
  <c r="BM54" i="5"/>
  <c r="BL54" i="5"/>
  <c r="BM57" i="5"/>
  <c r="BL57" i="5"/>
  <c r="BM63" i="5"/>
  <c r="BL63" i="5"/>
  <c r="BM62" i="5"/>
  <c r="BL62" i="5"/>
  <c r="B16" i="6" l="1" a="1"/>
  <c r="B16" i="6" l="1"/>
  <c r="B30" i="6" s="1"/>
  <c r="AM21" i="6"/>
  <c r="X18" i="6"/>
  <c r="Y23" i="6"/>
  <c r="AK20" i="6"/>
  <c r="BD24" i="6"/>
  <c r="AN18" i="6"/>
  <c r="G17" i="6"/>
  <c r="M27" i="6"/>
  <c r="H26" i="6"/>
  <c r="AJ21" i="6"/>
  <c r="AJ26" i="6"/>
  <c r="BI23" i="6"/>
  <c r="AU16" i="6"/>
  <c r="AU30" i="6" s="1"/>
  <c r="AG18" i="6"/>
  <c r="AF20" i="6"/>
  <c r="B25" i="6"/>
  <c r="BE17" i="6"/>
  <c r="Y19" i="6"/>
  <c r="AC21" i="6"/>
  <c r="L26" i="6"/>
  <c r="BA25" i="6"/>
  <c r="AZ17" i="6"/>
  <c r="E18" i="6"/>
  <c r="AU25" i="6"/>
  <c r="V27" i="6"/>
  <c r="AV16" i="6"/>
  <c r="AV30" i="6" s="1"/>
  <c r="Q18" i="6"/>
  <c r="AK19" i="6"/>
  <c r="AG16" i="6"/>
  <c r="AG30" i="6" s="1"/>
  <c r="AC28" i="6"/>
  <c r="AB24" i="6"/>
  <c r="AE28" i="6"/>
  <c r="H16" i="6"/>
  <c r="H30" i="6" s="1"/>
  <c r="BH27" i="6"/>
  <c r="AO17" i="6"/>
  <c r="AW22" i="6"/>
  <c r="Z20" i="6"/>
  <c r="BC24" i="6"/>
  <c r="AP21" i="6"/>
  <c r="O16" i="6"/>
  <c r="O30" i="6" s="1"/>
  <c r="R24" i="6"/>
  <c r="BH22" i="6"/>
  <c r="BF26" i="6"/>
  <c r="AY25" i="6"/>
  <c r="Z18" i="6"/>
  <c r="AF17" i="6"/>
  <c r="BB28" i="6"/>
  <c r="X28" i="6"/>
  <c r="BH25" i="6"/>
  <c r="W17" i="6"/>
  <c r="B24" i="6"/>
  <c r="T24" i="6"/>
  <c r="AP26" i="6"/>
  <c r="BI28" i="6"/>
  <c r="AR20" i="6"/>
  <c r="AX26" i="6"/>
  <c r="Z26" i="6"/>
  <c r="AP17" i="6"/>
  <c r="X16" i="6"/>
  <c r="X30" i="6" s="1"/>
  <c r="AH26" i="6"/>
  <c r="AV17" i="6"/>
  <c r="E21" i="6"/>
  <c r="M19" i="6"/>
  <c r="AB16" i="6"/>
  <c r="AB30" i="6" s="1"/>
  <c r="AY24" i="6"/>
  <c r="AZ27" i="6"/>
  <c r="AS26" i="6"/>
  <c r="AW18" i="6"/>
  <c r="AM25" i="6"/>
  <c r="AY23" i="6"/>
  <c r="D28" i="6"/>
  <c r="AR26" i="6"/>
  <c r="I28" i="6"/>
  <c r="S16" i="6"/>
  <c r="S30" i="6" s="1"/>
  <c r="AB23" i="6"/>
  <c r="AV25" i="6"/>
  <c r="BG18" i="6"/>
  <c r="C27" i="6"/>
  <c r="AJ25" i="6"/>
  <c r="W27" i="6"/>
  <c r="O22" i="6"/>
  <c r="AD27" i="6"/>
  <c r="AW21" i="6"/>
  <c r="AW16" i="6"/>
  <c r="AW30" i="6" s="1"/>
  <c r="F17" i="6"/>
  <c r="T26" i="6"/>
  <c r="AI18" i="6"/>
  <c r="AD23" i="6"/>
  <c r="D23" i="6"/>
  <c r="AJ18" i="6"/>
  <c r="J20" i="6"/>
  <c r="BH26" i="6"/>
  <c r="AN24" i="6"/>
  <c r="AL24" i="6"/>
  <c r="Q23" i="6"/>
  <c r="C17" i="6"/>
  <c r="AH28" i="6"/>
  <c r="W19" i="6"/>
  <c r="AX17" i="6"/>
  <c r="BE25" i="6"/>
  <c r="AW25" i="6"/>
  <c r="AZ19" i="6"/>
  <c r="T27" i="6"/>
  <c r="AS20" i="6"/>
  <c r="L28" i="6"/>
  <c r="BA21" i="6"/>
  <c r="AQ18" i="6"/>
  <c r="AP25" i="6"/>
  <c r="R22" i="6"/>
  <c r="R21" i="6"/>
  <c r="F21" i="6"/>
  <c r="S17" i="6"/>
  <c r="AO28" i="6"/>
  <c r="AN25" i="6"/>
  <c r="AG28" i="6"/>
  <c r="AG26" i="6"/>
  <c r="Q26" i="6"/>
  <c r="BI24" i="6"/>
  <c r="AU22" i="6"/>
  <c r="Q27" i="6"/>
  <c r="AF23" i="6"/>
  <c r="W24" i="6"/>
  <c r="BG22" i="6"/>
  <c r="AV20" i="6"/>
  <c r="AB28" i="6"/>
  <c r="B28" i="6"/>
  <c r="AF25" i="6"/>
  <c r="AQ28" i="6"/>
  <c r="C24" i="6"/>
  <c r="AG23" i="6"/>
  <c r="Q19" i="6"/>
  <c r="N22" i="6"/>
  <c r="S21" i="6"/>
  <c r="BG27" i="6"/>
  <c r="I23" i="6"/>
  <c r="AQ24" i="6"/>
  <c r="BI17" i="6"/>
  <c r="E20" i="6"/>
  <c r="S23" i="6"/>
  <c r="X21" i="6"/>
  <c r="V16" i="6"/>
  <c r="V30" i="6" s="1"/>
  <c r="P19" i="6"/>
  <c r="K28" i="6"/>
  <c r="AG25" i="6"/>
  <c r="Q25" i="6"/>
  <c r="D18" i="6"/>
  <c r="AJ28" i="6"/>
  <c r="V18" i="6"/>
  <c r="F16" i="6"/>
  <c r="F30" i="6" s="1"/>
  <c r="AO22" i="6"/>
  <c r="AK26" i="6"/>
  <c r="AJ23" i="6"/>
  <c r="N16" i="6"/>
  <c r="N30" i="6" s="1"/>
  <c r="S25" i="6"/>
  <c r="T20" i="6"/>
  <c r="AK23" i="6"/>
  <c r="AX23" i="6"/>
  <c r="X24" i="6"/>
  <c r="AT28" i="6"/>
  <c r="AC23" i="6"/>
  <c r="AO27" i="6"/>
  <c r="AO26" i="6"/>
  <c r="E28" i="6"/>
  <c r="BD20" i="6"/>
  <c r="H17" i="6"/>
  <c r="K26" i="6"/>
  <c r="AX25" i="6"/>
  <c r="D20" i="6"/>
  <c r="S27" i="6"/>
  <c r="BD28" i="6"/>
  <c r="V25" i="6"/>
  <c r="AD24" i="6"/>
  <c r="AB20" i="6"/>
  <c r="T28" i="6"/>
  <c r="L16" i="6"/>
  <c r="L30" i="6" s="1"/>
  <c r="AR28" i="6"/>
  <c r="O27" i="6"/>
  <c r="B18" i="6"/>
  <c r="Y22" i="6"/>
  <c r="BD16" i="6"/>
  <c r="BD30" i="6" s="1"/>
  <c r="G26" i="6"/>
  <c r="AG22" i="6"/>
  <c r="AN27" i="6"/>
  <c r="L21" i="6"/>
  <c r="L17" i="6"/>
  <c r="AV22" i="6"/>
  <c r="Y21" i="6"/>
  <c r="AR24" i="6"/>
  <c r="K17" i="6"/>
  <c r="I17" i="6"/>
  <c r="J16" i="6"/>
  <c r="J30" i="6" s="1"/>
  <c r="F22" i="6"/>
  <c r="AO24" i="6"/>
  <c r="AC25" i="6"/>
  <c r="BE20" i="6"/>
  <c r="AM17" i="6"/>
  <c r="AA27" i="6"/>
  <c r="AD22" i="6"/>
  <c r="AH23" i="6"/>
  <c r="X17" i="6"/>
  <c r="AY28" i="6"/>
  <c r="AR16" i="6"/>
  <c r="AR30" i="6" s="1"/>
  <c r="BF25" i="6"/>
  <c r="BI26" i="6"/>
  <c r="AG24" i="6"/>
  <c r="P28" i="6"/>
  <c r="AR25" i="6"/>
  <c r="AM22" i="6"/>
  <c r="AL16" i="6"/>
  <c r="AL30" i="6" s="1"/>
  <c r="L27" i="6"/>
  <c r="M18" i="6"/>
  <c r="P25" i="6"/>
  <c r="I16" i="6"/>
  <c r="I30" i="6" s="1"/>
  <c r="AL21" i="6"/>
  <c r="J21" i="6"/>
  <c r="Z17" i="6"/>
  <c r="BH16" i="6"/>
  <c r="BH30" i="6" s="1"/>
  <c r="AI28" i="6"/>
  <c r="BE16" i="6"/>
  <c r="BE30" i="6" s="1"/>
  <c r="E27" i="6"/>
  <c r="BE21" i="6"/>
  <c r="BF20" i="6"/>
  <c r="D26" i="6"/>
  <c r="BE24" i="6"/>
  <c r="O23" i="6"/>
  <c r="AM24" i="6"/>
  <c r="AM16" i="6"/>
  <c r="AM30" i="6" s="1"/>
  <c r="R17" i="6"/>
  <c r="BE27" i="6"/>
  <c r="M28" i="6"/>
  <c r="BH23" i="6"/>
  <c r="N17" i="6"/>
  <c r="BC26" i="6"/>
  <c r="Z19" i="6"/>
  <c r="M26" i="6"/>
  <c r="AC18" i="6"/>
  <c r="AV27" i="6"/>
  <c r="AL20" i="6"/>
  <c r="AT22" i="6"/>
  <c r="BI22" i="6"/>
  <c r="E19" i="6"/>
  <c r="AU23" i="6"/>
  <c r="M20" i="6"/>
  <c r="AN17" i="6"/>
  <c r="AH18" i="6"/>
  <c r="AM19" i="6"/>
  <c r="AW28" i="6"/>
  <c r="Z22" i="6"/>
  <c r="AK21" i="6"/>
  <c r="C16" i="6"/>
  <c r="C30" i="6" s="1"/>
  <c r="F18" i="6"/>
  <c r="AD16" i="6"/>
  <c r="AD30" i="6" s="1"/>
  <c r="AJ17" i="6"/>
  <c r="AH27" i="6"/>
  <c r="I25" i="6"/>
  <c r="B27" i="6"/>
  <c r="AA22" i="6"/>
  <c r="AI21" i="6"/>
  <c r="BD25" i="6"/>
  <c r="BD22" i="6"/>
  <c r="O21" i="6"/>
  <c r="U28" i="6"/>
  <c r="AK17" i="6"/>
  <c r="M23" i="6"/>
  <c r="BG19" i="6"/>
  <c r="Q20" i="6"/>
  <c r="V22" i="6"/>
  <c r="AI19" i="6"/>
  <c r="AW20" i="6"/>
  <c r="AU21" i="6"/>
  <c r="AL17" i="6"/>
  <c r="K20" i="6"/>
  <c r="AJ27" i="6"/>
  <c r="BH18" i="6"/>
  <c r="BC27" i="6"/>
  <c r="AO16" i="6"/>
  <c r="AO30" i="6" s="1"/>
  <c r="U18" i="6"/>
  <c r="O25" i="6"/>
  <c r="BB19" i="6"/>
  <c r="AR27" i="6"/>
  <c r="AQ20" i="6"/>
  <c r="Y26" i="6"/>
  <c r="R25" i="6"/>
  <c r="BB27" i="6"/>
  <c r="U24" i="6"/>
  <c r="AT26" i="6"/>
  <c r="BE18" i="6"/>
  <c r="J25" i="6"/>
  <c r="AW23" i="6"/>
  <c r="BD23" i="6"/>
  <c r="AH19" i="6"/>
  <c r="W26" i="6"/>
  <c r="BF19" i="6"/>
  <c r="S20" i="6"/>
  <c r="AS19" i="6"/>
  <c r="AN28" i="6"/>
  <c r="N20" i="6"/>
  <c r="AR19" i="6"/>
  <c r="BB25" i="6"/>
  <c r="G21" i="6"/>
  <c r="AT25" i="6"/>
  <c r="AE17" i="6"/>
  <c r="L19" i="6"/>
  <c r="C28" i="6"/>
  <c r="S24" i="6"/>
  <c r="L20" i="6"/>
  <c r="AF19" i="6"/>
  <c r="P20" i="6"/>
  <c r="BB17" i="6"/>
  <c r="BC18" i="6"/>
  <c r="AQ19" i="6"/>
  <c r="G18" i="6"/>
  <c r="G16" i="6"/>
  <c r="G30" i="6" s="1"/>
  <c r="J22" i="6"/>
  <c r="C22" i="6"/>
  <c r="AQ27" i="6"/>
  <c r="N21" i="6"/>
  <c r="AV23" i="6"/>
  <c r="AZ16" i="6"/>
  <c r="AZ30" i="6" s="1"/>
  <c r="AX20" i="6"/>
  <c r="N26" i="6"/>
  <c r="B23" i="6"/>
  <c r="AB21" i="6"/>
  <c r="X22" i="6"/>
  <c r="Z21" i="6"/>
  <c r="AA17" i="6"/>
  <c r="AN26" i="6"/>
  <c r="S22" i="6"/>
  <c r="Z23" i="6"/>
  <c r="AA20" i="6"/>
  <c r="R23" i="6"/>
  <c r="E17" i="6"/>
  <c r="AP19" i="6"/>
  <c r="P21" i="6"/>
  <c r="AA28" i="6"/>
  <c r="M25" i="6"/>
  <c r="AE20" i="6"/>
  <c r="D27" i="6"/>
  <c r="AM20" i="6"/>
  <c r="BA20" i="6"/>
  <c r="U23" i="6"/>
  <c r="AC16" i="6"/>
  <c r="AC30" i="6" s="1"/>
  <c r="AE26" i="6"/>
  <c r="AF27" i="6"/>
  <c r="AL23" i="6"/>
  <c r="L25" i="6"/>
  <c r="G23" i="6"/>
  <c r="V24" i="6"/>
  <c r="H18" i="6"/>
  <c r="AR22" i="6"/>
  <c r="AK25" i="6"/>
  <c r="AN20" i="6"/>
  <c r="BE26" i="6"/>
  <c r="BG24" i="6"/>
  <c r="U20" i="6"/>
  <c r="U22" i="6"/>
  <c r="AJ20" i="6"/>
  <c r="BF23" i="6"/>
  <c r="R18" i="6"/>
  <c r="AY21" i="6"/>
  <c r="AY19" i="6"/>
  <c r="H20" i="6"/>
  <c r="D16" i="6"/>
  <c r="D30" i="6" s="1"/>
  <c r="W20" i="6"/>
  <c r="AI24" i="6"/>
  <c r="T22" i="6"/>
  <c r="J28" i="6"/>
  <c r="AP22" i="6"/>
  <c r="AD17" i="6"/>
  <c r="K22" i="6"/>
  <c r="AF26" i="6"/>
  <c r="AY17" i="6"/>
  <c r="AK16" i="6"/>
  <c r="AK30" i="6" s="1"/>
  <c r="AI22" i="6"/>
  <c r="AH20" i="6"/>
  <c r="AC22" i="6"/>
  <c r="N24" i="6"/>
  <c r="R27" i="6"/>
  <c r="BC22" i="6"/>
  <c r="AB19" i="6"/>
  <c r="H24" i="6"/>
  <c r="H28" i="6"/>
  <c r="AH16" i="6"/>
  <c r="AH30" i="6" s="1"/>
  <c r="P17" i="6"/>
  <c r="W25" i="6"/>
  <c r="AC26" i="6"/>
  <c r="AT16" i="6"/>
  <c r="AT30" i="6" s="1"/>
  <c r="AT21" i="6"/>
  <c r="AP18" i="6"/>
  <c r="BC28" i="6"/>
  <c r="B21" i="6"/>
  <c r="AS16" i="6"/>
  <c r="AS30" i="6" s="1"/>
  <c r="BD17" i="6"/>
  <c r="BC20" i="6"/>
  <c r="AL22" i="6"/>
  <c r="BF28" i="6"/>
  <c r="AP20" i="6"/>
  <c r="J19" i="6"/>
  <c r="AF18" i="6"/>
  <c r="AP27" i="6"/>
  <c r="C19" i="6"/>
  <c r="AS17" i="6"/>
  <c r="E24" i="6"/>
  <c r="AQ23" i="6"/>
  <c r="AF16" i="6"/>
  <c r="AF30" i="6" s="1"/>
  <c r="AG20" i="6"/>
  <c r="AM26" i="6"/>
  <c r="R16" i="6"/>
  <c r="R30" i="6" s="1"/>
  <c r="Z16" i="6"/>
  <c r="Z30" i="6" s="1"/>
  <c r="AJ19" i="6"/>
  <c r="BA27" i="6"/>
  <c r="BI27" i="6"/>
  <c r="AS27" i="6"/>
  <c r="AN23" i="6"/>
  <c r="BD27" i="6"/>
  <c r="AX22" i="6"/>
  <c r="AQ26" i="6"/>
  <c r="T19" i="6"/>
  <c r="M24" i="6"/>
  <c r="AD18" i="6"/>
  <c r="AB26" i="6"/>
  <c r="F26" i="6"/>
  <c r="W16" i="6"/>
  <c r="W30" i="6" s="1"/>
  <c r="AF21" i="6"/>
  <c r="AW24" i="6"/>
  <c r="Z24" i="6"/>
  <c r="V23" i="6"/>
  <c r="K18" i="6"/>
  <c r="AV21" i="6"/>
  <c r="AA16" i="6"/>
  <c r="AA30" i="6" s="1"/>
  <c r="AZ28" i="6"/>
  <c r="AC27" i="6"/>
  <c r="J18" i="6"/>
  <c r="AA24" i="6"/>
  <c r="W28" i="6"/>
  <c r="AU20" i="6"/>
  <c r="O19" i="6"/>
  <c r="T18" i="6"/>
  <c r="AP16" i="6"/>
  <c r="AP30" i="6" s="1"/>
  <c r="M17" i="6"/>
  <c r="B26" i="6"/>
  <c r="P23" i="6"/>
  <c r="BB16" i="6"/>
  <c r="BB30" i="6" s="1"/>
  <c r="AE18" i="6"/>
  <c r="O18" i="6"/>
  <c r="BE19" i="6"/>
  <c r="AV26" i="6"/>
  <c r="AO23" i="6"/>
  <c r="AB22" i="6"/>
  <c r="F25" i="6"/>
  <c r="AU18" i="6"/>
  <c r="AZ21" i="6"/>
  <c r="T21" i="6"/>
  <c r="Y17" i="6"/>
  <c r="BA16" i="6"/>
  <c r="BA30" i="6" s="1"/>
  <c r="AM27" i="6"/>
  <c r="O17" i="6"/>
  <c r="AY16" i="6"/>
  <c r="AY30" i="6" s="1"/>
  <c r="AA23" i="6"/>
  <c r="K24" i="6"/>
  <c r="BG28" i="6"/>
  <c r="O20" i="6"/>
  <c r="AN16" i="6"/>
  <c r="AN30" i="6" s="1"/>
  <c r="L18" i="6"/>
  <c r="C18" i="6"/>
  <c r="F28" i="6"/>
  <c r="BF21" i="6"/>
  <c r="AL28" i="6"/>
  <c r="AT27" i="6"/>
  <c r="AL19" i="6"/>
  <c r="G25" i="6"/>
  <c r="N18" i="6"/>
  <c r="G19" i="6"/>
  <c r="N27" i="6"/>
  <c r="BB23" i="6"/>
  <c r="AF22" i="6"/>
  <c r="AT18" i="6"/>
  <c r="L22" i="6"/>
  <c r="AV24" i="6"/>
  <c r="AO18" i="6"/>
  <c r="AO32" i="6" s="1"/>
  <c r="AZ25" i="6"/>
  <c r="AQ25" i="6"/>
  <c r="B17" i="6"/>
  <c r="M22" i="6"/>
  <c r="BI25" i="6"/>
  <c r="AZ18" i="6"/>
  <c r="BD19" i="6"/>
  <c r="Z25" i="6"/>
  <c r="G28" i="6"/>
  <c r="V17" i="6"/>
  <c r="AW19" i="6"/>
  <c r="AQ21" i="6"/>
  <c r="AB27" i="6"/>
  <c r="AD20" i="6"/>
  <c r="AO21" i="6"/>
  <c r="AX27" i="6"/>
  <c r="AX19" i="6"/>
  <c r="G27" i="6"/>
  <c r="Y28" i="6"/>
  <c r="AO19" i="6"/>
  <c r="V26" i="6"/>
  <c r="Z28" i="6"/>
  <c r="U19" i="6"/>
  <c r="AL27" i="6"/>
  <c r="E16" i="6"/>
  <c r="E30" i="6" s="1"/>
  <c r="AL18" i="6"/>
  <c r="H21" i="6"/>
  <c r="BG26" i="6"/>
  <c r="AT24" i="6"/>
  <c r="AU26" i="6"/>
  <c r="AX18" i="6"/>
  <c r="D24" i="6"/>
  <c r="V20" i="6"/>
  <c r="BC25" i="6"/>
  <c r="C20" i="6"/>
  <c r="AD26" i="6"/>
  <c r="O28" i="6"/>
  <c r="BG21" i="6"/>
  <c r="AV28" i="6"/>
  <c r="AI20" i="6"/>
  <c r="BI21" i="6"/>
  <c r="AH17" i="6"/>
  <c r="Y24" i="6"/>
  <c r="J27" i="6"/>
  <c r="R26" i="6"/>
  <c r="AN19" i="6"/>
  <c r="AF28" i="6"/>
  <c r="X23" i="6"/>
  <c r="I22" i="6"/>
  <c r="P18" i="6"/>
  <c r="L23" i="6"/>
  <c r="AP24" i="6"/>
  <c r="AH24" i="6"/>
  <c r="AU17" i="6"/>
  <c r="K23" i="6"/>
  <c r="BB22" i="6"/>
  <c r="AM28" i="6"/>
  <c r="G24" i="6"/>
  <c r="AO25" i="6"/>
  <c r="AI27" i="6"/>
  <c r="AS22" i="6"/>
  <c r="AG19" i="6"/>
  <c r="BA26" i="6"/>
  <c r="BC23" i="6"/>
  <c r="O26" i="6"/>
  <c r="AZ26" i="6"/>
  <c r="B19" i="6"/>
  <c r="F23" i="6"/>
  <c r="AR21" i="6"/>
  <c r="W22" i="6"/>
  <c r="K25" i="6"/>
  <c r="N19" i="6"/>
  <c r="W23" i="6"/>
  <c r="AE23" i="6"/>
  <c r="X27" i="6"/>
  <c r="O24" i="6"/>
  <c r="AZ23" i="6"/>
  <c r="C26" i="6"/>
  <c r="AS23" i="6"/>
  <c r="U26" i="6"/>
  <c r="T23" i="6"/>
  <c r="E25" i="6"/>
  <c r="U16" i="6"/>
  <c r="U30" i="6" s="1"/>
  <c r="AD28" i="6"/>
  <c r="K19" i="6"/>
  <c r="AJ22" i="6"/>
  <c r="BF17" i="6"/>
  <c r="F27" i="6"/>
  <c r="BF27" i="6"/>
  <c r="AX16" i="6"/>
  <c r="AX30" i="6" s="1"/>
  <c r="D21" i="6"/>
  <c r="T16" i="6"/>
  <c r="T30" i="6" s="1"/>
  <c r="B22" i="6"/>
  <c r="BF24" i="6"/>
  <c r="AT17" i="6"/>
  <c r="U25" i="6"/>
  <c r="AU19" i="6"/>
  <c r="AK18" i="6"/>
  <c r="AE16" i="6"/>
  <c r="AE30" i="6" s="1"/>
  <c r="AA25" i="6"/>
  <c r="F24" i="6"/>
  <c r="AK24" i="6"/>
  <c r="U17" i="6"/>
  <c r="D22" i="6"/>
  <c r="AX28" i="6"/>
  <c r="BA17" i="6"/>
  <c r="S18" i="6"/>
  <c r="W18" i="6"/>
  <c r="S19" i="6"/>
  <c r="BG16" i="6"/>
  <c r="BG30" i="6" s="1"/>
  <c r="T25" i="6"/>
  <c r="R20" i="6"/>
  <c r="AU28" i="6"/>
  <c r="X20" i="6"/>
  <c r="F19" i="6"/>
  <c r="J23" i="6"/>
  <c r="AY18" i="6"/>
  <c r="BH17" i="6"/>
  <c r="G22" i="6"/>
  <c r="AT23" i="6"/>
  <c r="AQ22" i="6"/>
  <c r="AS28" i="6"/>
  <c r="AN22" i="6"/>
  <c r="BB21" i="6"/>
  <c r="AA19" i="6"/>
  <c r="AR23" i="6"/>
  <c r="AZ24" i="6"/>
  <c r="BE28" i="6"/>
  <c r="BF22" i="6"/>
  <c r="BD21" i="6"/>
  <c r="AK22" i="6"/>
  <c r="AB18" i="6"/>
  <c r="K21" i="6"/>
  <c r="AW17" i="6"/>
  <c r="BD18" i="6"/>
  <c r="AW26" i="6"/>
  <c r="AE27" i="6"/>
  <c r="BI16" i="6"/>
  <c r="BI30" i="6" s="1"/>
  <c r="AE24" i="6"/>
  <c r="AZ20" i="6"/>
  <c r="BB18" i="6"/>
  <c r="AI26" i="6"/>
  <c r="F20" i="6"/>
  <c r="Y18" i="6"/>
  <c r="I27" i="6"/>
  <c r="M21" i="6"/>
  <c r="AE21" i="6"/>
  <c r="AP23" i="6"/>
  <c r="D19" i="6"/>
  <c r="I18" i="6"/>
  <c r="X25" i="6"/>
  <c r="E23" i="6"/>
  <c r="K27" i="6"/>
  <c r="BC19" i="6"/>
  <c r="AC19" i="6"/>
  <c r="P24" i="6"/>
  <c r="M16" i="6"/>
  <c r="M30" i="6" s="1"/>
  <c r="BA18" i="6"/>
  <c r="J24" i="6"/>
  <c r="AD19" i="6"/>
  <c r="BB20" i="6"/>
  <c r="AC17" i="6"/>
  <c r="AZ22" i="6"/>
  <c r="I20" i="6"/>
  <c r="AW27" i="6"/>
  <c r="AA21" i="6"/>
  <c r="AT19" i="6"/>
  <c r="AB25" i="6"/>
  <c r="U27" i="6"/>
  <c r="AA18" i="6"/>
  <c r="N28" i="6"/>
  <c r="AA26" i="6"/>
  <c r="D25" i="6"/>
  <c r="AY26" i="6"/>
  <c r="AG17" i="6"/>
  <c r="V21" i="6"/>
  <c r="AS21" i="6"/>
  <c r="X26" i="6"/>
  <c r="Q24" i="6"/>
  <c r="Y20" i="6"/>
  <c r="C25" i="6"/>
  <c r="X19" i="6"/>
  <c r="AB17" i="6"/>
  <c r="L24" i="6"/>
  <c r="BE22" i="6"/>
  <c r="BH24" i="6"/>
  <c r="H22" i="6"/>
  <c r="BA28" i="6"/>
  <c r="AR17" i="6"/>
  <c r="I21" i="6"/>
  <c r="BF16" i="6"/>
  <c r="BF30" i="6" s="1"/>
  <c r="B20" i="6"/>
  <c r="BB26" i="6"/>
  <c r="AY27" i="6"/>
  <c r="BF18" i="6"/>
  <c r="S28" i="6"/>
  <c r="AS24" i="6"/>
  <c r="Y27" i="6"/>
  <c r="AT20" i="6"/>
  <c r="AG27" i="6"/>
  <c r="Z27" i="6"/>
  <c r="BG23" i="6"/>
  <c r="AS25" i="6"/>
  <c r="G20" i="6"/>
  <c r="T17" i="6"/>
  <c r="BA24" i="6"/>
  <c r="J17" i="6"/>
  <c r="AG21" i="6"/>
  <c r="I26" i="6"/>
  <c r="AV18" i="6"/>
  <c r="BG17" i="6"/>
  <c r="AK28" i="6"/>
  <c r="AK27" i="6"/>
  <c r="AM18" i="6"/>
  <c r="AJ24" i="6"/>
  <c r="AY22" i="6"/>
  <c r="AJ16" i="6"/>
  <c r="AJ30" i="6" s="1"/>
  <c r="AC20" i="6"/>
  <c r="H25" i="6"/>
  <c r="C23" i="6"/>
  <c r="E26" i="6"/>
  <c r="K16" i="6"/>
  <c r="K30" i="6" s="1"/>
  <c r="AE25" i="6"/>
  <c r="AI17" i="6"/>
  <c r="Y16" i="6"/>
  <c r="Y30" i="6" s="1"/>
  <c r="BH19" i="6"/>
  <c r="AH25" i="6"/>
  <c r="N25" i="6"/>
  <c r="BI20" i="6"/>
  <c r="I19" i="6"/>
  <c r="AL26" i="6"/>
  <c r="Q16" i="6"/>
  <c r="Q30" i="6" s="1"/>
  <c r="Q22" i="6"/>
  <c r="AH22" i="6"/>
  <c r="H23" i="6"/>
  <c r="AC24" i="6"/>
  <c r="BD26" i="6"/>
  <c r="P26" i="6"/>
  <c r="E22" i="6"/>
  <c r="BA19" i="6"/>
  <c r="J26" i="6"/>
  <c r="AI25" i="6"/>
  <c r="AX21" i="6"/>
  <c r="V28" i="6"/>
  <c r="AQ17" i="6"/>
  <c r="AX24" i="6"/>
  <c r="AD21" i="6"/>
  <c r="AF24" i="6"/>
  <c r="AI16" i="6"/>
  <c r="AI30" i="6" s="1"/>
  <c r="BB24" i="6"/>
  <c r="AS18" i="6"/>
  <c r="AU27" i="6"/>
  <c r="P16" i="6"/>
  <c r="P30" i="6" s="1"/>
  <c r="AI23" i="6"/>
  <c r="BG25" i="6"/>
  <c r="AR18" i="6"/>
  <c r="AP28" i="6"/>
  <c r="BC17" i="6"/>
  <c r="AV19" i="6"/>
  <c r="AQ16" i="6"/>
  <c r="AQ30" i="6" s="1"/>
  <c r="BC16" i="6"/>
  <c r="BC30" i="6" s="1"/>
  <c r="H27" i="6"/>
  <c r="Q17" i="6"/>
  <c r="BH20" i="6"/>
  <c r="S26" i="6"/>
  <c r="AE22" i="6"/>
  <c r="AY20" i="6"/>
  <c r="BH28" i="6"/>
  <c r="Q28" i="6"/>
  <c r="BA22" i="6"/>
  <c r="BI18" i="6"/>
  <c r="R28" i="6"/>
  <c r="D17" i="6"/>
  <c r="AH21" i="6"/>
  <c r="BA23" i="6"/>
  <c r="AE19" i="6"/>
  <c r="P22" i="6"/>
  <c r="V19" i="6"/>
  <c r="C21" i="6"/>
  <c r="Y25" i="6"/>
  <c r="H19" i="6"/>
  <c r="AU24" i="6"/>
  <c r="AO20" i="6"/>
  <c r="BC21" i="6"/>
  <c r="N23" i="6"/>
  <c r="Q21" i="6"/>
  <c r="BH21" i="6"/>
  <c r="P27" i="6"/>
  <c r="U21" i="6"/>
  <c r="I24" i="6"/>
  <c r="AL25" i="6"/>
  <c r="AN21" i="6"/>
  <c r="AD25" i="6"/>
  <c r="W21" i="6"/>
  <c r="BI19" i="6"/>
  <c r="BE23" i="6"/>
  <c r="R19" i="6"/>
  <c r="BG20" i="6"/>
  <c r="AM23" i="6"/>
  <c r="Q31" i="6" l="1"/>
  <c r="Q33" i="6"/>
  <c r="Q35" i="6"/>
  <c r="Q39" i="6"/>
  <c r="Q34" i="6"/>
  <c r="Q32" i="6"/>
  <c r="Q42" i="6"/>
  <c r="Q41" i="6"/>
  <c r="Q36" i="6"/>
  <c r="Q37" i="6"/>
  <c r="Q40" i="6"/>
  <c r="Q38" i="6"/>
  <c r="AQ31" i="6"/>
  <c r="AQ36" i="6"/>
  <c r="AQ39" i="6"/>
  <c r="AQ40" i="6"/>
  <c r="AQ35" i="6"/>
  <c r="AQ38" i="6"/>
  <c r="AQ42" i="6"/>
  <c r="AQ41" i="6"/>
  <c r="AQ37" i="6"/>
  <c r="AQ32" i="6"/>
  <c r="AQ33" i="6"/>
  <c r="AQ34" i="6"/>
  <c r="AT42" i="6"/>
  <c r="AT34" i="6"/>
  <c r="AT35" i="6"/>
  <c r="AT39" i="6"/>
  <c r="AT40" i="6"/>
  <c r="AT38" i="6"/>
  <c r="AT36" i="6"/>
  <c r="AT31" i="6"/>
  <c r="AT33" i="6"/>
  <c r="AT41" i="6"/>
  <c r="AT37" i="6"/>
  <c r="AT32" i="6"/>
  <c r="AK31" i="6"/>
  <c r="AK40" i="6"/>
  <c r="AK36" i="6"/>
  <c r="AK39" i="6"/>
  <c r="AK35" i="6"/>
  <c r="AK33" i="6"/>
  <c r="AK41" i="6"/>
  <c r="AK32" i="6"/>
  <c r="AK37" i="6"/>
  <c r="AK38" i="6"/>
  <c r="AK42" i="6"/>
  <c r="AK34" i="6"/>
  <c r="L41" i="6"/>
  <c r="L31" i="6"/>
  <c r="L36" i="6"/>
  <c r="L35" i="6"/>
  <c r="L33" i="6"/>
  <c r="L40" i="6"/>
  <c r="L38" i="6"/>
  <c r="L32" i="6"/>
  <c r="L42" i="6"/>
  <c r="L34" i="6"/>
  <c r="L39" i="6"/>
  <c r="L37" i="6"/>
  <c r="AO34" i="6"/>
  <c r="AO41" i="6"/>
  <c r="AO37" i="6"/>
  <c r="AO38" i="6"/>
  <c r="AO36" i="6"/>
  <c r="AO39" i="6"/>
  <c r="AO40" i="6"/>
  <c r="AO33" i="6"/>
  <c r="AO31" i="6"/>
  <c r="AO42" i="6"/>
  <c r="AO35" i="6"/>
  <c r="V37" i="6"/>
  <c r="V42" i="6"/>
  <c r="V41" i="6"/>
  <c r="V31" i="6"/>
  <c r="V39" i="6"/>
  <c r="V33" i="6"/>
  <c r="V40" i="6"/>
  <c r="V35" i="6"/>
  <c r="V34" i="6"/>
  <c r="V36" i="6"/>
  <c r="V38" i="6"/>
  <c r="V32" i="6"/>
  <c r="Y39" i="6"/>
  <c r="Y40" i="6"/>
  <c r="Y35" i="6"/>
  <c r="Y31" i="6"/>
  <c r="Y34" i="6"/>
  <c r="Y36" i="6"/>
  <c r="Y41" i="6"/>
  <c r="Y38" i="6"/>
  <c r="Y37" i="6"/>
  <c r="Y42" i="6"/>
  <c r="Y33" i="6"/>
  <c r="Y32" i="6"/>
  <c r="AN33" i="6"/>
  <c r="AN36" i="6"/>
  <c r="AN38" i="6"/>
  <c r="AN32" i="6"/>
  <c r="AN31" i="6"/>
  <c r="AN37" i="6"/>
  <c r="AN35" i="6"/>
  <c r="AN39" i="6"/>
  <c r="AN41" i="6"/>
  <c r="AN42" i="6"/>
  <c r="AN34" i="6"/>
  <c r="AN40" i="6"/>
  <c r="N38" i="6"/>
  <c r="N32" i="6"/>
  <c r="N39" i="6"/>
  <c r="N35" i="6"/>
  <c r="N41" i="6"/>
  <c r="N36" i="6"/>
  <c r="N42" i="6"/>
  <c r="N37" i="6"/>
  <c r="N33" i="6"/>
  <c r="N31" i="6"/>
  <c r="N34" i="6"/>
  <c r="N40" i="6"/>
  <c r="AM33" i="6"/>
  <c r="AM40" i="6"/>
  <c r="AM38" i="6"/>
  <c r="AM34" i="6"/>
  <c r="AM39" i="6"/>
  <c r="AM32" i="6"/>
  <c r="AM31" i="6"/>
  <c r="AM35" i="6"/>
  <c r="AM41" i="6"/>
  <c r="AM37" i="6"/>
  <c r="AM42" i="6"/>
  <c r="AM36" i="6"/>
  <c r="I36" i="6"/>
  <c r="I33" i="6"/>
  <c r="I39" i="6"/>
  <c r="I38" i="6"/>
  <c r="I35" i="6"/>
  <c r="I40" i="6"/>
  <c r="I34" i="6"/>
  <c r="I31" i="6"/>
  <c r="I41" i="6"/>
  <c r="I32" i="6"/>
  <c r="I42" i="6"/>
  <c r="I37" i="6"/>
  <c r="S42" i="6"/>
  <c r="S40" i="6"/>
  <c r="S41" i="6"/>
  <c r="S36" i="6"/>
  <c r="S35" i="6"/>
  <c r="S37" i="6"/>
  <c r="S34" i="6"/>
  <c r="S33" i="6"/>
  <c r="S32" i="6"/>
  <c r="S38" i="6"/>
  <c r="S39" i="6"/>
  <c r="S31" i="6"/>
  <c r="AP41" i="6"/>
  <c r="AP32" i="6"/>
  <c r="AP37" i="6"/>
  <c r="AP38" i="6"/>
  <c r="AP39" i="6"/>
  <c r="AP31" i="6"/>
  <c r="AP36" i="6"/>
  <c r="AP35" i="6"/>
  <c r="AP40" i="6"/>
  <c r="AP33" i="6"/>
  <c r="AP34" i="6"/>
  <c r="AP42" i="6"/>
  <c r="AF32" i="6"/>
  <c r="AF33" i="6"/>
  <c r="AF40" i="6"/>
  <c r="AF38" i="6"/>
  <c r="AF36" i="6"/>
  <c r="AF42" i="6"/>
  <c r="AF39" i="6"/>
  <c r="AF41" i="6"/>
  <c r="AF37" i="6"/>
  <c r="AF31" i="6"/>
  <c r="AF35" i="6"/>
  <c r="AF34" i="6"/>
  <c r="D32" i="6"/>
  <c r="D38" i="6"/>
  <c r="D36" i="6"/>
  <c r="D34" i="6"/>
  <c r="D40" i="6"/>
  <c r="D42" i="6"/>
  <c r="D39" i="6"/>
  <c r="D31" i="6"/>
  <c r="D33" i="6"/>
  <c r="D37" i="6"/>
  <c r="D41" i="6"/>
  <c r="D35" i="6"/>
  <c r="J38" i="6"/>
  <c r="J33" i="6"/>
  <c r="J32" i="6"/>
  <c r="J40" i="6"/>
  <c r="J41" i="6"/>
  <c r="J39" i="6"/>
  <c r="J34" i="6"/>
  <c r="J37" i="6"/>
  <c r="J36" i="6"/>
  <c r="J35" i="6"/>
  <c r="J31" i="6"/>
  <c r="J42" i="6"/>
  <c r="AR31" i="6"/>
  <c r="AR32" i="6"/>
  <c r="AR41" i="6"/>
  <c r="AR34" i="6"/>
  <c r="AR36" i="6"/>
  <c r="AR40" i="6"/>
  <c r="AR33" i="6"/>
  <c r="AR42" i="6"/>
  <c r="AR35" i="6"/>
  <c r="AR38" i="6"/>
  <c r="AR39" i="6"/>
  <c r="AR37" i="6"/>
  <c r="AB33" i="6"/>
  <c r="AB39" i="6"/>
  <c r="AB38" i="6"/>
  <c r="AB36" i="6"/>
  <c r="AB37" i="6"/>
  <c r="AB40" i="6"/>
  <c r="AB32" i="6"/>
  <c r="AB35" i="6"/>
  <c r="AB42" i="6"/>
  <c r="AB31" i="6"/>
  <c r="AB34" i="6"/>
  <c r="AB41" i="6"/>
  <c r="B32" i="6"/>
  <c r="B41" i="6"/>
  <c r="B42" i="6"/>
  <c r="B33" i="6"/>
  <c r="B36" i="6"/>
  <c r="B39" i="6"/>
  <c r="B40" i="6"/>
  <c r="B35" i="6"/>
  <c r="B38" i="6"/>
  <c r="B31" i="6"/>
  <c r="B34" i="6"/>
  <c r="B37" i="6"/>
  <c r="AD41" i="6"/>
  <c r="AD40" i="6"/>
  <c r="AD34" i="6"/>
  <c r="AD33" i="6"/>
  <c r="AD39" i="6"/>
  <c r="AD36" i="6"/>
  <c r="AD38" i="6"/>
  <c r="AD37" i="6"/>
  <c r="AD42" i="6"/>
  <c r="AD31" i="6"/>
  <c r="AD32" i="6"/>
  <c r="AD35" i="6"/>
  <c r="K39" i="6"/>
  <c r="K38" i="6"/>
  <c r="K34" i="6"/>
  <c r="K33" i="6"/>
  <c r="K32" i="6"/>
  <c r="K36" i="6"/>
  <c r="K40" i="6"/>
  <c r="K42" i="6"/>
  <c r="K41" i="6"/>
  <c r="K35" i="6"/>
  <c r="K31" i="6"/>
  <c r="K37" i="6"/>
  <c r="H41" i="6"/>
  <c r="H34" i="6"/>
  <c r="H37" i="6"/>
  <c r="H33" i="6"/>
  <c r="H38" i="6"/>
  <c r="H40" i="6"/>
  <c r="H32" i="6"/>
  <c r="H31" i="6"/>
  <c r="H35" i="6"/>
  <c r="H42" i="6"/>
  <c r="H39" i="6"/>
  <c r="H36" i="6"/>
  <c r="AI34" i="6"/>
  <c r="AI37" i="6"/>
  <c r="AI35" i="6"/>
  <c r="AI32" i="6"/>
  <c r="AI31" i="6"/>
  <c r="AI40" i="6"/>
  <c r="AI33" i="6"/>
  <c r="AI41" i="6"/>
  <c r="AI42" i="6"/>
  <c r="AI39" i="6"/>
  <c r="AI36" i="6"/>
  <c r="AI38" i="6"/>
  <c r="AW37" i="6"/>
  <c r="AW31" i="6"/>
  <c r="AW38" i="6"/>
  <c r="AW35" i="6"/>
  <c r="BM68" i="6" s="1"/>
  <c r="AW42" i="6"/>
  <c r="AW34" i="6"/>
  <c r="AW39" i="6"/>
  <c r="AW36" i="6"/>
  <c r="AW32" i="6"/>
  <c r="BM65" i="6" s="1"/>
  <c r="AW41" i="6"/>
  <c r="AW40" i="6"/>
  <c r="AW33" i="6"/>
  <c r="M32" i="6"/>
  <c r="M42" i="6"/>
  <c r="M33" i="6"/>
  <c r="M31" i="6"/>
  <c r="M41" i="6"/>
  <c r="M39" i="6"/>
  <c r="M34" i="6"/>
  <c r="M38" i="6"/>
  <c r="M35" i="6"/>
  <c r="M36" i="6"/>
  <c r="M40" i="6"/>
  <c r="M37" i="6"/>
  <c r="E38" i="6"/>
  <c r="E39" i="6"/>
  <c r="E36" i="6"/>
  <c r="E42" i="6"/>
  <c r="E31" i="6"/>
  <c r="E41" i="6"/>
  <c r="E32" i="6"/>
  <c r="E34" i="6"/>
  <c r="E37" i="6"/>
  <c r="E35" i="6"/>
  <c r="E40" i="6"/>
  <c r="E33" i="6"/>
  <c r="AA31" i="6"/>
  <c r="AA35" i="6"/>
  <c r="AA34" i="6"/>
  <c r="AA37" i="6"/>
  <c r="AA38" i="6"/>
  <c r="AA33" i="6"/>
  <c r="AA42" i="6"/>
  <c r="AA41" i="6"/>
  <c r="AA32" i="6"/>
  <c r="AA39" i="6"/>
  <c r="AA40" i="6"/>
  <c r="AA36" i="6"/>
  <c r="AE42" i="6"/>
  <c r="AE37" i="6"/>
  <c r="AE31" i="6"/>
  <c r="AE35" i="6"/>
  <c r="AE33" i="6"/>
  <c r="AE32" i="6"/>
  <c r="AE34" i="6"/>
  <c r="AE36" i="6"/>
  <c r="AE39" i="6"/>
  <c r="AE40" i="6"/>
  <c r="AE38" i="6"/>
  <c r="AE41" i="6"/>
  <c r="X41" i="6"/>
  <c r="X39" i="6"/>
  <c r="X38" i="6"/>
  <c r="X37" i="6"/>
  <c r="X34" i="6"/>
  <c r="X31" i="6"/>
  <c r="X32" i="6"/>
  <c r="X42" i="6"/>
  <c r="X33" i="6"/>
  <c r="X40" i="6"/>
  <c r="X35" i="6"/>
  <c r="X36" i="6"/>
  <c r="W31" i="6"/>
  <c r="W35" i="6"/>
  <c r="W36" i="6"/>
  <c r="W38" i="6"/>
  <c r="W37" i="6"/>
  <c r="W42" i="6"/>
  <c r="W41" i="6"/>
  <c r="W33" i="6"/>
  <c r="W34" i="6"/>
  <c r="W40" i="6"/>
  <c r="W32" i="6"/>
  <c r="W39" i="6"/>
  <c r="T34" i="6"/>
  <c r="T39" i="6"/>
  <c r="T32" i="6"/>
  <c r="T41" i="6"/>
  <c r="T37" i="6"/>
  <c r="T35" i="6"/>
  <c r="T42" i="6"/>
  <c r="T38" i="6"/>
  <c r="T33" i="6"/>
  <c r="T31" i="6"/>
  <c r="T40" i="6"/>
  <c r="T36" i="6"/>
  <c r="AG35" i="6"/>
  <c r="AG32" i="6"/>
  <c r="AG37" i="6"/>
  <c r="AG36" i="6"/>
  <c r="AG42" i="6"/>
  <c r="AG40" i="6"/>
  <c r="AG39" i="6"/>
  <c r="AG33" i="6"/>
  <c r="AG31" i="6"/>
  <c r="AG34" i="6"/>
  <c r="AG38" i="6"/>
  <c r="AG41" i="6"/>
  <c r="U41" i="6"/>
  <c r="U32" i="6"/>
  <c r="U37" i="6"/>
  <c r="U38" i="6"/>
  <c r="U31" i="6"/>
  <c r="U42" i="6"/>
  <c r="U33" i="6"/>
  <c r="U36" i="6"/>
  <c r="U39" i="6"/>
  <c r="U40" i="6"/>
  <c r="U34" i="6"/>
  <c r="U35" i="6"/>
  <c r="O40" i="6"/>
  <c r="O41" i="6"/>
  <c r="O36" i="6"/>
  <c r="O33" i="6"/>
  <c r="O31" i="6"/>
  <c r="O37" i="6"/>
  <c r="O39" i="6"/>
  <c r="O42" i="6"/>
  <c r="O35" i="6"/>
  <c r="O34" i="6"/>
  <c r="O32" i="6"/>
  <c r="O38" i="6"/>
  <c r="J34" i="2"/>
  <c r="J35" i="2" s="1"/>
  <c r="AL41" i="6"/>
  <c r="AL39" i="6"/>
  <c r="AL31" i="6"/>
  <c r="AL36" i="6"/>
  <c r="H32" i="2"/>
  <c r="AL40" i="6"/>
  <c r="AL42" i="6"/>
  <c r="H34" i="2"/>
  <c r="H35" i="2" s="1"/>
  <c r="AL38" i="6"/>
  <c r="AL32" i="6"/>
  <c r="AL35" i="6"/>
  <c r="AL33" i="6"/>
  <c r="AL37" i="6"/>
  <c r="AL34" i="6"/>
  <c r="AJ38" i="6"/>
  <c r="AJ33" i="6"/>
  <c r="AJ37" i="6"/>
  <c r="AJ31" i="6"/>
  <c r="AJ32" i="6"/>
  <c r="AJ34" i="6"/>
  <c r="AJ41" i="6"/>
  <c r="AJ35" i="6"/>
  <c r="AJ42" i="6"/>
  <c r="AJ40" i="6"/>
  <c r="AJ39" i="6"/>
  <c r="AJ36" i="6"/>
  <c r="F33" i="6"/>
  <c r="F32" i="6"/>
  <c r="F40" i="6"/>
  <c r="F41" i="6"/>
  <c r="F34" i="6"/>
  <c r="F36" i="6"/>
  <c r="F39" i="6"/>
  <c r="F31" i="6"/>
  <c r="F37" i="6"/>
  <c r="F38" i="6"/>
  <c r="F42" i="6"/>
  <c r="F35" i="6"/>
  <c r="AV42" i="6"/>
  <c r="AV33" i="6"/>
  <c r="BL65" i="6" s="1"/>
  <c r="AV41" i="6"/>
  <c r="AV34" i="6"/>
  <c r="AV40" i="6"/>
  <c r="AV36" i="6"/>
  <c r="BL68" i="6" s="1"/>
  <c r="AV35" i="6"/>
  <c r="AV37" i="6"/>
  <c r="AV31" i="6"/>
  <c r="AV38" i="6"/>
  <c r="AV32" i="6"/>
  <c r="AV39" i="6"/>
  <c r="G39" i="6"/>
  <c r="G41" i="6"/>
  <c r="G33" i="6"/>
  <c r="G32" i="6"/>
  <c r="G42" i="6"/>
  <c r="G37" i="6"/>
  <c r="G31" i="6"/>
  <c r="G34" i="6"/>
  <c r="G36" i="6"/>
  <c r="G40" i="6"/>
  <c r="G35" i="6"/>
  <c r="G38" i="6"/>
  <c r="AC40" i="6"/>
  <c r="AC41" i="6"/>
  <c r="AC42" i="6"/>
  <c r="AC38" i="6"/>
  <c r="AC31" i="6"/>
  <c r="AC36" i="6"/>
  <c r="AC32" i="6"/>
  <c r="AC35" i="6"/>
  <c r="AC34" i="6"/>
  <c r="AC39" i="6"/>
  <c r="AC33" i="6"/>
  <c r="AC37" i="6"/>
  <c r="AU42" i="6"/>
  <c r="AU35" i="6"/>
  <c r="AU31" i="6"/>
  <c r="AU32" i="6"/>
  <c r="AU33" i="6"/>
  <c r="AU39" i="6"/>
  <c r="AU36" i="6"/>
  <c r="AU38" i="6"/>
  <c r="AU41" i="6"/>
  <c r="AU34" i="6"/>
  <c r="AU37" i="6"/>
  <c r="AU40" i="6"/>
  <c r="AH37" i="6"/>
  <c r="AH31" i="6"/>
  <c r="AH41" i="6"/>
  <c r="AH40" i="6"/>
  <c r="AH36" i="6"/>
  <c r="AH32" i="6"/>
  <c r="AH34" i="6"/>
  <c r="AH38" i="6"/>
  <c r="AH39" i="6"/>
  <c r="AH35" i="6"/>
  <c r="AH42" i="6"/>
  <c r="AH33" i="6"/>
  <c r="AS39" i="6"/>
  <c r="AS33" i="6"/>
  <c r="AS41" i="6"/>
  <c r="AS31" i="6"/>
  <c r="AS32" i="6"/>
  <c r="AS37" i="6"/>
  <c r="AS35" i="6"/>
  <c r="AS34" i="6"/>
  <c r="AS36" i="6"/>
  <c r="AS38" i="6"/>
  <c r="AS40" i="6"/>
  <c r="AS42" i="6"/>
  <c r="P33" i="6"/>
  <c r="P42" i="6"/>
  <c r="P39" i="6"/>
  <c r="P40" i="6"/>
  <c r="P38" i="6"/>
  <c r="P35" i="6"/>
  <c r="P37" i="6"/>
  <c r="P41" i="6"/>
  <c r="P32" i="6"/>
  <c r="P31" i="6"/>
  <c r="P36" i="6"/>
  <c r="P34" i="6"/>
  <c r="R39" i="6"/>
  <c r="R38" i="6"/>
  <c r="R33" i="6"/>
  <c r="R31" i="6"/>
  <c r="R40" i="6"/>
  <c r="R37" i="6"/>
  <c r="R41" i="6"/>
  <c r="R32" i="6"/>
  <c r="R42" i="6"/>
  <c r="R34" i="6"/>
  <c r="R35" i="6"/>
  <c r="R36" i="6"/>
  <c r="Z38" i="6"/>
  <c r="Z33" i="6"/>
  <c r="Z31" i="6"/>
  <c r="Z32" i="6"/>
  <c r="Z36" i="6"/>
  <c r="Z34" i="6"/>
  <c r="Z39" i="6"/>
  <c r="Z40" i="6"/>
  <c r="Z41" i="6"/>
  <c r="Z37" i="6"/>
  <c r="Z42" i="6"/>
  <c r="Z35" i="6"/>
  <c r="C40" i="6"/>
  <c r="C38" i="6"/>
  <c r="C33" i="6"/>
  <c r="C32" i="6"/>
  <c r="C39" i="6"/>
  <c r="C36" i="6"/>
  <c r="C42" i="6"/>
  <c r="C41" i="6"/>
  <c r="C37" i="6"/>
  <c r="C34" i="6"/>
  <c r="C35" i="6"/>
  <c r="C31" i="6"/>
  <c r="BM55" i="6" l="1"/>
  <c r="BL55" i="6"/>
  <c r="BL62" i="6"/>
  <c r="BM62" i="6"/>
  <c r="BM57" i="6"/>
  <c r="BL57" i="6"/>
  <c r="BM54" i="6"/>
  <c r="BL54" i="6"/>
  <c r="BM58" i="6"/>
  <c r="BL58" i="6"/>
  <c r="BM60" i="6"/>
  <c r="BL60" i="6"/>
  <c r="BM53" i="6"/>
  <c r="BL53" i="6"/>
  <c r="BM56" i="6"/>
  <c r="BL56" i="6"/>
  <c r="BM61" i="6"/>
  <c r="BL61" i="6"/>
  <c r="BM59" i="6"/>
  <c r="BL59" i="6"/>
  <c r="BM64" i="6"/>
  <c r="BL64" i="6"/>
  <c r="BM63" i="6"/>
  <c r="BL63" i="6"/>
  <c r="B16" i="4" l="1" a="1"/>
  <c r="J16" i="4" l="1"/>
  <c r="J30" i="4" s="1"/>
  <c r="X17" i="4"/>
  <c r="O21" i="4"/>
  <c r="R19" i="4"/>
  <c r="AO17" i="4"/>
  <c r="X22" i="4"/>
  <c r="W24" i="4"/>
  <c r="AJ27" i="4"/>
  <c r="AS21" i="4"/>
  <c r="W16" i="4"/>
  <c r="W30" i="4" s="1"/>
  <c r="AG28" i="4"/>
  <c r="AI23" i="4"/>
  <c r="W23" i="4"/>
  <c r="AL19" i="4"/>
  <c r="BF17" i="4"/>
  <c r="BI27" i="4"/>
  <c r="C21" i="4"/>
  <c r="V28" i="4"/>
  <c r="AF27" i="4"/>
  <c r="AC24" i="4"/>
  <c r="AL20" i="4"/>
  <c r="L22" i="4"/>
  <c r="S17" i="4"/>
  <c r="AW20" i="4"/>
  <c r="D18" i="4"/>
  <c r="AL16" i="4"/>
  <c r="AL30" i="4" s="1"/>
  <c r="AA26" i="4"/>
  <c r="BA23" i="4"/>
  <c r="AA18" i="4"/>
  <c r="AG20" i="4"/>
  <c r="BA19" i="4"/>
  <c r="BF27" i="4"/>
  <c r="AZ21" i="4"/>
  <c r="AB26" i="4"/>
  <c r="AX23" i="4"/>
  <c r="B26" i="4"/>
  <c r="Q17" i="4"/>
  <c r="Q22" i="4"/>
  <c r="AX17" i="4"/>
  <c r="BD24" i="4"/>
  <c r="AB20" i="4"/>
  <c r="S26" i="4"/>
  <c r="X19" i="4"/>
  <c r="AK19" i="4"/>
  <c r="BI16" i="4"/>
  <c r="BI30" i="4" s="1"/>
  <c r="I26" i="4"/>
  <c r="BF19" i="4"/>
  <c r="AA28" i="4"/>
  <c r="AE27" i="4"/>
  <c r="AQ23" i="4"/>
  <c r="W28" i="4"/>
  <c r="BB28" i="4"/>
  <c r="AO19" i="4"/>
  <c r="AQ21" i="4"/>
  <c r="P26" i="4"/>
  <c r="AI21" i="4"/>
  <c r="AI25" i="4"/>
  <c r="H17" i="4"/>
  <c r="AW24" i="4"/>
  <c r="S27" i="4"/>
  <c r="AZ19" i="4"/>
  <c r="AS27" i="4"/>
  <c r="AH19" i="4"/>
  <c r="K27" i="4"/>
  <c r="T21" i="4"/>
  <c r="T17" i="4"/>
  <c r="AC20" i="4"/>
  <c r="M28" i="4"/>
  <c r="J28" i="4"/>
  <c r="AY21" i="4"/>
  <c r="S23" i="4"/>
  <c r="AC18" i="4"/>
  <c r="H19" i="4"/>
  <c r="R23" i="4"/>
  <c r="O20" i="4"/>
  <c r="U16" i="4"/>
  <c r="U30" i="4" s="1"/>
  <c r="AY20" i="4"/>
  <c r="AX28" i="4"/>
  <c r="AH17" i="4"/>
  <c r="C18" i="4"/>
  <c r="BA16" i="4"/>
  <c r="BA30" i="4" s="1"/>
  <c r="T26" i="4"/>
  <c r="BH28" i="4"/>
  <c r="BI19" i="4"/>
  <c r="AA25" i="4"/>
  <c r="AV24" i="4"/>
  <c r="AN16" i="4"/>
  <c r="AN30" i="4" s="1"/>
  <c r="H22" i="4"/>
  <c r="AV25" i="4"/>
  <c r="AR22" i="4"/>
  <c r="AG18" i="4"/>
  <c r="BA18" i="4"/>
  <c r="Z27" i="4"/>
  <c r="W26" i="4"/>
  <c r="AC19" i="4"/>
  <c r="D28" i="4"/>
  <c r="AT18" i="4"/>
  <c r="AZ22" i="4"/>
  <c r="AT20" i="4"/>
  <c r="AC28" i="4"/>
  <c r="H16" i="4"/>
  <c r="H30" i="4" s="1"/>
  <c r="M25" i="4"/>
  <c r="T22" i="4"/>
  <c r="BB25" i="4"/>
  <c r="G23" i="4"/>
  <c r="P24" i="4"/>
  <c r="BF16" i="4"/>
  <c r="BF30" i="4" s="1"/>
  <c r="X27" i="4"/>
  <c r="AE28" i="4"/>
  <c r="AK24" i="4"/>
  <c r="BE25" i="4"/>
  <c r="K25" i="4"/>
  <c r="X26" i="4"/>
  <c r="BH25" i="4"/>
  <c r="AO18" i="4"/>
  <c r="BA26" i="4"/>
  <c r="AR25" i="4"/>
  <c r="AK20" i="4"/>
  <c r="AO23" i="4"/>
  <c r="AH28" i="4"/>
  <c r="AA27" i="4"/>
  <c r="K18" i="4"/>
  <c r="E18" i="4"/>
  <c r="AZ18" i="4"/>
  <c r="B25" i="4"/>
  <c r="AQ25" i="4"/>
  <c r="N17" i="4"/>
  <c r="E17" i="4"/>
  <c r="AP26" i="4"/>
  <c r="B17" i="4"/>
  <c r="D20" i="4"/>
  <c r="P28" i="4"/>
  <c r="AE17" i="4"/>
  <c r="M24" i="4"/>
  <c r="BG26" i="4"/>
  <c r="C23" i="4"/>
  <c r="BC20" i="4"/>
  <c r="AF19" i="4"/>
  <c r="AY19" i="4"/>
  <c r="AP21" i="4"/>
  <c r="BD23" i="4"/>
  <c r="T19" i="4"/>
  <c r="BH23" i="4"/>
  <c r="N23" i="4"/>
  <c r="B22" i="4"/>
  <c r="R21" i="4"/>
  <c r="AY16" i="4"/>
  <c r="AY30" i="4" s="1"/>
  <c r="AS20" i="4"/>
  <c r="H28" i="4"/>
  <c r="AD23" i="4"/>
  <c r="Q24" i="4"/>
  <c r="AU18" i="4"/>
  <c r="Z20" i="4"/>
  <c r="N26" i="4"/>
  <c r="AN20" i="4"/>
  <c r="BC24" i="4"/>
  <c r="B19" i="4"/>
  <c r="J21" i="4"/>
  <c r="BG23" i="4"/>
  <c r="Z22" i="4"/>
  <c r="J18" i="4"/>
  <c r="AL23" i="4"/>
  <c r="C20" i="4"/>
  <c r="AZ24" i="4"/>
  <c r="B23" i="4"/>
  <c r="BE22" i="4"/>
  <c r="AC22" i="4"/>
  <c r="AG23" i="4"/>
  <c r="BD26" i="4"/>
  <c r="AN27" i="4"/>
  <c r="AO21" i="4"/>
  <c r="AC17" i="4"/>
  <c r="AD24" i="4"/>
  <c r="W17" i="4"/>
  <c r="AZ23" i="4"/>
  <c r="O27" i="4"/>
  <c r="I27" i="4"/>
  <c r="N19" i="4"/>
  <c r="BG22" i="4"/>
  <c r="Q26" i="4"/>
  <c r="BA22" i="4"/>
  <c r="I16" i="4"/>
  <c r="I30" i="4" s="1"/>
  <c r="V26" i="4"/>
  <c r="AN21" i="4"/>
  <c r="AT17" i="4"/>
  <c r="AX21" i="4"/>
  <c r="AA20" i="4"/>
  <c r="K19" i="4"/>
  <c r="AC23" i="4"/>
  <c r="AA19" i="4"/>
  <c r="AM25" i="4"/>
  <c r="D21" i="4"/>
  <c r="J17" i="4"/>
  <c r="M20" i="4"/>
  <c r="AG19" i="4"/>
  <c r="K28" i="4"/>
  <c r="E19" i="4"/>
  <c r="T25" i="4"/>
  <c r="Q25" i="4"/>
  <c r="G28" i="4"/>
  <c r="Z25" i="4"/>
  <c r="Y20" i="4"/>
  <c r="Z17" i="4"/>
  <c r="Q20" i="4"/>
  <c r="AM21" i="4"/>
  <c r="AB25" i="4"/>
  <c r="AT21" i="4"/>
  <c r="BE19" i="4"/>
  <c r="P18" i="4"/>
  <c r="BE28" i="4"/>
  <c r="AY27" i="4"/>
  <c r="R20" i="4"/>
  <c r="J22" i="4"/>
  <c r="AH23" i="4"/>
  <c r="M23" i="4"/>
  <c r="AL18" i="4"/>
  <c r="AZ16" i="4"/>
  <c r="AZ30" i="4" s="1"/>
  <c r="AW21" i="4"/>
  <c r="BH24" i="4"/>
  <c r="AP24" i="4"/>
  <c r="Z21" i="4"/>
  <c r="S24" i="4"/>
  <c r="BE17" i="4"/>
  <c r="AO22" i="4"/>
  <c r="S22" i="4"/>
  <c r="AQ26" i="4"/>
  <c r="AE18" i="4"/>
  <c r="AZ20" i="4"/>
  <c r="AS22" i="4"/>
  <c r="AD20" i="4"/>
  <c r="L17" i="4"/>
  <c r="W19" i="4"/>
  <c r="AF21" i="4"/>
  <c r="AW16" i="4"/>
  <c r="AW30" i="4" s="1"/>
  <c r="Q19" i="4"/>
  <c r="BF28" i="4"/>
  <c r="AB27" i="4"/>
  <c r="L24" i="4"/>
  <c r="O19" i="4"/>
  <c r="AL17" i="4"/>
  <c r="T18" i="4"/>
  <c r="E20" i="4"/>
  <c r="D23" i="4"/>
  <c r="AW27" i="4"/>
  <c r="BG16" i="4"/>
  <c r="BG30" i="4" s="1"/>
  <c r="E22" i="4"/>
  <c r="AE23" i="4"/>
  <c r="N21" i="4"/>
  <c r="AT19" i="4"/>
  <c r="B24" i="4"/>
  <c r="Y23" i="4"/>
  <c r="P22" i="4"/>
  <c r="AZ27" i="4"/>
  <c r="AJ23" i="4"/>
  <c r="BG24" i="4"/>
  <c r="AS19" i="4"/>
  <c r="BD20" i="4"/>
  <c r="AY28" i="4"/>
  <c r="P17" i="4"/>
  <c r="AE19" i="4"/>
  <c r="L18" i="4"/>
  <c r="C27" i="4"/>
  <c r="I18" i="4"/>
  <c r="Z24" i="4"/>
  <c r="U23" i="4"/>
  <c r="H26" i="4"/>
  <c r="AK25" i="4"/>
  <c r="AL27" i="4"/>
  <c r="Y17" i="4"/>
  <c r="K16" i="4"/>
  <c r="K30" i="4" s="1"/>
  <c r="AF16" i="4"/>
  <c r="AF30" i="4" s="1"/>
  <c r="F28" i="4"/>
  <c r="C19" i="4"/>
  <c r="BA20" i="4"/>
  <c r="AA23" i="4"/>
  <c r="AG26" i="4"/>
  <c r="T16" i="4"/>
  <c r="T30" i="4" s="1"/>
  <c r="D24" i="4"/>
  <c r="AG17" i="4"/>
  <c r="P16" i="4"/>
  <c r="P30" i="4" s="1"/>
  <c r="BA27" i="4"/>
  <c r="Y22" i="4"/>
  <c r="BD22" i="4"/>
  <c r="Q16" i="4"/>
  <c r="Q30" i="4" s="1"/>
  <c r="AR24" i="4"/>
  <c r="AR19" i="4"/>
  <c r="AB17" i="4"/>
  <c r="BB22" i="4"/>
  <c r="L25" i="4"/>
  <c r="Q23" i="4"/>
  <c r="AF23" i="4"/>
  <c r="BF23" i="4"/>
  <c r="AZ28" i="4"/>
  <c r="L19" i="4"/>
  <c r="AE24" i="4"/>
  <c r="BF26" i="4"/>
  <c r="M22" i="4"/>
  <c r="R25" i="4"/>
  <c r="AO16" i="4"/>
  <c r="AO30" i="4" s="1"/>
  <c r="E21" i="4"/>
  <c r="M16" i="4"/>
  <c r="M30" i="4" s="1"/>
  <c r="C17" i="4"/>
  <c r="V20" i="4"/>
  <c r="S21" i="4"/>
  <c r="M27" i="4"/>
  <c r="J24" i="4"/>
  <c r="AP22" i="4"/>
  <c r="BB16" i="4"/>
  <c r="BB30" i="4" s="1"/>
  <c r="AI17" i="4"/>
  <c r="AI19" i="4"/>
  <c r="BG18" i="4"/>
  <c r="AN17" i="4"/>
  <c r="BI18" i="4"/>
  <c r="AT27" i="4"/>
  <c r="H27" i="4"/>
  <c r="U25" i="4"/>
  <c r="V22" i="4"/>
  <c r="N28" i="4"/>
  <c r="X23" i="4"/>
  <c r="Z28" i="4"/>
  <c r="C24" i="4"/>
  <c r="AY26" i="4"/>
  <c r="AI20" i="4"/>
  <c r="AS17" i="4"/>
  <c r="M26" i="4"/>
  <c r="AZ25" i="4"/>
  <c r="L21" i="4"/>
  <c r="W22" i="4"/>
  <c r="BE18" i="4"/>
  <c r="AW22" i="4"/>
  <c r="AR20" i="4"/>
  <c r="AE25" i="4"/>
  <c r="I20" i="4"/>
  <c r="AU24" i="4"/>
  <c r="G20" i="4"/>
  <c r="AU21" i="4"/>
  <c r="I17" i="4"/>
  <c r="AB22" i="4"/>
  <c r="AD21" i="4"/>
  <c r="AD16" i="4"/>
  <c r="AD30" i="4" s="1"/>
  <c r="R28" i="4"/>
  <c r="AO20" i="4"/>
  <c r="AD22" i="4"/>
  <c r="AN23" i="4"/>
  <c r="BC27" i="4"/>
  <c r="BC17" i="4"/>
  <c r="U17" i="4"/>
  <c r="AA22" i="4"/>
  <c r="V23" i="4"/>
  <c r="D17" i="4"/>
  <c r="AU26" i="4"/>
  <c r="AA24" i="4"/>
  <c r="AQ19" i="4"/>
  <c r="E23" i="4"/>
  <c r="AC27" i="4"/>
  <c r="AR26" i="4"/>
  <c r="K22" i="4"/>
  <c r="P19" i="4"/>
  <c r="V17" i="4"/>
  <c r="BD18" i="4"/>
  <c r="V21" i="4"/>
  <c r="AG27" i="4"/>
  <c r="AK28" i="4"/>
  <c r="BA25" i="4"/>
  <c r="AV23" i="4"/>
  <c r="AD27" i="4"/>
  <c r="Y24" i="4"/>
  <c r="L27" i="4"/>
  <c r="F22" i="4"/>
  <c r="AD19" i="4"/>
  <c r="AR16" i="4"/>
  <c r="AR30" i="4" s="1"/>
  <c r="R22" i="4"/>
  <c r="AD25" i="4"/>
  <c r="E24" i="4"/>
  <c r="AW28" i="4"/>
  <c r="AO27" i="4"/>
  <c r="W20" i="4"/>
  <c r="N24" i="4"/>
  <c r="G27" i="4"/>
  <c r="BB20" i="4"/>
  <c r="AU17" i="4"/>
  <c r="C22" i="4"/>
  <c r="H21" i="4"/>
  <c r="T28" i="4"/>
  <c r="G18" i="4"/>
  <c r="AL21" i="4"/>
  <c r="BD21" i="4"/>
  <c r="AK18" i="4"/>
  <c r="S18" i="4"/>
  <c r="BI24" i="4"/>
  <c r="AH18" i="4"/>
  <c r="AE20" i="4"/>
  <c r="O17" i="4"/>
  <c r="AC21" i="4"/>
  <c r="AR18" i="4"/>
  <c r="AN28" i="4"/>
  <c r="BH16" i="4"/>
  <c r="BH30" i="4" s="1"/>
  <c r="AX19" i="4"/>
  <c r="X21" i="4"/>
  <c r="O25" i="4"/>
  <c r="D16" i="4"/>
  <c r="D30" i="4" s="1"/>
  <c r="BE16" i="4"/>
  <c r="BE30" i="4" s="1"/>
  <c r="Y27" i="4"/>
  <c r="D27" i="4"/>
  <c r="AB16" i="4"/>
  <c r="AB30" i="4" s="1"/>
  <c r="AS16" i="4"/>
  <c r="AS30" i="4" s="1"/>
  <c r="BC28" i="4"/>
  <c r="G26" i="4"/>
  <c r="BE26" i="4"/>
  <c r="N22" i="4"/>
  <c r="AB24" i="4"/>
  <c r="AB18" i="4"/>
  <c r="BH17" i="4"/>
  <c r="BE20" i="4"/>
  <c r="AF22" i="4"/>
  <c r="J19" i="4"/>
  <c r="V24" i="4"/>
  <c r="BF25" i="4"/>
  <c r="AF25" i="4"/>
  <c r="BD28" i="4"/>
  <c r="AT24" i="4"/>
  <c r="BB21" i="4"/>
  <c r="X16" i="4"/>
  <c r="X30" i="4" s="1"/>
  <c r="O18" i="4"/>
  <c r="T20" i="4"/>
  <c r="C26" i="4"/>
  <c r="AG16" i="4"/>
  <c r="AG30" i="4" s="1"/>
  <c r="AO26" i="4"/>
  <c r="AU23" i="4"/>
  <c r="BG20" i="4"/>
  <c r="S16" i="4"/>
  <c r="S30" i="4" s="1"/>
  <c r="AU16" i="4"/>
  <c r="AU30" i="4" s="1"/>
  <c r="AJ21" i="4"/>
  <c r="G19" i="4"/>
  <c r="F26" i="4"/>
  <c r="R16" i="4"/>
  <c r="R30" i="4" s="1"/>
  <c r="AV17" i="4"/>
  <c r="BC16" i="4"/>
  <c r="BC30" i="4" s="1"/>
  <c r="R27" i="4"/>
  <c r="AK16" i="4"/>
  <c r="AK30" i="4" s="1"/>
  <c r="L16" i="4"/>
  <c r="L30" i="4" s="1"/>
  <c r="E26" i="4"/>
  <c r="BB18" i="4"/>
  <c r="F24" i="4"/>
  <c r="K21" i="4"/>
  <c r="AK22" i="4"/>
  <c r="AQ20" i="4"/>
  <c r="AX24" i="4"/>
  <c r="AM22" i="4"/>
  <c r="U26" i="4"/>
  <c r="AX18" i="4"/>
  <c r="AX16" i="4"/>
  <c r="AX30" i="4" s="1"/>
  <c r="I28" i="4"/>
  <c r="AJ25" i="4"/>
  <c r="W18" i="4"/>
  <c r="Z19" i="4"/>
  <c r="BE27" i="4"/>
  <c r="AJ17" i="4"/>
  <c r="AB23" i="4"/>
  <c r="U21" i="4"/>
  <c r="Y16" i="4"/>
  <c r="Y30" i="4" s="1"/>
  <c r="AH27" i="4"/>
  <c r="AH22" i="4"/>
  <c r="AI28" i="4"/>
  <c r="AQ17" i="4"/>
  <c r="F19" i="4"/>
  <c r="BI26" i="4"/>
  <c r="C28" i="4"/>
  <c r="V25" i="4"/>
  <c r="AT22" i="4"/>
  <c r="AP16" i="4"/>
  <c r="AP30" i="4" s="1"/>
  <c r="AF17" i="4"/>
  <c r="BB27" i="4"/>
  <c r="M18" i="4"/>
  <c r="AI18" i="4"/>
  <c r="BI25" i="4"/>
  <c r="Y18" i="4"/>
  <c r="F27" i="4"/>
  <c r="T24" i="4"/>
  <c r="BG27" i="4"/>
  <c r="AQ27" i="4"/>
  <c r="W25" i="4"/>
  <c r="S20" i="4"/>
  <c r="G16" i="4"/>
  <c r="G30" i="4" s="1"/>
  <c r="AW26" i="4"/>
  <c r="AY25" i="4"/>
  <c r="B28" i="4"/>
  <c r="AU19" i="4"/>
  <c r="AT16" i="4"/>
  <c r="AT30" i="4" s="1"/>
  <c r="AK23" i="4"/>
  <c r="AH25" i="4"/>
  <c r="AZ17" i="4"/>
  <c r="AN18" i="4"/>
  <c r="AP28" i="4"/>
  <c r="AM23" i="4"/>
  <c r="BD25" i="4"/>
  <c r="AF20" i="4"/>
  <c r="G25" i="4"/>
  <c r="AD28" i="4"/>
  <c r="AJ26" i="4"/>
  <c r="AL24" i="4"/>
  <c r="AD18" i="4"/>
  <c r="BF22" i="4"/>
  <c r="AV28" i="4"/>
  <c r="I24" i="4"/>
  <c r="AX20" i="4"/>
  <c r="O22" i="4"/>
  <c r="AV16" i="4"/>
  <c r="AV30" i="4" s="1"/>
  <c r="G24" i="4"/>
  <c r="B16" i="4"/>
  <c r="B30" i="4" s="1"/>
  <c r="BF24" i="4"/>
  <c r="B20" i="4"/>
  <c r="I19" i="4"/>
  <c r="AT23" i="4"/>
  <c r="AY23" i="4"/>
  <c r="BB24" i="4"/>
  <c r="AB19" i="4"/>
  <c r="X24" i="4"/>
  <c r="AT28" i="4"/>
  <c r="BD27" i="4"/>
  <c r="P23" i="4"/>
  <c r="F23" i="4"/>
  <c r="AS26" i="4"/>
  <c r="N18" i="4"/>
  <c r="AV20" i="4"/>
  <c r="AQ18" i="4"/>
  <c r="O28" i="4"/>
  <c r="AH16" i="4"/>
  <c r="AH30" i="4" s="1"/>
  <c r="AF28" i="4"/>
  <c r="Z23" i="4"/>
  <c r="AG21" i="4"/>
  <c r="AV19" i="4"/>
  <c r="AL28" i="4"/>
  <c r="BC22" i="4"/>
  <c r="L20" i="4"/>
  <c r="D22" i="4"/>
  <c r="AV26" i="4"/>
  <c r="BC21" i="4"/>
  <c r="AM17" i="4"/>
  <c r="BD19" i="4"/>
  <c r="AE26" i="4"/>
  <c r="AT25" i="4"/>
  <c r="U19" i="4"/>
  <c r="AL26" i="4"/>
  <c r="AR21" i="4"/>
  <c r="F18" i="4"/>
  <c r="E27" i="4"/>
  <c r="I22" i="4"/>
  <c r="I21" i="4"/>
  <c r="L28" i="4"/>
  <c r="AA17" i="4"/>
  <c r="BH27" i="4"/>
  <c r="AY18" i="4"/>
  <c r="K26" i="4"/>
  <c r="AV18" i="4"/>
  <c r="J27" i="4"/>
  <c r="AM18" i="4"/>
  <c r="BB23" i="4"/>
  <c r="X25" i="4"/>
  <c r="X20" i="4"/>
  <c r="P27" i="4"/>
  <c r="AQ24" i="4"/>
  <c r="G22" i="4"/>
  <c r="E25" i="4"/>
  <c r="P20" i="4"/>
  <c r="H25" i="4"/>
  <c r="AN24" i="4"/>
  <c r="X28" i="4"/>
  <c r="AJ28" i="4"/>
  <c r="AW17" i="4"/>
  <c r="O26" i="4"/>
  <c r="O16" i="4"/>
  <c r="O30" i="4" s="1"/>
  <c r="AM28" i="4"/>
  <c r="AK17" i="4"/>
  <c r="AI27" i="4"/>
  <c r="L26" i="4"/>
  <c r="AH21" i="4"/>
  <c r="BB19" i="4"/>
  <c r="AF24" i="4"/>
  <c r="J20" i="4"/>
  <c r="T27" i="4"/>
  <c r="X18" i="4"/>
  <c r="AH24" i="4"/>
  <c r="AP17" i="4"/>
  <c r="AP18" i="4"/>
  <c r="AG22" i="4"/>
  <c r="BG21" i="4"/>
  <c r="AL22" i="4"/>
  <c r="AQ22" i="4"/>
  <c r="U24" i="4"/>
  <c r="BI28" i="4"/>
  <c r="AY24" i="4"/>
  <c r="H20" i="4"/>
  <c r="N25" i="4"/>
  <c r="AM27" i="4"/>
  <c r="AR27" i="4"/>
  <c r="BA17" i="4"/>
  <c r="BD17" i="4"/>
  <c r="AC26" i="4"/>
  <c r="AV21" i="4"/>
  <c r="Z26" i="4"/>
  <c r="V16" i="4"/>
  <c r="V30" i="4" s="1"/>
  <c r="AU22" i="4"/>
  <c r="V18" i="4"/>
  <c r="BC26" i="4"/>
  <c r="BI20" i="4"/>
  <c r="W21" i="4"/>
  <c r="H23" i="4"/>
  <c r="AM26" i="4"/>
  <c r="S25" i="4"/>
  <c r="AE21" i="4"/>
  <c r="BE23" i="4"/>
  <c r="Z16" i="4"/>
  <c r="Z30" i="4" s="1"/>
  <c r="AI22" i="4"/>
  <c r="AN25" i="4"/>
  <c r="BH18" i="4"/>
  <c r="BF20" i="4"/>
  <c r="F16" i="4"/>
  <c r="F30" i="4" s="1"/>
  <c r="AW18" i="4"/>
  <c r="BF21" i="4"/>
  <c r="BH21" i="4"/>
  <c r="AF18" i="4"/>
  <c r="AJ19" i="4"/>
  <c r="U28" i="4"/>
  <c r="AQ28" i="4"/>
  <c r="Q21" i="4"/>
  <c r="R24" i="4"/>
  <c r="G17" i="4"/>
  <c r="D19" i="4"/>
  <c r="BC19" i="4"/>
  <c r="AJ18" i="4"/>
  <c r="AW23" i="4"/>
  <c r="E16" i="4"/>
  <c r="E30" i="4" s="1"/>
  <c r="AS25" i="4"/>
  <c r="M17" i="4"/>
  <c r="D25" i="4"/>
  <c r="AN26" i="4"/>
  <c r="P25" i="4"/>
  <c r="Q18" i="4"/>
  <c r="B27" i="4"/>
  <c r="K23" i="4"/>
  <c r="BH19" i="4"/>
  <c r="AH26" i="4"/>
  <c r="O24" i="4"/>
  <c r="AA16" i="4"/>
  <c r="AA30" i="4" s="1"/>
  <c r="AU28" i="4"/>
  <c r="AT26" i="4"/>
  <c r="AM24" i="4"/>
  <c r="AC25" i="4"/>
  <c r="F21" i="4"/>
  <c r="BH26" i="4"/>
  <c r="BI23" i="4"/>
  <c r="BH22" i="4"/>
  <c r="AD17" i="4"/>
  <c r="AH20" i="4"/>
  <c r="AR17" i="4"/>
  <c r="AE22" i="4"/>
  <c r="AV27" i="4"/>
  <c r="BD16" i="4"/>
  <c r="BD30" i="4" s="1"/>
  <c r="Q27" i="4"/>
  <c r="AC16" i="4"/>
  <c r="AC30" i="4" s="1"/>
  <c r="AI16" i="4"/>
  <c r="AI30" i="4" s="1"/>
  <c r="AK21" i="4"/>
  <c r="BA28" i="4"/>
  <c r="R26" i="4"/>
  <c r="AM19" i="4"/>
  <c r="BA21" i="4"/>
  <c r="F25" i="4"/>
  <c r="AU27" i="4"/>
  <c r="W27" i="4"/>
  <c r="AA21" i="4"/>
  <c r="R18" i="4"/>
  <c r="AJ16" i="4"/>
  <c r="AJ30" i="4" s="1"/>
  <c r="AM20" i="4"/>
  <c r="V19" i="4"/>
  <c r="R17" i="4"/>
  <c r="E28" i="4"/>
  <c r="AP20" i="4"/>
  <c r="AJ24" i="4"/>
  <c r="AO28" i="4"/>
  <c r="BB26" i="4"/>
  <c r="BC25" i="4"/>
  <c r="BG25" i="4"/>
  <c r="S28" i="4"/>
  <c r="J26" i="4"/>
  <c r="AK26" i="4"/>
  <c r="AO25" i="4"/>
  <c r="AO24" i="4"/>
  <c r="AP25" i="4"/>
  <c r="AY22" i="4"/>
  <c r="K17" i="4"/>
  <c r="U22" i="4"/>
  <c r="J25" i="4"/>
  <c r="Y19" i="4"/>
  <c r="AU25" i="4"/>
  <c r="AS28" i="4"/>
  <c r="Y26" i="4"/>
  <c r="AQ16" i="4"/>
  <c r="AQ30" i="4" s="1"/>
  <c r="N27" i="4"/>
  <c r="Q28" i="4"/>
  <c r="AG24" i="4"/>
  <c r="I23" i="4"/>
  <c r="AJ20" i="4"/>
  <c r="AR23" i="4"/>
  <c r="BB17" i="4"/>
  <c r="U18" i="4"/>
  <c r="AU20" i="4"/>
  <c r="D26" i="4"/>
  <c r="BI17" i="4"/>
  <c r="AX25" i="4"/>
  <c r="BC23" i="4"/>
  <c r="J23" i="4"/>
  <c r="AB28" i="4"/>
  <c r="AG25" i="4"/>
  <c r="Y25" i="4"/>
  <c r="BF18" i="4"/>
  <c r="AL25" i="4"/>
  <c r="K20" i="4"/>
  <c r="AP27" i="4"/>
  <c r="C16" i="4"/>
  <c r="C30" i="4" s="1"/>
  <c r="BC18" i="4"/>
  <c r="AJ22" i="4"/>
  <c r="AD26" i="4"/>
  <c r="AI24" i="4"/>
  <c r="P21" i="4"/>
  <c r="AN19" i="4"/>
  <c r="M19" i="4"/>
  <c r="B21" i="4"/>
  <c r="U27" i="4"/>
  <c r="AX27" i="4"/>
  <c r="BG17" i="4"/>
  <c r="BE24" i="4"/>
  <c r="AP19" i="4"/>
  <c r="AK27" i="4"/>
  <c r="C25" i="4"/>
  <c r="AM16" i="4"/>
  <c r="AM30" i="4" s="1"/>
  <c r="BG19" i="4"/>
  <c r="T23" i="4"/>
  <c r="AZ26" i="4"/>
  <c r="AP23" i="4"/>
  <c r="U20" i="4"/>
  <c r="O23" i="4"/>
  <c r="I25" i="4"/>
  <c r="V27" i="4"/>
  <c r="BI22" i="4"/>
  <c r="H18" i="4"/>
  <c r="F17" i="4"/>
  <c r="M21" i="4"/>
  <c r="AY17" i="4"/>
  <c r="AB21" i="4"/>
  <c r="N16" i="4"/>
  <c r="N30" i="4" s="1"/>
  <c r="BA24" i="4"/>
  <c r="BG28" i="4"/>
  <c r="AW19" i="4"/>
  <c r="Z18" i="4"/>
  <c r="AS24" i="4"/>
  <c r="AE16" i="4"/>
  <c r="AE30" i="4" s="1"/>
  <c r="AN22" i="4"/>
  <c r="AW25" i="4"/>
  <c r="AX26" i="4"/>
  <c r="N20" i="4"/>
  <c r="F20" i="4"/>
  <c r="S19" i="4"/>
  <c r="BE21" i="4"/>
  <c r="BH20" i="4"/>
  <c r="AX22" i="4"/>
  <c r="AI26" i="4"/>
  <c r="B18" i="4"/>
  <c r="K24" i="4"/>
  <c r="H24" i="4"/>
  <c r="BI21" i="4"/>
  <c r="Y21" i="4"/>
  <c r="G21" i="4"/>
  <c r="AF26" i="4"/>
  <c r="AR28" i="4"/>
  <c r="AV22" i="4"/>
  <c r="L23" i="4"/>
  <c r="AS23" i="4"/>
  <c r="AS18" i="4"/>
  <c r="Y28" i="4"/>
  <c r="AD34" i="4" l="1"/>
  <c r="AD36" i="4"/>
  <c r="AD32" i="4"/>
  <c r="AD35" i="4"/>
  <c r="AD42" i="4"/>
  <c r="AD33" i="4"/>
  <c r="AD40" i="4"/>
  <c r="AD37" i="4"/>
  <c r="AD38" i="4"/>
  <c r="AD39" i="4"/>
  <c r="AD41" i="4"/>
  <c r="AD31" i="4"/>
  <c r="AW41" i="4"/>
  <c r="AW38" i="4"/>
  <c r="AW42" i="4"/>
  <c r="AW31" i="4"/>
  <c r="AW33" i="4"/>
  <c r="AW40" i="4"/>
  <c r="AW32" i="4"/>
  <c r="AW36" i="4"/>
  <c r="AW37" i="4"/>
  <c r="AW34" i="4"/>
  <c r="AW39" i="4"/>
  <c r="AW35" i="4"/>
  <c r="AS36" i="4"/>
  <c r="AS40" i="4"/>
  <c r="AS39" i="4"/>
  <c r="AS41" i="4"/>
  <c r="AS31" i="4"/>
  <c r="AS42" i="4"/>
  <c r="AS38" i="4"/>
  <c r="AS35" i="4"/>
  <c r="AS34" i="4"/>
  <c r="AS37" i="4"/>
  <c r="AS33" i="4"/>
  <c r="AS32" i="4"/>
  <c r="AN38" i="4"/>
  <c r="AN32" i="4"/>
  <c r="AN37" i="4"/>
  <c r="AN34" i="4"/>
  <c r="AN33" i="4"/>
  <c r="AN36" i="4"/>
  <c r="AN41" i="4"/>
  <c r="AN39" i="4"/>
  <c r="AN40" i="4"/>
  <c r="AN31" i="4"/>
  <c r="AN42" i="4"/>
  <c r="AN35" i="4"/>
  <c r="AL38" i="4"/>
  <c r="AL42" i="4"/>
  <c r="H15" i="2"/>
  <c r="H16" i="2" s="1"/>
  <c r="AL39" i="4"/>
  <c r="AL40" i="4"/>
  <c r="H13" i="2"/>
  <c r="AL32" i="4"/>
  <c r="AL37" i="4"/>
  <c r="AL31" i="4"/>
  <c r="AL33" i="4"/>
  <c r="AL36" i="4"/>
  <c r="AL41" i="4"/>
  <c r="J15" i="2"/>
  <c r="J16" i="2" s="1"/>
  <c r="AL34" i="4"/>
  <c r="AL35" i="4"/>
  <c r="W35" i="4"/>
  <c r="W38" i="4"/>
  <c r="W41" i="4"/>
  <c r="W32" i="4"/>
  <c r="W33" i="4"/>
  <c r="W40" i="4"/>
  <c r="W36" i="4"/>
  <c r="W37" i="4"/>
  <c r="W34" i="4"/>
  <c r="W31" i="4"/>
  <c r="W39" i="4"/>
  <c r="W42" i="4"/>
  <c r="T40" i="4"/>
  <c r="T37" i="4"/>
  <c r="T41" i="4"/>
  <c r="T33" i="4"/>
  <c r="T39" i="4"/>
  <c r="T42" i="4"/>
  <c r="T32" i="4"/>
  <c r="T34" i="4"/>
  <c r="T38" i="4"/>
  <c r="T35" i="4"/>
  <c r="T31" i="4"/>
  <c r="T36" i="4"/>
  <c r="M39" i="4"/>
  <c r="M37" i="4"/>
  <c r="M41" i="4"/>
  <c r="M38" i="4"/>
  <c r="M35" i="4"/>
  <c r="M36" i="4"/>
  <c r="M32" i="4"/>
  <c r="M33" i="4"/>
  <c r="M42" i="4"/>
  <c r="M40" i="4"/>
  <c r="M31" i="4"/>
  <c r="M34" i="4"/>
  <c r="AA38" i="4"/>
  <c r="AA36" i="4"/>
  <c r="AA42" i="4"/>
  <c r="AA32" i="4"/>
  <c r="AA35" i="4"/>
  <c r="AA39" i="4"/>
  <c r="AA34" i="4"/>
  <c r="AA31" i="4"/>
  <c r="AA41" i="4"/>
  <c r="AA37" i="4"/>
  <c r="AA40" i="4"/>
  <c r="AA33" i="4"/>
  <c r="AM38" i="4"/>
  <c r="AM35" i="4"/>
  <c r="AM42" i="4"/>
  <c r="AM32" i="4"/>
  <c r="AM40" i="4"/>
  <c r="AM31" i="4"/>
  <c r="AM41" i="4"/>
  <c r="AM37" i="4"/>
  <c r="AM33" i="4"/>
  <c r="AM36" i="4"/>
  <c r="AM34" i="4"/>
  <c r="AM39" i="4"/>
  <c r="AV33" i="4"/>
  <c r="AV39" i="4"/>
  <c r="AV35" i="4"/>
  <c r="AV34" i="4"/>
  <c r="AV40" i="4"/>
  <c r="AV31" i="4"/>
  <c r="AV37" i="4"/>
  <c r="AV32" i="4"/>
  <c r="AV38" i="4"/>
  <c r="AV36" i="4"/>
  <c r="AV41" i="4"/>
  <c r="AV42" i="4"/>
  <c r="V35" i="4"/>
  <c r="V38" i="4"/>
  <c r="V42" i="4"/>
  <c r="V33" i="4"/>
  <c r="V32" i="4"/>
  <c r="V31" i="4"/>
  <c r="V41" i="4"/>
  <c r="V37" i="4"/>
  <c r="V34" i="4"/>
  <c r="V39" i="4"/>
  <c r="V36" i="4"/>
  <c r="V40" i="4"/>
  <c r="U31" i="4"/>
  <c r="U39" i="4"/>
  <c r="U36" i="4"/>
  <c r="U42" i="4"/>
  <c r="U33" i="4"/>
  <c r="U38" i="4"/>
  <c r="U34" i="4"/>
  <c r="U32" i="4"/>
  <c r="U35" i="4"/>
  <c r="U37" i="4"/>
  <c r="U41" i="4"/>
  <c r="U40" i="4"/>
  <c r="AB33" i="4"/>
  <c r="AB37" i="4"/>
  <c r="AB35" i="4"/>
  <c r="AB38" i="4"/>
  <c r="AB39" i="4"/>
  <c r="AB34" i="4"/>
  <c r="AB31" i="4"/>
  <c r="AB36" i="4"/>
  <c r="AB41" i="4"/>
  <c r="AB42" i="4"/>
  <c r="AB40" i="4"/>
  <c r="AB32" i="4"/>
  <c r="Y36" i="4"/>
  <c r="Y39" i="4"/>
  <c r="Y37" i="4"/>
  <c r="Y40" i="4"/>
  <c r="Y35" i="4"/>
  <c r="Y31" i="4"/>
  <c r="Y42" i="4"/>
  <c r="Y33" i="4"/>
  <c r="Y34" i="4"/>
  <c r="Y41" i="4"/>
  <c r="Y38" i="4"/>
  <c r="Y32" i="4"/>
  <c r="Z31" i="4"/>
  <c r="Z41" i="4"/>
  <c r="Z33" i="4"/>
  <c r="Z34" i="4"/>
  <c r="Z32" i="4"/>
  <c r="Z36" i="4"/>
  <c r="Z35" i="4"/>
  <c r="Z39" i="4"/>
  <c r="Z37" i="4"/>
  <c r="Z42" i="4"/>
  <c r="Z40" i="4"/>
  <c r="Z38" i="4"/>
  <c r="AT42" i="4"/>
  <c r="AT37" i="4"/>
  <c r="AT33" i="4"/>
  <c r="AT35" i="4"/>
  <c r="AT32" i="4"/>
  <c r="AT41" i="4"/>
  <c r="AT31" i="4"/>
  <c r="AT36" i="4"/>
  <c r="AT39" i="4"/>
  <c r="AT40" i="4"/>
  <c r="AT34" i="4"/>
  <c r="AT38" i="4"/>
  <c r="S33" i="4"/>
  <c r="S31" i="4"/>
  <c r="S36" i="4"/>
  <c r="S39" i="4"/>
  <c r="S37" i="4"/>
  <c r="S40" i="4"/>
  <c r="S35" i="4"/>
  <c r="S38" i="4"/>
  <c r="S41" i="4"/>
  <c r="S32" i="4"/>
  <c r="S42" i="4"/>
  <c r="S34" i="4"/>
  <c r="AO40" i="4"/>
  <c r="AO38" i="4"/>
  <c r="AO42" i="4"/>
  <c r="AO33" i="4"/>
  <c r="AO39" i="4"/>
  <c r="AO32" i="4"/>
  <c r="AO31" i="4"/>
  <c r="AO35" i="4"/>
  <c r="AO34" i="4"/>
  <c r="AO36" i="4"/>
  <c r="AO41" i="4"/>
  <c r="AO37" i="4"/>
  <c r="R32" i="4"/>
  <c r="R40" i="4"/>
  <c r="R33" i="4"/>
  <c r="R36" i="4"/>
  <c r="R35" i="4"/>
  <c r="R37" i="4"/>
  <c r="R41" i="4"/>
  <c r="R38" i="4"/>
  <c r="R39" i="4"/>
  <c r="R42" i="4"/>
  <c r="R31" i="4"/>
  <c r="R34" i="4"/>
  <c r="G34" i="4"/>
  <c r="G31" i="4"/>
  <c r="G40" i="4"/>
  <c r="G35" i="4"/>
  <c r="G32" i="4"/>
  <c r="G33" i="4"/>
  <c r="G42" i="4"/>
  <c r="G36" i="4"/>
  <c r="G37" i="4"/>
  <c r="G41" i="4"/>
  <c r="G38" i="4"/>
  <c r="G39" i="4"/>
  <c r="AK36" i="4"/>
  <c r="AK31" i="4"/>
  <c r="AK40" i="4"/>
  <c r="AK41" i="4"/>
  <c r="AK32" i="4"/>
  <c r="AK39" i="4"/>
  <c r="AK38" i="4"/>
  <c r="AK33" i="4"/>
  <c r="AK42" i="4"/>
  <c r="AK35" i="4"/>
  <c r="AK34" i="4"/>
  <c r="AK37" i="4"/>
  <c r="AF38" i="4"/>
  <c r="AF37" i="4"/>
  <c r="AF40" i="4"/>
  <c r="AF32" i="4"/>
  <c r="AF42" i="4"/>
  <c r="AF39" i="4"/>
  <c r="AF34" i="4"/>
  <c r="AF41" i="4"/>
  <c r="AF36" i="4"/>
  <c r="AF31" i="4"/>
  <c r="AF33" i="4"/>
  <c r="AF35" i="4"/>
  <c r="AC36" i="4"/>
  <c r="AC32" i="4"/>
  <c r="AC37" i="4"/>
  <c r="AC39" i="4"/>
  <c r="AC38" i="4"/>
  <c r="AC34" i="4"/>
  <c r="AC31" i="4"/>
  <c r="AC33" i="4"/>
  <c r="AC35" i="4"/>
  <c r="AC40" i="4"/>
  <c r="AC42" i="4"/>
  <c r="AC41" i="4"/>
  <c r="B36" i="4"/>
  <c r="B37" i="4"/>
  <c r="B33" i="4"/>
  <c r="B42" i="4"/>
  <c r="B35" i="4"/>
  <c r="B39" i="4"/>
  <c r="B32" i="4"/>
  <c r="B34" i="4"/>
  <c r="B31" i="4"/>
  <c r="B38" i="4"/>
  <c r="B40" i="4"/>
  <c r="B41" i="4"/>
  <c r="H37" i="4"/>
  <c r="H31" i="4"/>
  <c r="H42" i="4"/>
  <c r="H34" i="4"/>
  <c r="H39" i="4"/>
  <c r="H36" i="4"/>
  <c r="H33" i="4"/>
  <c r="H32" i="4"/>
  <c r="H35" i="4"/>
  <c r="H40" i="4"/>
  <c r="H41" i="4"/>
  <c r="H38" i="4"/>
  <c r="F38" i="4"/>
  <c r="F33" i="4"/>
  <c r="F41" i="4"/>
  <c r="F32" i="4"/>
  <c r="F40" i="4"/>
  <c r="F37" i="4"/>
  <c r="F31" i="4"/>
  <c r="F34" i="4"/>
  <c r="F42" i="4"/>
  <c r="F39" i="4"/>
  <c r="F36" i="4"/>
  <c r="F35" i="4"/>
  <c r="AQ40" i="4"/>
  <c r="AQ32" i="4"/>
  <c r="AQ34" i="4"/>
  <c r="AQ42" i="4"/>
  <c r="AQ41" i="4"/>
  <c r="AQ31" i="4"/>
  <c r="AQ35" i="4"/>
  <c r="AQ39" i="4"/>
  <c r="AQ38" i="4"/>
  <c r="AQ36" i="4"/>
  <c r="AQ37" i="4"/>
  <c r="AQ33" i="4"/>
  <c r="O36" i="4"/>
  <c r="O40" i="4"/>
  <c r="O42" i="4"/>
  <c r="O38" i="4"/>
  <c r="O31" i="4"/>
  <c r="O35" i="4"/>
  <c r="O33" i="4"/>
  <c r="O41" i="4"/>
  <c r="O32" i="4"/>
  <c r="O34" i="4"/>
  <c r="O39" i="4"/>
  <c r="O37" i="4"/>
  <c r="AU33" i="4"/>
  <c r="AU31" i="4"/>
  <c r="AU40" i="4"/>
  <c r="AU42" i="4"/>
  <c r="AU38" i="4"/>
  <c r="AU39" i="4"/>
  <c r="AU41" i="4"/>
  <c r="AU32" i="4"/>
  <c r="AU35" i="4"/>
  <c r="AU34" i="4"/>
  <c r="AU36" i="4"/>
  <c r="AU37" i="4"/>
  <c r="AI42" i="4"/>
  <c r="AI31" i="4"/>
  <c r="AI35" i="4"/>
  <c r="AI39" i="4"/>
  <c r="AI34" i="4"/>
  <c r="AI40" i="4"/>
  <c r="AI32" i="4"/>
  <c r="AI33" i="4"/>
  <c r="AI38" i="4"/>
  <c r="AI41" i="4"/>
  <c r="AI37" i="4"/>
  <c r="AI36" i="4"/>
  <c r="AG41" i="4"/>
  <c r="AG36" i="4"/>
  <c r="AG31" i="4"/>
  <c r="AG37" i="4"/>
  <c r="AG40" i="4"/>
  <c r="AG39" i="4"/>
  <c r="AG33" i="4"/>
  <c r="AG35" i="4"/>
  <c r="AG34" i="4"/>
  <c r="AG32" i="4"/>
  <c r="AG42" i="4"/>
  <c r="AG38" i="4"/>
  <c r="L33" i="4"/>
  <c r="L39" i="4"/>
  <c r="L42" i="4"/>
  <c r="L40" i="4"/>
  <c r="L32" i="4"/>
  <c r="L34" i="4"/>
  <c r="L37" i="4"/>
  <c r="L35" i="4"/>
  <c r="L31" i="4"/>
  <c r="L36" i="4"/>
  <c r="L38" i="4"/>
  <c r="L41" i="4"/>
  <c r="AR32" i="4"/>
  <c r="AR35" i="4"/>
  <c r="AR40" i="4"/>
  <c r="AR37" i="4"/>
  <c r="AR31" i="4"/>
  <c r="AR41" i="4"/>
  <c r="AR39" i="4"/>
  <c r="AR33" i="4"/>
  <c r="AR38" i="4"/>
  <c r="AR36" i="4"/>
  <c r="AR34" i="4"/>
  <c r="AR42" i="4"/>
  <c r="AP40" i="4"/>
  <c r="AP42" i="4"/>
  <c r="AP33" i="4"/>
  <c r="AP39" i="4"/>
  <c r="AP38" i="4"/>
  <c r="AP34" i="4"/>
  <c r="AP35" i="4"/>
  <c r="AP41" i="4"/>
  <c r="AP36" i="4"/>
  <c r="AP37" i="4"/>
  <c r="AP31" i="4"/>
  <c r="AP32" i="4"/>
  <c r="AJ35" i="4"/>
  <c r="AJ34" i="4"/>
  <c r="AJ32" i="4"/>
  <c r="AJ39" i="4"/>
  <c r="AJ41" i="4"/>
  <c r="AJ40" i="4"/>
  <c r="AJ33" i="4"/>
  <c r="AJ37" i="4"/>
  <c r="AJ36" i="4"/>
  <c r="AJ31" i="4"/>
  <c r="AJ42" i="4"/>
  <c r="AJ38" i="4"/>
  <c r="D40" i="4"/>
  <c r="D34" i="4"/>
  <c r="D42" i="4"/>
  <c r="D37" i="4"/>
  <c r="D35" i="4"/>
  <c r="D31" i="4"/>
  <c r="D33" i="4"/>
  <c r="D38" i="4"/>
  <c r="D36" i="4"/>
  <c r="D41" i="4"/>
  <c r="D32" i="4"/>
  <c r="D39" i="4"/>
  <c r="C38" i="4"/>
  <c r="C36" i="4"/>
  <c r="C32" i="4"/>
  <c r="C37" i="4"/>
  <c r="C41" i="4"/>
  <c r="C33" i="4"/>
  <c r="C31" i="4"/>
  <c r="C35" i="4"/>
  <c r="C40" i="4"/>
  <c r="C34" i="4"/>
  <c r="C42" i="4"/>
  <c r="C39" i="4"/>
  <c r="E38" i="4"/>
  <c r="E39" i="4"/>
  <c r="E34" i="4"/>
  <c r="E36" i="4"/>
  <c r="E33" i="4"/>
  <c r="E40" i="4"/>
  <c r="E32" i="4"/>
  <c r="E31" i="4"/>
  <c r="E35" i="4"/>
  <c r="E42" i="4"/>
  <c r="E37" i="4"/>
  <c r="E41" i="4"/>
  <c r="X32" i="4"/>
  <c r="X38" i="4"/>
  <c r="X36" i="4"/>
  <c r="X31" i="4"/>
  <c r="X33" i="4"/>
  <c r="X42" i="4"/>
  <c r="X35" i="4"/>
  <c r="X41" i="4"/>
  <c r="X37" i="4"/>
  <c r="X40" i="4"/>
  <c r="X39" i="4"/>
  <c r="X34" i="4"/>
  <c r="K37" i="4"/>
  <c r="K34" i="4"/>
  <c r="K42" i="4"/>
  <c r="K36" i="4"/>
  <c r="K33" i="4"/>
  <c r="K38" i="4"/>
  <c r="K40" i="4"/>
  <c r="K39" i="4"/>
  <c r="K35" i="4"/>
  <c r="K32" i="4"/>
  <c r="K31" i="4"/>
  <c r="K41" i="4"/>
  <c r="AH40" i="4"/>
  <c r="I33" i="4"/>
  <c r="I39" i="4"/>
  <c r="I37" i="4"/>
  <c r="I32" i="4"/>
  <c r="I31" i="4"/>
  <c r="I38" i="4"/>
  <c r="I41" i="4"/>
  <c r="I42" i="4"/>
  <c r="I36" i="4"/>
  <c r="I35" i="4"/>
  <c r="I34" i="4"/>
  <c r="I40" i="4"/>
  <c r="P37" i="4"/>
  <c r="P33" i="4"/>
  <c r="P41" i="4"/>
  <c r="P32" i="4"/>
  <c r="P38" i="4"/>
  <c r="P34" i="4"/>
  <c r="P36" i="4"/>
  <c r="P40" i="4"/>
  <c r="P42" i="4"/>
  <c r="P31" i="4"/>
  <c r="P35" i="4"/>
  <c r="P39" i="4"/>
  <c r="J34" i="4"/>
  <c r="J39" i="4"/>
  <c r="J37" i="4"/>
  <c r="J36" i="4"/>
  <c r="J41" i="4"/>
  <c r="J42" i="4"/>
  <c r="J33" i="4"/>
  <c r="J40" i="4"/>
  <c r="J31" i="4"/>
  <c r="J35" i="4"/>
  <c r="J38" i="4"/>
  <c r="J32" i="4"/>
  <c r="AE32" i="4"/>
  <c r="AE39" i="4"/>
  <c r="AE36" i="4"/>
  <c r="AE34" i="4"/>
  <c r="AE40" i="4"/>
  <c r="AE35" i="4"/>
  <c r="AE42" i="4"/>
  <c r="AE37" i="4"/>
  <c r="AE33" i="4"/>
  <c r="AE41" i="4"/>
  <c r="AE38" i="4"/>
  <c r="AE31" i="4"/>
  <c r="N37" i="4"/>
  <c r="N36" i="4"/>
  <c r="N35" i="4"/>
  <c r="N32" i="4"/>
  <c r="N40" i="4"/>
  <c r="N38" i="4"/>
  <c r="N33" i="4"/>
  <c r="N41" i="4"/>
  <c r="N39" i="4"/>
  <c r="N34" i="4"/>
  <c r="N42" i="4"/>
  <c r="N31" i="4"/>
  <c r="AH38" i="4"/>
  <c r="AH35" i="4"/>
  <c r="AH33" i="4"/>
  <c r="AH36" i="4"/>
  <c r="AH39" i="4"/>
  <c r="AH37" i="4"/>
  <c r="AH34" i="4"/>
  <c r="AH31" i="4"/>
  <c r="AH32" i="4"/>
  <c r="AH41" i="4"/>
  <c r="AH42" i="4"/>
  <c r="Q36" i="4"/>
  <c r="Q37" i="4"/>
  <c r="Q34" i="4"/>
  <c r="Q31" i="4"/>
  <c r="Q42" i="4"/>
  <c r="Q33" i="4"/>
  <c r="Q39" i="4"/>
  <c r="Q41" i="4"/>
  <c r="Q40" i="4"/>
  <c r="Q35" i="4"/>
  <c r="Q32" i="4"/>
  <c r="Q38" i="4"/>
  <c r="BL63" i="4" l="1"/>
  <c r="BM63" i="4"/>
  <c r="BM58" i="4"/>
  <c r="BL58" i="4"/>
  <c r="BL62" i="4"/>
  <c r="BM62" i="4"/>
  <c r="BM55" i="4"/>
  <c r="BL55" i="4"/>
  <c r="BM61" i="4"/>
  <c r="BL61" i="4"/>
  <c r="BM57" i="4"/>
  <c r="BL57" i="4"/>
  <c r="BM53" i="4"/>
  <c r="BL53" i="4"/>
  <c r="BM56" i="4"/>
  <c r="BL56" i="4"/>
  <c r="BM59" i="4"/>
  <c r="BL59" i="4"/>
  <c r="BL64" i="4"/>
  <c r="BM64" i="4"/>
  <c r="BM54" i="4"/>
  <c r="BL54" i="4"/>
  <c r="BM60" i="4"/>
  <c r="BL60" i="4"/>
  <c r="B16" i="3" l="1" a="1"/>
  <c r="B16" i="3" l="1"/>
  <c r="B30" i="3" s="1"/>
  <c r="AG26" i="3"/>
  <c r="AS20" i="3"/>
  <c r="H26" i="3"/>
  <c r="AA22" i="3"/>
  <c r="AP21" i="3"/>
  <c r="T18" i="3"/>
  <c r="X24" i="3"/>
  <c r="AM23" i="3"/>
  <c r="BF27" i="3"/>
  <c r="U21" i="3"/>
  <c r="C25" i="3"/>
  <c r="AP18" i="3"/>
  <c r="BD22" i="3"/>
  <c r="AY16" i="3"/>
  <c r="AY30" i="3" s="1"/>
  <c r="AU19" i="3"/>
  <c r="AJ23" i="3"/>
  <c r="AD28" i="3"/>
  <c r="AF20" i="3"/>
  <c r="BF18" i="3"/>
  <c r="Y22" i="3"/>
  <c r="D24" i="3"/>
  <c r="Z23" i="3"/>
  <c r="BC25" i="3"/>
  <c r="AM27" i="3"/>
  <c r="BD25" i="3"/>
  <c r="N20" i="3"/>
  <c r="Q19" i="3"/>
  <c r="AO27" i="3"/>
  <c r="AP24" i="3"/>
  <c r="V27" i="3"/>
  <c r="E18" i="3"/>
  <c r="I21" i="3"/>
  <c r="T17" i="3"/>
  <c r="AY27" i="3"/>
  <c r="T23" i="3"/>
  <c r="E28" i="3"/>
  <c r="BC27" i="3"/>
  <c r="BE26" i="3"/>
  <c r="AJ17" i="3"/>
  <c r="AC28" i="3"/>
  <c r="BE24" i="3"/>
  <c r="I17" i="3"/>
  <c r="AR23" i="3"/>
  <c r="BE19" i="3"/>
  <c r="B17" i="3"/>
  <c r="AQ16" i="3"/>
  <c r="AQ30" i="3" s="1"/>
  <c r="AN23" i="3"/>
  <c r="BG23" i="3"/>
  <c r="H22" i="3"/>
  <c r="L21" i="3"/>
  <c r="H18" i="3"/>
  <c r="AX20" i="3"/>
  <c r="K20" i="3"/>
  <c r="AH28" i="3"/>
  <c r="AD26" i="3"/>
  <c r="V17" i="3"/>
  <c r="AU20" i="3"/>
  <c r="AA23" i="3"/>
  <c r="BD17" i="3"/>
  <c r="AA28" i="3"/>
  <c r="N24" i="3"/>
  <c r="AX28" i="3"/>
  <c r="BC18" i="3"/>
  <c r="Q16" i="3"/>
  <c r="Q30" i="3" s="1"/>
  <c r="X19" i="3"/>
  <c r="W23" i="3"/>
  <c r="AG25" i="3"/>
  <c r="AC18" i="3"/>
  <c r="AL24" i="3"/>
  <c r="AK22" i="3"/>
  <c r="B20" i="3"/>
  <c r="F24" i="3"/>
  <c r="BG28" i="3"/>
  <c r="E21" i="3"/>
  <c r="BH20" i="3"/>
  <c r="BH18" i="3"/>
  <c r="AZ22" i="3"/>
  <c r="P19" i="3"/>
  <c r="N23" i="3"/>
  <c r="U25" i="3"/>
  <c r="C18" i="3"/>
  <c r="T24" i="3"/>
  <c r="C17" i="3"/>
  <c r="F18" i="3"/>
  <c r="B28" i="3"/>
  <c r="AU27" i="3"/>
  <c r="U22" i="3"/>
  <c r="J26" i="3"/>
  <c r="AM18" i="3"/>
  <c r="AY20" i="3"/>
  <c r="AX21" i="3"/>
  <c r="BB25" i="3"/>
  <c r="AB24" i="3"/>
  <c r="BG17" i="3"/>
  <c r="V21" i="3"/>
  <c r="AP26" i="3"/>
  <c r="AR18" i="3"/>
  <c r="AU24" i="3"/>
  <c r="AU28" i="3"/>
  <c r="AN16" i="3"/>
  <c r="AN30" i="3" s="1"/>
  <c r="BC28" i="3"/>
  <c r="P25" i="3"/>
  <c r="AZ21" i="3"/>
  <c r="AU21" i="3"/>
  <c r="AD19" i="3"/>
  <c r="Y26" i="3"/>
  <c r="AW18" i="3"/>
  <c r="H24" i="3"/>
  <c r="AZ26" i="3"/>
  <c r="BE18" i="3"/>
  <c r="BI17" i="3"/>
  <c r="AJ16" i="3"/>
  <c r="AJ30" i="3" s="1"/>
  <c r="AE23" i="3"/>
  <c r="P24" i="3"/>
  <c r="BI18" i="3"/>
  <c r="AN26" i="3"/>
  <c r="AD27" i="3"/>
  <c r="C20" i="3"/>
  <c r="Z20" i="3"/>
  <c r="AI19" i="3"/>
  <c r="BG27" i="3"/>
  <c r="R25" i="3"/>
  <c r="M16" i="3"/>
  <c r="M30" i="3" s="1"/>
  <c r="AS25" i="3"/>
  <c r="AR20" i="3"/>
  <c r="AH22" i="3"/>
  <c r="R16" i="3"/>
  <c r="R30" i="3" s="1"/>
  <c r="AF17" i="3"/>
  <c r="AY19" i="3"/>
  <c r="L20" i="3"/>
  <c r="AI26" i="3"/>
  <c r="R17" i="3"/>
  <c r="AF26" i="3"/>
  <c r="M26" i="3"/>
  <c r="E23" i="3"/>
  <c r="AZ18" i="3"/>
  <c r="T22" i="3"/>
  <c r="AB23" i="3"/>
  <c r="N26" i="3"/>
  <c r="L24" i="3"/>
  <c r="I24" i="3"/>
  <c r="AG20" i="3"/>
  <c r="AL27" i="3"/>
  <c r="BB24" i="3"/>
  <c r="G25" i="3"/>
  <c r="F16" i="3"/>
  <c r="F30" i="3" s="1"/>
  <c r="BD16" i="3"/>
  <c r="BD30" i="3" s="1"/>
  <c r="AE26" i="3"/>
  <c r="V19" i="3"/>
  <c r="V20" i="3"/>
  <c r="AP28" i="3"/>
  <c r="B19" i="3"/>
  <c r="U26" i="3"/>
  <c r="Q26" i="3"/>
  <c r="BH27" i="3"/>
  <c r="AH21" i="3"/>
  <c r="J28" i="3"/>
  <c r="AL19" i="3"/>
  <c r="W18" i="3"/>
  <c r="AU26" i="3"/>
  <c r="BB22" i="3"/>
  <c r="AN24" i="3"/>
  <c r="I28" i="3"/>
  <c r="AA18" i="3"/>
  <c r="AR16" i="3"/>
  <c r="AR30" i="3" s="1"/>
  <c r="O27" i="3"/>
  <c r="S22" i="3"/>
  <c r="K27" i="3"/>
  <c r="AE25" i="3"/>
  <c r="I25" i="3"/>
  <c r="X16" i="3"/>
  <c r="X30" i="3" s="1"/>
  <c r="S16" i="3"/>
  <c r="S30" i="3" s="1"/>
  <c r="U24" i="3"/>
  <c r="AY28" i="3"/>
  <c r="AX22" i="3"/>
  <c r="O17" i="3"/>
  <c r="P21" i="3"/>
  <c r="AR26" i="3"/>
  <c r="D16" i="3"/>
  <c r="D30" i="3" s="1"/>
  <c r="Z24" i="3"/>
  <c r="AQ17" i="3"/>
  <c r="BA26" i="3"/>
  <c r="BE28" i="3"/>
  <c r="F17" i="3"/>
  <c r="BI23" i="3"/>
  <c r="AT25" i="3"/>
  <c r="AR24" i="3"/>
  <c r="AZ24" i="3"/>
  <c r="G19" i="3"/>
  <c r="AY21" i="3"/>
  <c r="BD20" i="3"/>
  <c r="U20" i="3"/>
  <c r="AN28" i="3"/>
  <c r="AV26" i="3"/>
  <c r="AQ22" i="3"/>
  <c r="Y27" i="3"/>
  <c r="C24" i="3"/>
  <c r="B18" i="3"/>
  <c r="AG28" i="3"/>
  <c r="W24" i="3"/>
  <c r="BD28" i="3"/>
  <c r="AM20" i="3"/>
  <c r="AC16" i="3"/>
  <c r="AC30" i="3" s="1"/>
  <c r="AR27" i="3"/>
  <c r="AG19" i="3"/>
  <c r="AA27" i="3"/>
  <c r="I22" i="3"/>
  <c r="AV28" i="3"/>
  <c r="AI28" i="3"/>
  <c r="AP17" i="3"/>
  <c r="AK24" i="3"/>
  <c r="AH27" i="3"/>
  <c r="AG16" i="3"/>
  <c r="AG30" i="3" s="1"/>
  <c r="AW16" i="3"/>
  <c r="AW30" i="3" s="1"/>
  <c r="BH22" i="3"/>
  <c r="BC23" i="3"/>
  <c r="AF21" i="3"/>
  <c r="O21" i="3"/>
  <c r="BF16" i="3"/>
  <c r="BF30" i="3" s="1"/>
  <c r="AB28" i="3"/>
  <c r="Z25" i="3"/>
  <c r="AT17" i="3"/>
  <c r="AY25" i="3"/>
  <c r="AL18" i="3"/>
  <c r="BA16" i="3"/>
  <c r="BA30" i="3" s="1"/>
  <c r="Q25" i="3"/>
  <c r="AE18" i="3"/>
  <c r="G23" i="3"/>
  <c r="K19" i="3"/>
  <c r="AJ22" i="3"/>
  <c r="Q23" i="3"/>
  <c r="M25" i="3"/>
  <c r="AZ20" i="3"/>
  <c r="AS16" i="3"/>
  <c r="AS30" i="3" s="1"/>
  <c r="BG18" i="3"/>
  <c r="M21" i="3"/>
  <c r="Z18" i="3"/>
  <c r="AI16" i="3"/>
  <c r="AI30" i="3" s="1"/>
  <c r="BG24" i="3"/>
  <c r="AK17" i="3"/>
  <c r="AH17" i="3"/>
  <c r="AG24" i="3"/>
  <c r="AJ20" i="3"/>
  <c r="AF23" i="3"/>
  <c r="C26" i="3"/>
  <c r="AK19" i="3"/>
  <c r="W25" i="3"/>
  <c r="AG21" i="3"/>
  <c r="BG20" i="3"/>
  <c r="AF19" i="3"/>
  <c r="J17" i="3"/>
  <c r="I23" i="3"/>
  <c r="L27" i="3"/>
  <c r="M20" i="3"/>
  <c r="AV19" i="3"/>
  <c r="AI20" i="3"/>
  <c r="AN20" i="3"/>
  <c r="BD23" i="3"/>
  <c r="Y21" i="3"/>
  <c r="Q17" i="3"/>
  <c r="N19" i="3"/>
  <c r="AJ26" i="3"/>
  <c r="AU16" i="3"/>
  <c r="AU30" i="3" s="1"/>
  <c r="AH19" i="3"/>
  <c r="AD25" i="3"/>
  <c r="BD19" i="3"/>
  <c r="W28" i="3"/>
  <c r="D21" i="3"/>
  <c r="AR25" i="3"/>
  <c r="Y20" i="3"/>
  <c r="J25" i="3"/>
  <c r="V26" i="3"/>
  <c r="W16" i="3"/>
  <c r="W30" i="3" s="1"/>
  <c r="AN21" i="3"/>
  <c r="K18" i="3"/>
  <c r="BH23" i="3"/>
  <c r="H23" i="3"/>
  <c r="AM28" i="3"/>
  <c r="N21" i="3"/>
  <c r="V24" i="3"/>
  <c r="P17" i="3"/>
  <c r="AS17" i="3"/>
  <c r="G16" i="3"/>
  <c r="G30" i="3" s="1"/>
  <c r="AK16" i="3"/>
  <c r="AK30" i="3" s="1"/>
  <c r="B23" i="3"/>
  <c r="BG22" i="3"/>
  <c r="AH24" i="3"/>
  <c r="AV21" i="3"/>
  <c r="AC17" i="3"/>
  <c r="H16" i="3"/>
  <c r="H30" i="3" s="1"/>
  <c r="AJ21" i="3"/>
  <c r="AD16" i="3"/>
  <c r="AD30" i="3" s="1"/>
  <c r="Y23" i="3"/>
  <c r="BF23" i="3"/>
  <c r="AN17" i="3"/>
  <c r="AZ17" i="3"/>
  <c r="BI27" i="3"/>
  <c r="I19" i="3"/>
  <c r="T20" i="3"/>
  <c r="AA19" i="3"/>
  <c r="AX27" i="3"/>
  <c r="BH24" i="3"/>
  <c r="AQ18" i="3"/>
  <c r="AK25" i="3"/>
  <c r="C22" i="3"/>
  <c r="Z17" i="3"/>
  <c r="BE27" i="3"/>
  <c r="AC23" i="3"/>
  <c r="N28" i="3"/>
  <c r="BE17" i="3"/>
  <c r="F21" i="3"/>
  <c r="AI27" i="3"/>
  <c r="AW28" i="3"/>
  <c r="AW20" i="3"/>
  <c r="D18" i="3"/>
  <c r="AP19" i="3"/>
  <c r="Z22" i="3"/>
  <c r="AP20" i="3"/>
  <c r="AK27" i="3"/>
  <c r="AE21" i="3"/>
  <c r="Q24" i="3"/>
  <c r="E19" i="3"/>
  <c r="AI25" i="3"/>
  <c r="BF24" i="3"/>
  <c r="AV17" i="3"/>
  <c r="AQ24" i="3"/>
  <c r="AZ27" i="3"/>
  <c r="BA17" i="3"/>
  <c r="M22" i="3"/>
  <c r="AM21" i="3"/>
  <c r="AE24" i="3"/>
  <c r="AL21" i="3"/>
  <c r="W21" i="3"/>
  <c r="Y17" i="3"/>
  <c r="AO28" i="3"/>
  <c r="AT23" i="3"/>
  <c r="K17" i="3"/>
  <c r="BH16" i="3"/>
  <c r="BH30" i="3" s="1"/>
  <c r="AI24" i="3"/>
  <c r="BA23" i="3"/>
  <c r="AN19" i="3"/>
  <c r="AC22" i="3"/>
  <c r="AI22" i="3"/>
  <c r="R21" i="3"/>
  <c r="M28" i="3"/>
  <c r="AV22" i="3"/>
  <c r="M17" i="3"/>
  <c r="AA20" i="3"/>
  <c r="Q28" i="3"/>
  <c r="AF28" i="3"/>
  <c r="X18" i="3"/>
  <c r="S25" i="3"/>
  <c r="V16" i="3"/>
  <c r="V30" i="3" s="1"/>
  <c r="BA24" i="3"/>
  <c r="D25" i="3"/>
  <c r="AO24" i="3"/>
  <c r="S26" i="3"/>
  <c r="N22" i="3"/>
  <c r="Q22" i="3"/>
  <c r="G20" i="3"/>
  <c r="AC21" i="3"/>
  <c r="AB26" i="3"/>
  <c r="BA19" i="3"/>
  <c r="L18" i="3"/>
  <c r="BH28" i="3"/>
  <c r="AZ16" i="3"/>
  <c r="AZ30" i="3" s="1"/>
  <c r="AS22" i="3"/>
  <c r="AB18" i="3"/>
  <c r="Y19" i="3"/>
  <c r="BC24" i="3"/>
  <c r="B22" i="3"/>
  <c r="BG21" i="3"/>
  <c r="M19" i="3"/>
  <c r="AU18" i="3"/>
  <c r="AF24" i="3"/>
  <c r="BI24" i="3"/>
  <c r="C27" i="3"/>
  <c r="H19" i="3"/>
  <c r="AM17" i="3"/>
  <c r="B26" i="3"/>
  <c r="AT20" i="3"/>
  <c r="AH25" i="3"/>
  <c r="AO21" i="3"/>
  <c r="AM16" i="3"/>
  <c r="AM30" i="3" s="1"/>
  <c r="N16" i="3"/>
  <c r="N30" i="3" s="1"/>
  <c r="AS26" i="3"/>
  <c r="K21" i="3"/>
  <c r="Z26" i="3"/>
  <c r="O26" i="3"/>
  <c r="AD17" i="3"/>
  <c r="BB28" i="3"/>
  <c r="AH23" i="3"/>
  <c r="AP25" i="3"/>
  <c r="G18" i="3"/>
  <c r="AU17" i="3"/>
  <c r="BH19" i="3"/>
  <c r="K22" i="3"/>
  <c r="BH25" i="3"/>
  <c r="Y18" i="3"/>
  <c r="C19" i="3"/>
  <c r="Z16" i="3"/>
  <c r="Z30" i="3" s="1"/>
  <c r="AE28" i="3"/>
  <c r="V25" i="3"/>
  <c r="AY17" i="3"/>
  <c r="J21" i="3"/>
  <c r="AH26" i="3"/>
  <c r="AV16" i="3"/>
  <c r="AV30" i="3" s="1"/>
  <c r="C21" i="3"/>
  <c r="S19" i="3"/>
  <c r="AF27" i="3"/>
  <c r="BB20" i="3"/>
  <c r="AW27" i="3"/>
  <c r="BF21" i="3"/>
  <c r="E26" i="3"/>
  <c r="P23" i="3"/>
  <c r="Q20" i="3"/>
  <c r="O18" i="3"/>
  <c r="BB21" i="3"/>
  <c r="AJ28" i="3"/>
  <c r="F26" i="3"/>
  <c r="X17" i="3"/>
  <c r="BC20" i="3"/>
  <c r="AY23" i="3"/>
  <c r="AL17" i="3"/>
  <c r="AT27" i="3"/>
  <c r="AT22" i="3"/>
  <c r="AM25" i="3"/>
  <c r="BI28" i="3"/>
  <c r="K16" i="3"/>
  <c r="K30" i="3" s="1"/>
  <c r="BF28" i="3"/>
  <c r="O25" i="3"/>
  <c r="AJ24" i="3"/>
  <c r="AJ19" i="3"/>
  <c r="S18" i="3"/>
  <c r="D20" i="3"/>
  <c r="Q18" i="3"/>
  <c r="BA25" i="3"/>
  <c r="X22" i="3"/>
  <c r="AQ23" i="3"/>
  <c r="F28" i="3"/>
  <c r="AL26" i="3"/>
  <c r="H17" i="3"/>
  <c r="F20" i="3"/>
  <c r="BI26" i="3"/>
  <c r="J20" i="3"/>
  <c r="BG16" i="3"/>
  <c r="BG30" i="3" s="1"/>
  <c r="AK28" i="3"/>
  <c r="BA22" i="3"/>
  <c r="D22" i="3"/>
  <c r="L17" i="3"/>
  <c r="G24" i="3"/>
  <c r="D26" i="3"/>
  <c r="AL25" i="3"/>
  <c r="J18" i="3"/>
  <c r="AI17" i="3"/>
  <c r="AP22" i="3"/>
  <c r="B21" i="3"/>
  <c r="AC20" i="3"/>
  <c r="AT28" i="3"/>
  <c r="F27" i="3"/>
  <c r="P20" i="3"/>
  <c r="AG27" i="3"/>
  <c r="BD21" i="3"/>
  <c r="L26" i="3"/>
  <c r="W22" i="3"/>
  <c r="I18" i="3"/>
  <c r="I26" i="3"/>
  <c r="V23" i="3"/>
  <c r="AI18" i="3"/>
  <c r="P22" i="3"/>
  <c r="R27" i="3"/>
  <c r="BH17" i="3"/>
  <c r="BA28" i="3"/>
  <c r="BB27" i="3"/>
  <c r="AB21" i="3"/>
  <c r="X21" i="3"/>
  <c r="S28" i="3"/>
  <c r="BF22" i="3"/>
  <c r="AH18" i="3"/>
  <c r="AV23" i="3"/>
  <c r="AQ19" i="3"/>
  <c r="AN27" i="3"/>
  <c r="AD18" i="3"/>
  <c r="Y25" i="3"/>
  <c r="AH16" i="3"/>
  <c r="AH30" i="3" s="1"/>
  <c r="AU25" i="3"/>
  <c r="AZ28" i="3"/>
  <c r="AB20" i="3"/>
  <c r="AY22" i="3"/>
  <c r="Z21" i="3"/>
  <c r="M23" i="3"/>
  <c r="AY18" i="3"/>
  <c r="BI19" i="3"/>
  <c r="AP27" i="3"/>
  <c r="AC19" i="3"/>
  <c r="R23" i="3"/>
  <c r="L28" i="3"/>
  <c r="L19" i="3"/>
  <c r="Z27" i="3"/>
  <c r="BF17" i="3"/>
  <c r="P27" i="3"/>
  <c r="BH21" i="3"/>
  <c r="G17" i="3"/>
  <c r="AZ23" i="3"/>
  <c r="T25" i="3"/>
  <c r="X27" i="3"/>
  <c r="X23" i="3"/>
  <c r="AW17" i="3"/>
  <c r="F19" i="3"/>
  <c r="BI25" i="3"/>
  <c r="BC17" i="3"/>
  <c r="AB19" i="3"/>
  <c r="D23" i="3"/>
  <c r="BB23" i="3"/>
  <c r="AM24" i="3"/>
  <c r="AX17" i="3"/>
  <c r="AO16" i="3"/>
  <c r="AO30" i="3" s="1"/>
  <c r="BI20" i="3"/>
  <c r="H25" i="3"/>
  <c r="G28" i="3"/>
  <c r="AQ21" i="3"/>
  <c r="BB18" i="3"/>
  <c r="AW25" i="3"/>
  <c r="AB17" i="3"/>
  <c r="AT16" i="3"/>
  <c r="AT30" i="3" s="1"/>
  <c r="J24" i="3"/>
  <c r="X28" i="3"/>
  <c r="AE27" i="3"/>
  <c r="AR22" i="3"/>
  <c r="BC22" i="3"/>
  <c r="V22" i="3"/>
  <c r="W26" i="3"/>
  <c r="AH20" i="3"/>
  <c r="AV24" i="3"/>
  <c r="U17" i="3"/>
  <c r="AX19" i="3"/>
  <c r="AO18" i="3"/>
  <c r="E27" i="3"/>
  <c r="AD23" i="3"/>
  <c r="AQ26" i="3"/>
  <c r="BE23" i="3"/>
  <c r="BD18" i="3"/>
  <c r="AL28" i="3"/>
  <c r="AQ25" i="3"/>
  <c r="H28" i="3"/>
  <c r="K26" i="3"/>
  <c r="BG25" i="3"/>
  <c r="BE25" i="3"/>
  <c r="W19" i="3"/>
  <c r="N25" i="3"/>
  <c r="AS19" i="3"/>
  <c r="BB19" i="3"/>
  <c r="AR17" i="3"/>
  <c r="AZ19" i="3"/>
  <c r="C23" i="3"/>
  <c r="D27" i="3"/>
  <c r="BG19" i="3"/>
  <c r="O23" i="3"/>
  <c r="BB16" i="3"/>
  <c r="BB30" i="3" s="1"/>
  <c r="AO23" i="3"/>
  <c r="J27" i="3"/>
  <c r="BA18" i="3"/>
  <c r="AO22" i="3"/>
  <c r="AJ27" i="3"/>
  <c r="T19" i="3"/>
  <c r="AC27" i="3"/>
  <c r="V18" i="3"/>
  <c r="AQ20" i="3"/>
  <c r="AE16" i="3"/>
  <c r="AE30" i="3" s="1"/>
  <c r="AA21" i="3"/>
  <c r="S21" i="3"/>
  <c r="BA21" i="3"/>
  <c r="AO17" i="3"/>
  <c r="L25" i="3"/>
  <c r="Z28" i="3"/>
  <c r="AV20" i="3"/>
  <c r="AQ27" i="3"/>
  <c r="AT21" i="3"/>
  <c r="K25" i="3"/>
  <c r="P16" i="3"/>
  <c r="P30" i="3" s="1"/>
  <c r="BI16" i="3"/>
  <c r="BI30" i="3" s="1"/>
  <c r="AZ25" i="3"/>
  <c r="BB17" i="3"/>
  <c r="AW24" i="3"/>
  <c r="R28" i="3"/>
  <c r="O19" i="3"/>
  <c r="T26" i="3"/>
  <c r="Y16" i="3"/>
  <c r="Y30" i="3" s="1"/>
  <c r="O20" i="3"/>
  <c r="R18" i="3"/>
  <c r="E25" i="3"/>
  <c r="K28" i="3"/>
  <c r="R26" i="3"/>
  <c r="AA26" i="3"/>
  <c r="AG23" i="3"/>
  <c r="AV27" i="3"/>
  <c r="G21" i="3"/>
  <c r="E16" i="3"/>
  <c r="E30" i="3" s="1"/>
  <c r="AM19" i="3"/>
  <c r="V28" i="3"/>
  <c r="BD24" i="3"/>
  <c r="F22" i="3"/>
  <c r="AC26" i="3"/>
  <c r="AE20" i="3"/>
  <c r="BE21" i="3"/>
  <c r="AX18" i="3"/>
  <c r="AN18" i="3"/>
  <c r="AS24" i="3"/>
  <c r="AD22" i="3"/>
  <c r="AO25" i="3"/>
  <c r="B25" i="3"/>
  <c r="AK23" i="3"/>
  <c r="AF18" i="3"/>
  <c r="AK21" i="3"/>
  <c r="BF20" i="3"/>
  <c r="T21" i="3"/>
  <c r="AX26" i="3"/>
  <c r="P18" i="3"/>
  <c r="BE22" i="3"/>
  <c r="BB26" i="3"/>
  <c r="AT19" i="3"/>
  <c r="AS21" i="3"/>
  <c r="N18" i="3"/>
  <c r="G22" i="3"/>
  <c r="D28" i="3"/>
  <c r="AS18" i="3"/>
  <c r="AE22" i="3"/>
  <c r="AB27" i="3"/>
  <c r="AJ18" i="3"/>
  <c r="H27" i="3"/>
  <c r="BI21" i="3"/>
  <c r="AT18" i="3"/>
  <c r="AD21" i="3"/>
  <c r="Y28" i="3"/>
  <c r="F23" i="3"/>
  <c r="BC19" i="3"/>
  <c r="BF25" i="3"/>
  <c r="AU23" i="3"/>
  <c r="BE20" i="3"/>
  <c r="E24" i="3"/>
  <c r="C16" i="3"/>
  <c r="C30" i="3" s="1"/>
  <c r="AW21" i="3"/>
  <c r="AV25" i="3"/>
  <c r="AL16" i="3"/>
  <c r="AL30" i="3" s="1"/>
  <c r="I27" i="3"/>
  <c r="E22" i="3"/>
  <c r="B27" i="3"/>
  <c r="S24" i="3"/>
  <c r="W17" i="3"/>
  <c r="H20" i="3"/>
  <c r="AA17" i="3"/>
  <c r="O24" i="3"/>
  <c r="AS28" i="3"/>
  <c r="AN22" i="3"/>
  <c r="AY26" i="3"/>
  <c r="AD20" i="3"/>
  <c r="J22" i="3"/>
  <c r="BA20" i="3"/>
  <c r="AO20" i="3"/>
  <c r="AD24" i="3"/>
  <c r="J16" i="3"/>
  <c r="J30" i="3" s="1"/>
  <c r="AR21" i="3"/>
  <c r="AJ25" i="3"/>
  <c r="R24" i="3"/>
  <c r="AT26" i="3"/>
  <c r="AP23" i="3"/>
  <c r="J19" i="3"/>
  <c r="W27" i="3"/>
  <c r="AF25" i="3"/>
  <c r="N17" i="3"/>
  <c r="AS27" i="3"/>
  <c r="K23" i="3"/>
  <c r="BD27" i="3"/>
  <c r="G26" i="3"/>
  <c r="E20" i="3"/>
  <c r="AF22" i="3"/>
  <c r="AX23" i="3"/>
  <c r="AY24" i="3"/>
  <c r="BC16" i="3"/>
  <c r="BC30" i="3" s="1"/>
  <c r="AI23" i="3"/>
  <c r="I16" i="3"/>
  <c r="I30" i="3" s="1"/>
  <c r="R22" i="3"/>
  <c r="BA27" i="3"/>
  <c r="K24" i="3"/>
  <c r="AI21" i="3"/>
  <c r="X25" i="3"/>
  <c r="AE17" i="3"/>
  <c r="L16" i="3"/>
  <c r="L30" i="3" s="1"/>
  <c r="AU22" i="3"/>
  <c r="BH26" i="3"/>
  <c r="AB16" i="3"/>
  <c r="AB30" i="3" s="1"/>
  <c r="U28" i="3"/>
  <c r="AR28" i="3"/>
  <c r="AK18" i="3"/>
  <c r="I20" i="3"/>
  <c r="AK26" i="3"/>
  <c r="BC26" i="3"/>
  <c r="Q21" i="3"/>
  <c r="F25" i="3"/>
  <c r="D17" i="3"/>
  <c r="U16" i="3"/>
  <c r="U30" i="3" s="1"/>
  <c r="BG26" i="3"/>
  <c r="AX25" i="3"/>
  <c r="AM22" i="3"/>
  <c r="BE16" i="3"/>
  <c r="BE30" i="3" s="1"/>
  <c r="AW19" i="3"/>
  <c r="AN25" i="3"/>
  <c r="H21" i="3"/>
  <c r="AO26" i="3"/>
  <c r="AQ28" i="3"/>
  <c r="AX24" i="3"/>
  <c r="R20" i="3"/>
  <c r="M27" i="3"/>
  <c r="AK20" i="3"/>
  <c r="AO19" i="3"/>
  <c r="AE19" i="3"/>
  <c r="O16" i="3"/>
  <c r="O30" i="3" s="1"/>
  <c r="O28" i="3"/>
  <c r="W20" i="3"/>
  <c r="AA25" i="3"/>
  <c r="AF16" i="3"/>
  <c r="AF30" i="3" s="1"/>
  <c r="AA24" i="3"/>
  <c r="AL22" i="3"/>
  <c r="AW22" i="3"/>
  <c r="BC21" i="3"/>
  <c r="AC25" i="3"/>
  <c r="N27" i="3"/>
  <c r="AW26" i="3"/>
  <c r="AA16" i="3"/>
  <c r="AA30" i="3" s="1"/>
  <c r="AR19" i="3"/>
  <c r="AG18" i="3"/>
  <c r="BD26" i="3"/>
  <c r="L23" i="3"/>
  <c r="P28" i="3"/>
  <c r="AW23" i="3"/>
  <c r="U19" i="3"/>
  <c r="AX16" i="3"/>
  <c r="AX30" i="3" s="1"/>
  <c r="U27" i="3"/>
  <c r="AG22" i="3"/>
  <c r="T27" i="3"/>
  <c r="C28" i="3"/>
  <c r="R19" i="3"/>
  <c r="T28" i="3"/>
  <c r="P26" i="3"/>
  <c r="S27" i="3"/>
  <c r="AC24" i="3"/>
  <c r="BI22" i="3"/>
  <c r="BF19" i="3"/>
  <c r="G27" i="3"/>
  <c r="U18" i="3"/>
  <c r="J23" i="3"/>
  <c r="M24" i="3"/>
  <c r="AL23" i="3"/>
  <c r="AG17" i="3"/>
  <c r="AV18" i="3"/>
  <c r="X26" i="3"/>
  <c r="Z19" i="3"/>
  <c r="X20" i="3"/>
  <c r="AB25" i="3"/>
  <c r="S17" i="3"/>
  <c r="S23" i="3"/>
  <c r="AL20" i="3"/>
  <c r="AB22" i="3"/>
  <c r="O22" i="3"/>
  <c r="L22" i="3"/>
  <c r="T16" i="3"/>
  <c r="T30" i="3" s="1"/>
  <c r="AT24" i="3"/>
  <c r="M18" i="3"/>
  <c r="BF26" i="3"/>
  <c r="D19" i="3"/>
  <c r="AP16" i="3"/>
  <c r="AP30" i="3" s="1"/>
  <c r="Y24" i="3"/>
  <c r="Q27" i="3"/>
  <c r="S20" i="3"/>
  <c r="AM26" i="3"/>
  <c r="U23" i="3"/>
  <c r="AS23" i="3"/>
  <c r="B24" i="3"/>
  <c r="E17" i="3"/>
  <c r="AW41" i="3" l="1"/>
  <c r="AW31" i="3"/>
  <c r="AW35" i="3"/>
  <c r="AW34" i="3"/>
  <c r="AW36" i="3"/>
  <c r="AW32" i="3"/>
  <c r="AW39" i="3"/>
  <c r="AW33" i="3"/>
  <c r="AW40" i="3"/>
  <c r="AW37" i="3"/>
  <c r="AW42" i="3"/>
  <c r="AW38" i="3"/>
  <c r="E41" i="3"/>
  <c r="E31" i="3"/>
  <c r="E42" i="3"/>
  <c r="E38" i="3"/>
  <c r="E37" i="3"/>
  <c r="E34" i="3"/>
  <c r="E33" i="3"/>
  <c r="E36" i="3"/>
  <c r="E32" i="3"/>
  <c r="E39" i="3"/>
  <c r="E35" i="3"/>
  <c r="E40" i="3"/>
  <c r="G31" i="3"/>
  <c r="G41" i="3"/>
  <c r="G39" i="3"/>
  <c r="G37" i="3"/>
  <c r="G33" i="3"/>
  <c r="G32" i="3"/>
  <c r="G34" i="3"/>
  <c r="G40" i="3"/>
  <c r="G38" i="3"/>
  <c r="G42" i="3"/>
  <c r="G36" i="3"/>
  <c r="G35" i="3"/>
  <c r="AI35" i="3"/>
  <c r="AI38" i="3"/>
  <c r="AI39" i="3"/>
  <c r="AI33" i="3"/>
  <c r="AI32" i="3"/>
  <c r="AI31" i="3"/>
  <c r="AI42" i="3"/>
  <c r="AI41" i="3"/>
  <c r="AI34" i="3"/>
  <c r="AI40" i="3"/>
  <c r="AI36" i="3"/>
  <c r="AI37" i="3"/>
  <c r="AU36" i="3"/>
  <c r="AU40" i="3"/>
  <c r="AU31" i="3"/>
  <c r="AU32" i="3"/>
  <c r="AU34" i="3"/>
  <c r="AU33" i="3"/>
  <c r="AU42" i="3"/>
  <c r="AU41" i="3"/>
  <c r="AU39" i="3"/>
  <c r="AU38" i="3"/>
  <c r="AU35" i="3"/>
  <c r="AU37" i="3"/>
  <c r="M36" i="3"/>
  <c r="M39" i="3"/>
  <c r="M40" i="3"/>
  <c r="M32" i="3"/>
  <c r="M33" i="3"/>
  <c r="M42" i="3"/>
  <c r="M41" i="3"/>
  <c r="M34" i="3"/>
  <c r="M37" i="3"/>
  <c r="M35" i="3"/>
  <c r="M31" i="3"/>
  <c r="M38" i="3"/>
  <c r="P34" i="3"/>
  <c r="P39" i="3"/>
  <c r="P33" i="3"/>
  <c r="P40" i="3"/>
  <c r="P36" i="3"/>
  <c r="P41" i="3"/>
  <c r="P31" i="3"/>
  <c r="P35" i="3"/>
  <c r="P37" i="3"/>
  <c r="P42" i="3"/>
  <c r="P38" i="3"/>
  <c r="P32" i="3"/>
  <c r="J41" i="3"/>
  <c r="J33" i="3"/>
  <c r="J32" i="3"/>
  <c r="J39" i="3"/>
  <c r="J42" i="3"/>
  <c r="J35" i="3"/>
  <c r="J36" i="3"/>
  <c r="J34" i="3"/>
  <c r="J38" i="3"/>
  <c r="J37" i="3"/>
  <c r="J40" i="3"/>
  <c r="J31" i="3"/>
  <c r="C35" i="3"/>
  <c r="C36" i="3"/>
  <c r="C37" i="3"/>
  <c r="C41" i="3"/>
  <c r="C31" i="3"/>
  <c r="C39" i="3"/>
  <c r="C33" i="3"/>
  <c r="C32" i="3"/>
  <c r="C40" i="3"/>
  <c r="C38" i="3"/>
  <c r="C42" i="3"/>
  <c r="C34" i="3"/>
  <c r="AG35" i="3"/>
  <c r="AG39" i="3"/>
  <c r="AG38" i="3"/>
  <c r="AG36" i="3"/>
  <c r="AG40" i="3"/>
  <c r="AG37" i="3"/>
  <c r="AG33" i="3"/>
  <c r="AG32" i="3"/>
  <c r="AG41" i="3"/>
  <c r="AG31" i="3"/>
  <c r="AG34" i="3"/>
  <c r="AG42" i="3"/>
  <c r="D38" i="3"/>
  <c r="D33" i="3"/>
  <c r="D42" i="3"/>
  <c r="D40" i="3"/>
  <c r="D37" i="3"/>
  <c r="D34" i="3"/>
  <c r="D36" i="3"/>
  <c r="D32" i="3"/>
  <c r="D41" i="3"/>
  <c r="D31" i="3"/>
  <c r="D39" i="3"/>
  <c r="D35" i="3"/>
  <c r="AL40" i="3"/>
  <c r="AL38" i="3"/>
  <c r="C34" i="2"/>
  <c r="C35" i="2" s="1"/>
  <c r="AL37" i="3"/>
  <c r="AL31" i="3"/>
  <c r="AL42" i="3"/>
  <c r="AL34" i="3"/>
  <c r="AL35" i="3"/>
  <c r="BL57" i="3" s="1"/>
  <c r="E34" i="2"/>
  <c r="E35" i="2" s="1"/>
  <c r="C32" i="2"/>
  <c r="AL36" i="3"/>
  <c r="AL32" i="3"/>
  <c r="AL39" i="3"/>
  <c r="AL41" i="3"/>
  <c r="AL33" i="3"/>
  <c r="Y42" i="3"/>
  <c r="Y31" i="3"/>
  <c r="Y33" i="3"/>
  <c r="Y36" i="3"/>
  <c r="Y41" i="3"/>
  <c r="Y37" i="3"/>
  <c r="Y34" i="3"/>
  <c r="Y35" i="3"/>
  <c r="Y38" i="3"/>
  <c r="Y40" i="3"/>
  <c r="Y39" i="3"/>
  <c r="Y32" i="3"/>
  <c r="F34" i="3"/>
  <c r="F40" i="3"/>
  <c r="F32" i="3"/>
  <c r="F31" i="3"/>
  <c r="F41" i="3"/>
  <c r="F39" i="3"/>
  <c r="F33" i="3"/>
  <c r="F35" i="3"/>
  <c r="F38" i="3"/>
  <c r="F36" i="3"/>
  <c r="F37" i="3"/>
  <c r="F42" i="3"/>
  <c r="AA34" i="3"/>
  <c r="AA42" i="3"/>
  <c r="AA36" i="3"/>
  <c r="AA40" i="3"/>
  <c r="AA39" i="3"/>
  <c r="AA41" i="3"/>
  <c r="AA37" i="3"/>
  <c r="AA38" i="3"/>
  <c r="AA31" i="3"/>
  <c r="AA33" i="3"/>
  <c r="AA35" i="3"/>
  <c r="AA32" i="3"/>
  <c r="T32" i="3"/>
  <c r="T41" i="3"/>
  <c r="T42" i="3"/>
  <c r="T35" i="3"/>
  <c r="T39" i="3"/>
  <c r="T37" i="3"/>
  <c r="T31" i="3"/>
  <c r="T36" i="3"/>
  <c r="T33" i="3"/>
  <c r="T34" i="3"/>
  <c r="T38" i="3"/>
  <c r="T40" i="3"/>
  <c r="AB38" i="3"/>
  <c r="AB32" i="3"/>
  <c r="AB42" i="3"/>
  <c r="AB40" i="3"/>
  <c r="AB37" i="3"/>
  <c r="AB41" i="3"/>
  <c r="AB33" i="3"/>
  <c r="AB34" i="3"/>
  <c r="AB31" i="3"/>
  <c r="AB36" i="3"/>
  <c r="AB35" i="3"/>
  <c r="AB39" i="3"/>
  <c r="Q34" i="3"/>
  <c r="Q36" i="3"/>
  <c r="Q39" i="3"/>
  <c r="Q31" i="3"/>
  <c r="Q38" i="3"/>
  <c r="Q40" i="3"/>
  <c r="Q37" i="3"/>
  <c r="Q42" i="3"/>
  <c r="Q32" i="3"/>
  <c r="Q35" i="3"/>
  <c r="Q41" i="3"/>
  <c r="Q33" i="3"/>
  <c r="O42" i="3"/>
  <c r="O36" i="3"/>
  <c r="O34" i="3"/>
  <c r="O38" i="3"/>
  <c r="O35" i="3"/>
  <c r="O41" i="3"/>
  <c r="O37" i="3"/>
  <c r="O31" i="3"/>
  <c r="O39" i="3"/>
  <c r="O40" i="3"/>
  <c r="O33" i="3"/>
  <c r="O32" i="3"/>
  <c r="AF38" i="3"/>
  <c r="AF40" i="3"/>
  <c r="AF35" i="3"/>
  <c r="AF39" i="3"/>
  <c r="AF32" i="3"/>
  <c r="AF36" i="3"/>
  <c r="AF42" i="3"/>
  <c r="AF34" i="3"/>
  <c r="AF31" i="3"/>
  <c r="AF37" i="3"/>
  <c r="AF41" i="3"/>
  <c r="AF33" i="3"/>
  <c r="V41" i="3"/>
  <c r="V36" i="3"/>
  <c r="V33" i="3"/>
  <c r="V42" i="3"/>
  <c r="V40" i="3"/>
  <c r="V32" i="3"/>
  <c r="V38" i="3"/>
  <c r="V39" i="3"/>
  <c r="V34" i="3"/>
  <c r="V35" i="3"/>
  <c r="V37" i="3"/>
  <c r="V31" i="3"/>
  <c r="AE38" i="3"/>
  <c r="AE42" i="3"/>
  <c r="AE39" i="3"/>
  <c r="AE31" i="3"/>
  <c r="AE40" i="3"/>
  <c r="AE35" i="3"/>
  <c r="AE41" i="3"/>
  <c r="AE32" i="3"/>
  <c r="AE36" i="3"/>
  <c r="AE34" i="3"/>
  <c r="AE37" i="3"/>
  <c r="AE33" i="3"/>
  <c r="AO41" i="3"/>
  <c r="AO31" i="3"/>
  <c r="BL56" i="3" s="1"/>
  <c r="AO34" i="3"/>
  <c r="AO40" i="3"/>
  <c r="AO38" i="3"/>
  <c r="AO33" i="3"/>
  <c r="AO37" i="3"/>
  <c r="AO35" i="3"/>
  <c r="AO39" i="3"/>
  <c r="AO32" i="3"/>
  <c r="AO42" i="3"/>
  <c r="AO36" i="3"/>
  <c r="B33" i="3"/>
  <c r="B35" i="3"/>
  <c r="B41" i="3"/>
  <c r="B42" i="3"/>
  <c r="B37" i="3"/>
  <c r="B34" i="3"/>
  <c r="B32" i="3"/>
  <c r="B31" i="3"/>
  <c r="B40" i="3"/>
  <c r="B36" i="3"/>
  <c r="B38" i="3"/>
  <c r="B39" i="3"/>
  <c r="AJ37" i="3"/>
  <c r="AJ40" i="3"/>
  <c r="AJ36" i="3"/>
  <c r="AJ31" i="3"/>
  <c r="AJ35" i="3"/>
  <c r="AJ32" i="3"/>
  <c r="AJ33" i="3"/>
  <c r="AJ38" i="3"/>
  <c r="AJ39" i="3"/>
  <c r="AJ34" i="3"/>
  <c r="AJ41" i="3"/>
  <c r="AJ42" i="3"/>
  <c r="W39" i="3"/>
  <c r="W31" i="3"/>
  <c r="W33" i="3"/>
  <c r="W38" i="3"/>
  <c r="W37" i="3"/>
  <c r="W36" i="3"/>
  <c r="W34" i="3"/>
  <c r="W32" i="3"/>
  <c r="W35" i="3"/>
  <c r="W40" i="3"/>
  <c r="W42" i="3"/>
  <c r="W41" i="3"/>
  <c r="AR40" i="3"/>
  <c r="AR31" i="3"/>
  <c r="AR33" i="3"/>
  <c r="BL61" i="3" s="1"/>
  <c r="AR36" i="3"/>
  <c r="AR35" i="3"/>
  <c r="AR38" i="3"/>
  <c r="AR34" i="3"/>
  <c r="AR39" i="3"/>
  <c r="AR42" i="3"/>
  <c r="AR32" i="3"/>
  <c r="BM60" i="3" s="1"/>
  <c r="AR37" i="3"/>
  <c r="AR41" i="3"/>
  <c r="U39" i="3"/>
  <c r="U42" i="3"/>
  <c r="U41" i="3"/>
  <c r="U31" i="3"/>
  <c r="U36" i="3"/>
  <c r="U32" i="3"/>
  <c r="U38" i="3"/>
  <c r="U34" i="3"/>
  <c r="U33" i="3"/>
  <c r="U40" i="3"/>
  <c r="U37" i="3"/>
  <c r="U35" i="3"/>
  <c r="X32" i="3"/>
  <c r="X39" i="3"/>
  <c r="X40" i="3"/>
  <c r="X31" i="3"/>
  <c r="X36" i="3"/>
  <c r="X35" i="3"/>
  <c r="X41" i="3"/>
  <c r="X38" i="3"/>
  <c r="X42" i="3"/>
  <c r="X34" i="3"/>
  <c r="X37" i="3"/>
  <c r="X33" i="3"/>
  <c r="AM34" i="3"/>
  <c r="AM41" i="3"/>
  <c r="AM39" i="3"/>
  <c r="AM33" i="3"/>
  <c r="AM35" i="3"/>
  <c r="AM36" i="3"/>
  <c r="AM37" i="3"/>
  <c r="AM40" i="3"/>
  <c r="AM42" i="3"/>
  <c r="AM31" i="3"/>
  <c r="AM38" i="3"/>
  <c r="AM32" i="3"/>
  <c r="K37" i="3"/>
  <c r="K36" i="3"/>
  <c r="K42" i="3"/>
  <c r="K31" i="3"/>
  <c r="K34" i="3"/>
  <c r="K38" i="3"/>
  <c r="K41" i="3"/>
  <c r="K33" i="3"/>
  <c r="K35" i="3"/>
  <c r="K40" i="3"/>
  <c r="K39" i="3"/>
  <c r="K32" i="3"/>
  <c r="AV35" i="3"/>
  <c r="AV32" i="3"/>
  <c r="AV42" i="3"/>
  <c r="AV31" i="3"/>
  <c r="AV40" i="3"/>
  <c r="AV34" i="3"/>
  <c r="AV33" i="3"/>
  <c r="AV38" i="3"/>
  <c r="AV39" i="3"/>
  <c r="AV37" i="3"/>
  <c r="AV36" i="3"/>
  <c r="AV41" i="3"/>
  <c r="AN42" i="3"/>
  <c r="AN40" i="3"/>
  <c r="AN33" i="3"/>
  <c r="BM57" i="3" s="1"/>
  <c r="AN31" i="3"/>
  <c r="AN39" i="3"/>
  <c r="AN34" i="3"/>
  <c r="AN41" i="3"/>
  <c r="AN38" i="3"/>
  <c r="AN35" i="3"/>
  <c r="AN32" i="3"/>
  <c r="BM56" i="3" s="1"/>
  <c r="AN37" i="3"/>
  <c r="AN36" i="3"/>
  <c r="AC41" i="3"/>
  <c r="AC36" i="3"/>
  <c r="AC39" i="3"/>
  <c r="AC40" i="3"/>
  <c r="AC31" i="3"/>
  <c r="AC33" i="3"/>
  <c r="AC37" i="3"/>
  <c r="AC42" i="3"/>
  <c r="AC32" i="3"/>
  <c r="AC34" i="3"/>
  <c r="AC38" i="3"/>
  <c r="AC35" i="3"/>
  <c r="AH37" i="3"/>
  <c r="AH36" i="3"/>
  <c r="AH38" i="3"/>
  <c r="AH34" i="3"/>
  <c r="AH32" i="3"/>
  <c r="AH41" i="3"/>
  <c r="AH33" i="3"/>
  <c r="AH31" i="3"/>
  <c r="AH39" i="3"/>
  <c r="AH35" i="3"/>
  <c r="AH42" i="3"/>
  <c r="AH40" i="3"/>
  <c r="AQ39" i="3"/>
  <c r="AQ42" i="3"/>
  <c r="AQ41" i="3"/>
  <c r="AQ38" i="3"/>
  <c r="AQ40" i="3"/>
  <c r="AQ33" i="3"/>
  <c r="AQ32" i="3"/>
  <c r="AQ34" i="3"/>
  <c r="AQ31" i="3"/>
  <c r="AQ37" i="3"/>
  <c r="AQ36" i="3"/>
  <c r="AQ35" i="3"/>
  <c r="S31" i="3"/>
  <c r="S33" i="3"/>
  <c r="S40" i="3"/>
  <c r="S39" i="3"/>
  <c r="S36" i="3"/>
  <c r="S34" i="3"/>
  <c r="S37" i="3"/>
  <c r="S38" i="3"/>
  <c r="S42" i="3"/>
  <c r="S41" i="3"/>
  <c r="S35" i="3"/>
  <c r="S32" i="3"/>
  <c r="N36" i="3"/>
  <c r="N38" i="3"/>
  <c r="N42" i="3"/>
  <c r="N40" i="3"/>
  <c r="N39" i="3"/>
  <c r="N41" i="3"/>
  <c r="N31" i="3"/>
  <c r="N33" i="3"/>
  <c r="N32" i="3"/>
  <c r="N34" i="3"/>
  <c r="N35" i="3"/>
  <c r="N37" i="3"/>
  <c r="H33" i="3"/>
  <c r="H32" i="3"/>
  <c r="H41" i="3"/>
  <c r="H31" i="3"/>
  <c r="H38" i="3"/>
  <c r="H35" i="3"/>
  <c r="H42" i="3"/>
  <c r="H36" i="3"/>
  <c r="H40" i="3"/>
  <c r="H39" i="3"/>
  <c r="H34" i="3"/>
  <c r="H37" i="3"/>
  <c r="L41" i="3"/>
  <c r="L36" i="3"/>
  <c r="L39" i="3"/>
  <c r="L37" i="3"/>
  <c r="L35" i="3"/>
  <c r="L34" i="3"/>
  <c r="L33" i="3"/>
  <c r="L42" i="3"/>
  <c r="L38" i="3"/>
  <c r="L31" i="3"/>
  <c r="L40" i="3"/>
  <c r="L32" i="3"/>
  <c r="AD32" i="3"/>
  <c r="AD41" i="3"/>
  <c r="AD39" i="3"/>
  <c r="AD31" i="3"/>
  <c r="AD33" i="3"/>
  <c r="AD34" i="3"/>
  <c r="AD40" i="3"/>
  <c r="AD38" i="3"/>
  <c r="AD36" i="3"/>
  <c r="AD35" i="3"/>
  <c r="AD37" i="3"/>
  <c r="AD42" i="3"/>
  <c r="Z31" i="3"/>
  <c r="Z34" i="3"/>
  <c r="Z41" i="3"/>
  <c r="Z37" i="3"/>
  <c r="Z36" i="3"/>
  <c r="Z33" i="3"/>
  <c r="Z39" i="3"/>
  <c r="Z32" i="3"/>
  <c r="Z38" i="3"/>
  <c r="Z40" i="3"/>
  <c r="Z35" i="3"/>
  <c r="Z42" i="3"/>
  <c r="AS40" i="3"/>
  <c r="AS32" i="3"/>
  <c r="BM61" i="3" s="1"/>
  <c r="AS38" i="3"/>
  <c r="AS39" i="3"/>
  <c r="AS42" i="3"/>
  <c r="AS33" i="3"/>
  <c r="AS41" i="3"/>
  <c r="AS35" i="3"/>
  <c r="AS36" i="3"/>
  <c r="AS37" i="3"/>
  <c r="AS31" i="3"/>
  <c r="BL60" i="3" s="1"/>
  <c r="AS34" i="3"/>
  <c r="AK42" i="3"/>
  <c r="AK35" i="3"/>
  <c r="AK36" i="3"/>
  <c r="AK37" i="3"/>
  <c r="AK34" i="3"/>
  <c r="AK32" i="3"/>
  <c r="AK38" i="3"/>
  <c r="AK31" i="3"/>
  <c r="AK41" i="3"/>
  <c r="AK40" i="3"/>
  <c r="AK33" i="3"/>
  <c r="AK39" i="3"/>
  <c r="AT32" i="3"/>
  <c r="AT35" i="3"/>
  <c r="AT39" i="3"/>
  <c r="AT38" i="3"/>
  <c r="AT41" i="3"/>
  <c r="AT33" i="3"/>
  <c r="AT40" i="3"/>
  <c r="AT34" i="3"/>
  <c r="AT31" i="3"/>
  <c r="AT42" i="3"/>
  <c r="AT36" i="3"/>
  <c r="AT37" i="3"/>
  <c r="AP42" i="3"/>
  <c r="AP33" i="3"/>
  <c r="AP31" i="3"/>
  <c r="AP32" i="3"/>
  <c r="AP36" i="3"/>
  <c r="AP41" i="3"/>
  <c r="AP38" i="3"/>
  <c r="AP40" i="3"/>
  <c r="AP37" i="3"/>
  <c r="AP35" i="3"/>
  <c r="AP39" i="3"/>
  <c r="AP34" i="3"/>
  <c r="R40" i="3"/>
  <c r="R33" i="3"/>
  <c r="R31" i="3"/>
  <c r="R38" i="3"/>
  <c r="R39" i="3"/>
  <c r="R36" i="3"/>
  <c r="R41" i="3"/>
  <c r="R32" i="3"/>
  <c r="R42" i="3"/>
  <c r="R37" i="3"/>
  <c r="R34" i="3"/>
  <c r="R35" i="3"/>
  <c r="I40" i="3"/>
  <c r="I35" i="3"/>
  <c r="I42" i="3"/>
  <c r="I36" i="3"/>
  <c r="I38" i="3"/>
  <c r="I31" i="3"/>
  <c r="I34" i="3"/>
  <c r="I41" i="3"/>
  <c r="I37" i="3"/>
  <c r="I39" i="3"/>
  <c r="I33" i="3"/>
  <c r="I32" i="3"/>
  <c r="BL58" i="3" l="1"/>
  <c r="BM58" i="3"/>
  <c r="BL54" i="3"/>
  <c r="BM54" i="3"/>
  <c r="BL64" i="3"/>
  <c r="BM64" i="3"/>
  <c r="BM55" i="3"/>
  <c r="BL55" i="3"/>
  <c r="BL53" i="3"/>
  <c r="BM53" i="3"/>
  <c r="BL63" i="3"/>
  <c r="BM63" i="3"/>
  <c r="BL59" i="3"/>
  <c r="BM59" i="3"/>
  <c r="BL62" i="3"/>
  <c r="BM62" i="3"/>
  <c r="B16" i="1" l="1" a="1"/>
  <c r="D16" i="1" l="1"/>
  <c r="D30" i="1" s="1"/>
  <c r="Z23" i="1"/>
  <c r="D28" i="1"/>
  <c r="AK16" i="1"/>
  <c r="AK30" i="1" s="1"/>
  <c r="BG27" i="1"/>
  <c r="AH18" i="1"/>
  <c r="BG25" i="1"/>
  <c r="AW19" i="1"/>
  <c r="M27" i="1"/>
  <c r="BE26" i="1"/>
  <c r="AN21" i="1"/>
  <c r="F16" i="1"/>
  <c r="F30" i="1" s="1"/>
  <c r="AG19" i="1"/>
  <c r="BB23" i="1"/>
  <c r="P26" i="1"/>
  <c r="BE20" i="1"/>
  <c r="U26" i="1"/>
  <c r="AO22" i="1"/>
  <c r="AU21" i="1"/>
  <c r="BA21" i="1"/>
  <c r="AE26" i="1"/>
  <c r="AX25" i="1"/>
  <c r="S27" i="1"/>
  <c r="AB24" i="1"/>
  <c r="AR23" i="1"/>
  <c r="BD21" i="1"/>
  <c r="AX24" i="1"/>
  <c r="AX19" i="1"/>
  <c r="T24" i="1"/>
  <c r="N18" i="1"/>
  <c r="L20" i="1"/>
  <c r="AA17" i="1"/>
  <c r="AX22" i="1"/>
  <c r="AB27" i="1"/>
  <c r="BH27" i="1"/>
  <c r="AU26" i="1"/>
  <c r="AN18" i="1"/>
  <c r="E26" i="1"/>
  <c r="BI19" i="1"/>
  <c r="AE27" i="1"/>
  <c r="AE25" i="1"/>
  <c r="U17" i="1"/>
  <c r="AY21" i="1"/>
  <c r="AM27" i="1"/>
  <c r="W22" i="1"/>
  <c r="Q18" i="1"/>
  <c r="F22" i="1"/>
  <c r="AR26" i="1"/>
  <c r="AX18" i="1"/>
  <c r="T17" i="1"/>
  <c r="AW17" i="1"/>
  <c r="B16" i="1"/>
  <c r="B30" i="1" s="1"/>
  <c r="BA16" i="1"/>
  <c r="BA30" i="1" s="1"/>
  <c r="H21" i="1"/>
  <c r="BD26" i="1"/>
  <c r="C18" i="1"/>
  <c r="E22" i="1"/>
  <c r="BA19" i="1"/>
  <c r="P25" i="1"/>
  <c r="Z19" i="1"/>
  <c r="D26" i="1"/>
  <c r="AK27" i="1"/>
  <c r="AJ23" i="1"/>
  <c r="K16" i="1"/>
  <c r="K30" i="1" s="1"/>
  <c r="Y27" i="1"/>
  <c r="J18" i="1"/>
  <c r="N25" i="1"/>
  <c r="AS21" i="1"/>
  <c r="X26" i="1"/>
  <c r="AH25" i="1"/>
  <c r="J23" i="1"/>
  <c r="AW18" i="1"/>
  <c r="AD24" i="1"/>
  <c r="BB21" i="1"/>
  <c r="BC25" i="1"/>
  <c r="AI16" i="1"/>
  <c r="AI30" i="1" s="1"/>
  <c r="H25" i="1"/>
  <c r="C28" i="1"/>
  <c r="D22" i="1"/>
  <c r="AW16" i="1"/>
  <c r="AW30" i="1" s="1"/>
  <c r="BH20" i="1"/>
  <c r="R26" i="1"/>
  <c r="Z28" i="1"/>
  <c r="BH16" i="1"/>
  <c r="BH30" i="1" s="1"/>
  <c r="T21" i="1"/>
  <c r="H27" i="1"/>
  <c r="H19" i="1"/>
  <c r="T25" i="1"/>
  <c r="AQ20" i="1"/>
  <c r="G26" i="1"/>
  <c r="BE21" i="1"/>
  <c r="AQ25" i="1"/>
  <c r="R25" i="1"/>
  <c r="BA18" i="1"/>
  <c r="BI22" i="1"/>
  <c r="F28" i="1"/>
  <c r="AT20" i="1"/>
  <c r="K28" i="1"/>
  <c r="S16" i="1"/>
  <c r="S30" i="1" s="1"/>
  <c r="G28" i="1"/>
  <c r="AG21" i="1"/>
  <c r="AA18" i="1"/>
  <c r="V19" i="1"/>
  <c r="K18" i="1"/>
  <c r="D19" i="1"/>
  <c r="AC26" i="1"/>
  <c r="AR20" i="1"/>
  <c r="AH28" i="1"/>
  <c r="X28" i="1"/>
  <c r="AH21" i="1"/>
  <c r="BG28" i="1"/>
  <c r="L19" i="1"/>
  <c r="BC22" i="1"/>
  <c r="AQ27" i="1"/>
  <c r="G17" i="1"/>
  <c r="AD21" i="1"/>
  <c r="R27" i="1"/>
  <c r="M20" i="1"/>
  <c r="I20" i="1"/>
  <c r="Y24" i="1"/>
  <c r="AK17" i="1"/>
  <c r="AV28" i="1"/>
  <c r="AT17" i="1"/>
  <c r="K25" i="1"/>
  <c r="W18" i="1"/>
  <c r="C25" i="1"/>
  <c r="AY24" i="1"/>
  <c r="C23" i="1"/>
  <c r="AV19" i="1"/>
  <c r="AA26" i="1"/>
  <c r="Z21" i="1"/>
  <c r="AV26" i="1"/>
  <c r="AJ19" i="1"/>
  <c r="B24" i="1"/>
  <c r="AU28" i="1"/>
  <c r="AS20" i="1"/>
  <c r="AA20" i="1"/>
  <c r="AY27" i="1"/>
  <c r="S17" i="1"/>
  <c r="AS19" i="1"/>
  <c r="AF26" i="1"/>
  <c r="I28" i="1"/>
  <c r="AF28" i="1"/>
  <c r="N17" i="1"/>
  <c r="H17" i="1"/>
  <c r="AX28" i="1"/>
  <c r="Y17" i="1"/>
  <c r="AY25" i="1"/>
  <c r="Z24" i="1"/>
  <c r="BA22" i="1"/>
  <c r="AG24" i="1"/>
  <c r="AH22" i="1"/>
  <c r="V20" i="1"/>
  <c r="J16" i="1"/>
  <c r="J30" i="1" s="1"/>
  <c r="P19" i="1"/>
  <c r="AN27" i="1"/>
  <c r="AG26" i="1"/>
  <c r="AM21" i="1"/>
  <c r="M21" i="1"/>
  <c r="BI21" i="1"/>
  <c r="AZ16" i="1"/>
  <c r="AZ30" i="1" s="1"/>
  <c r="R16" i="1"/>
  <c r="R30" i="1" s="1"/>
  <c r="AW20" i="1"/>
  <c r="BE16" i="1"/>
  <c r="BE30" i="1" s="1"/>
  <c r="Q26" i="1"/>
  <c r="AS28" i="1"/>
  <c r="AF21" i="1"/>
  <c r="BE17" i="1"/>
  <c r="AN19" i="1"/>
  <c r="E27" i="1"/>
  <c r="AW21" i="1"/>
  <c r="F20" i="1"/>
  <c r="AD18" i="1"/>
  <c r="J22" i="1"/>
  <c r="BI16" i="1"/>
  <c r="BI30" i="1" s="1"/>
  <c r="U21" i="1"/>
  <c r="AW26" i="1"/>
  <c r="BI17" i="1"/>
  <c r="AX17" i="1"/>
  <c r="AI22" i="1"/>
  <c r="V28" i="1"/>
  <c r="AB25" i="1"/>
  <c r="AA25" i="1"/>
  <c r="BI24" i="1"/>
  <c r="AP18" i="1"/>
  <c r="BE18" i="1"/>
  <c r="V18" i="1"/>
  <c r="AU25" i="1"/>
  <c r="AA19" i="1"/>
  <c r="AN26" i="1"/>
  <c r="Q23" i="1"/>
  <c r="AJ21" i="1"/>
  <c r="AD28" i="1"/>
  <c r="AP26" i="1"/>
  <c r="AN16" i="1"/>
  <c r="AN30" i="1" s="1"/>
  <c r="E24" i="1"/>
  <c r="Y16" i="1"/>
  <c r="Y30" i="1" s="1"/>
  <c r="BG19" i="1"/>
  <c r="W17" i="1"/>
  <c r="J19" i="1"/>
  <c r="AI26" i="1"/>
  <c r="BB20" i="1"/>
  <c r="AT28" i="1"/>
  <c r="T16" i="1"/>
  <c r="T30" i="1" s="1"/>
  <c r="P22" i="1"/>
  <c r="K17" i="1"/>
  <c r="AQ21" i="1"/>
  <c r="V27" i="1"/>
  <c r="BD16" i="1"/>
  <c r="BD30" i="1" s="1"/>
  <c r="AO21" i="1"/>
  <c r="D27" i="1"/>
  <c r="X24" i="1"/>
  <c r="T27" i="1"/>
  <c r="AJ22" i="1"/>
  <c r="N27" i="1"/>
  <c r="AA27" i="1"/>
  <c r="N24" i="1"/>
  <c r="AP20" i="1"/>
  <c r="BH22" i="1"/>
  <c r="AI27" i="1"/>
  <c r="L21" i="1"/>
  <c r="AJ26" i="1"/>
  <c r="X23" i="1"/>
  <c r="E16" i="1"/>
  <c r="E30" i="1" s="1"/>
  <c r="L26" i="1"/>
  <c r="G24" i="1"/>
  <c r="C17" i="1"/>
  <c r="T28" i="1"/>
  <c r="AH20" i="1"/>
  <c r="AS27" i="1"/>
  <c r="AL18" i="1"/>
  <c r="AM22" i="1"/>
  <c r="AF27" i="1"/>
  <c r="AX20" i="1"/>
  <c r="P18" i="1"/>
  <c r="AO25" i="1"/>
  <c r="R19" i="1"/>
  <c r="Z26" i="1"/>
  <c r="AL19" i="1"/>
  <c r="B25" i="1"/>
  <c r="AQ18" i="1"/>
  <c r="BF24" i="1"/>
  <c r="BI27" i="1"/>
  <c r="AU18" i="1"/>
  <c r="O22" i="1"/>
  <c r="J20" i="1"/>
  <c r="S18" i="1"/>
  <c r="R23" i="1"/>
  <c r="BF28" i="1"/>
  <c r="AL27" i="1"/>
  <c r="AY16" i="1"/>
  <c r="AY30" i="1" s="1"/>
  <c r="S21" i="1"/>
  <c r="AQ26" i="1"/>
  <c r="AS23" i="1"/>
  <c r="AY22" i="1"/>
  <c r="AW27" i="1"/>
  <c r="AW24" i="1"/>
  <c r="T18" i="1"/>
  <c r="BA17" i="1"/>
  <c r="J21" i="1"/>
  <c r="J25" i="1"/>
  <c r="L23" i="1"/>
  <c r="AX27" i="1"/>
  <c r="AR28" i="1"/>
  <c r="AS16" i="1"/>
  <c r="AS30" i="1" s="1"/>
  <c r="BG20" i="1"/>
  <c r="AT26" i="1"/>
  <c r="BG16" i="1"/>
  <c r="BG30" i="1" s="1"/>
  <c r="AR19" i="1"/>
  <c r="B27" i="1"/>
  <c r="C24" i="1"/>
  <c r="U20" i="1"/>
  <c r="AN22" i="1"/>
  <c r="BB17" i="1"/>
  <c r="I23" i="1"/>
  <c r="W16" i="1"/>
  <c r="W30" i="1" s="1"/>
  <c r="F19" i="1"/>
  <c r="AQ17" i="1"/>
  <c r="Y22" i="1"/>
  <c r="M28" i="1"/>
  <c r="BB24" i="1"/>
  <c r="AD27" i="1"/>
  <c r="AX26" i="1"/>
  <c r="R18" i="1"/>
  <c r="V21" i="1"/>
  <c r="AA28" i="1"/>
  <c r="Z16" i="1"/>
  <c r="Z30" i="1" s="1"/>
  <c r="E19" i="1"/>
  <c r="J26" i="1"/>
  <c r="F24" i="1"/>
  <c r="H22" i="1"/>
  <c r="F27" i="1"/>
  <c r="I16" i="1"/>
  <c r="I30" i="1" s="1"/>
  <c r="AS17" i="1"/>
  <c r="Q17" i="1"/>
  <c r="P28" i="1"/>
  <c r="AN25" i="1"/>
  <c r="AV22" i="1"/>
  <c r="G23" i="1"/>
  <c r="AC21" i="1"/>
  <c r="M17" i="1"/>
  <c r="F21" i="1"/>
  <c r="AP28" i="1"/>
  <c r="U28" i="1"/>
  <c r="AB22" i="1"/>
  <c r="V25" i="1"/>
  <c r="S25" i="1"/>
  <c r="C21" i="1"/>
  <c r="O24" i="1"/>
  <c r="AD19" i="1"/>
  <c r="M16" i="1"/>
  <c r="M30" i="1" s="1"/>
  <c r="BF19" i="1"/>
  <c r="AT23" i="1"/>
  <c r="Z25" i="1"/>
  <c r="P23" i="1"/>
  <c r="BG18" i="1"/>
  <c r="AP24" i="1"/>
  <c r="BG22" i="1"/>
  <c r="T22" i="1"/>
  <c r="Z18" i="1"/>
  <c r="AD23" i="1"/>
  <c r="H16" i="1"/>
  <c r="H30" i="1" s="1"/>
  <c r="J28" i="1"/>
  <c r="BH17" i="1"/>
  <c r="I22" i="1"/>
  <c r="AG27" i="1"/>
  <c r="O25" i="1"/>
  <c r="AK19" i="1"/>
  <c r="AV16" i="1"/>
  <c r="AV30" i="1" s="1"/>
  <c r="S20" i="1"/>
  <c r="BD24" i="1"/>
  <c r="X20" i="1"/>
  <c r="BF21" i="1"/>
  <c r="AM16" i="1"/>
  <c r="AM30" i="1" s="1"/>
  <c r="AL20" i="1"/>
  <c r="AR25" i="1"/>
  <c r="AF24" i="1"/>
  <c r="BE25" i="1"/>
  <c r="AK26" i="1"/>
  <c r="AH16" i="1"/>
  <c r="AH30" i="1" s="1"/>
  <c r="P20" i="1"/>
  <c r="AO27" i="1"/>
  <c r="BB22" i="1"/>
  <c r="Y25" i="1"/>
  <c r="AR21" i="1"/>
  <c r="AT22" i="1"/>
  <c r="F18" i="1"/>
  <c r="AE23" i="1"/>
  <c r="AI17" i="1"/>
  <c r="K20" i="1"/>
  <c r="AG18" i="1"/>
  <c r="AM23" i="1"/>
  <c r="AD16" i="1"/>
  <c r="AD30" i="1" s="1"/>
  <c r="AN28" i="1"/>
  <c r="AM28" i="1"/>
  <c r="AQ16" i="1"/>
  <c r="AQ30" i="1" s="1"/>
  <c r="AU19" i="1"/>
  <c r="L22" i="1"/>
  <c r="BF18" i="1"/>
  <c r="W26" i="1"/>
  <c r="AF20" i="1"/>
  <c r="R28" i="1"/>
  <c r="BH26" i="1"/>
  <c r="BC19" i="1"/>
  <c r="AI23" i="1"/>
  <c r="AP22" i="1"/>
  <c r="N16" i="1"/>
  <c r="N30" i="1" s="1"/>
  <c r="C19" i="1"/>
  <c r="B20" i="1"/>
  <c r="AO18" i="1"/>
  <c r="AJ18" i="1"/>
  <c r="N19" i="1"/>
  <c r="AF23" i="1"/>
  <c r="AW28" i="1"/>
  <c r="S24" i="1"/>
  <c r="AY23" i="1"/>
  <c r="BE22" i="1"/>
  <c r="AJ27" i="1"/>
  <c r="O28" i="1"/>
  <c r="BG24" i="1"/>
  <c r="AZ21" i="1"/>
  <c r="AA16" i="1"/>
  <c r="AA30" i="1" s="1"/>
  <c r="Q20" i="1"/>
  <c r="M25" i="1"/>
  <c r="BC23" i="1"/>
  <c r="AP16" i="1"/>
  <c r="AP30" i="1" s="1"/>
  <c r="BF27" i="1"/>
  <c r="AZ17" i="1"/>
  <c r="U24" i="1"/>
  <c r="AT21" i="1"/>
  <c r="W27" i="1"/>
  <c r="BG23" i="1"/>
  <c r="AL22" i="1"/>
  <c r="B28" i="1"/>
  <c r="BF25" i="1"/>
  <c r="AH17" i="1"/>
  <c r="BC26" i="1"/>
  <c r="U16" i="1"/>
  <c r="U30" i="1" s="1"/>
  <c r="M19" i="1"/>
  <c r="AI20" i="1"/>
  <c r="AH23" i="1"/>
  <c r="BB27" i="1"/>
  <c r="E20" i="1"/>
  <c r="AL24" i="1"/>
  <c r="S19" i="1"/>
  <c r="AJ16" i="1"/>
  <c r="AJ30" i="1" s="1"/>
  <c r="AB19" i="1"/>
  <c r="BA26" i="1"/>
  <c r="AA21" i="1"/>
  <c r="BD17" i="1"/>
  <c r="E21" i="1"/>
  <c r="AB26" i="1"/>
  <c r="B23" i="1"/>
  <c r="O26" i="1"/>
  <c r="AQ24" i="1"/>
  <c r="BH19" i="1"/>
  <c r="AV18" i="1"/>
  <c r="BB19" i="1"/>
  <c r="B19" i="1"/>
  <c r="P24" i="1"/>
  <c r="BC16" i="1"/>
  <c r="BC30" i="1" s="1"/>
  <c r="T20" i="1"/>
  <c r="S22" i="1"/>
  <c r="B22" i="1"/>
  <c r="Z27" i="1"/>
  <c r="F25" i="1"/>
  <c r="AZ27" i="1"/>
  <c r="F23" i="1"/>
  <c r="AC16" i="1"/>
  <c r="AC30" i="1" s="1"/>
  <c r="Y19" i="1"/>
  <c r="G21" i="1"/>
  <c r="BF22" i="1"/>
  <c r="AB16" i="1"/>
  <c r="AB30" i="1" s="1"/>
  <c r="BA23" i="1"/>
  <c r="C16" i="1"/>
  <c r="C30" i="1" s="1"/>
  <c r="BB18" i="1"/>
  <c r="AC17" i="1"/>
  <c r="AA23" i="1"/>
  <c r="AF25" i="1"/>
  <c r="AD20" i="1"/>
  <c r="AC24" i="1"/>
  <c r="H23" i="1"/>
  <c r="AW22" i="1"/>
  <c r="C20" i="1"/>
  <c r="I19" i="1"/>
  <c r="L24" i="1"/>
  <c r="T26" i="1"/>
  <c r="B21" i="1"/>
  <c r="AR17" i="1"/>
  <c r="AB23" i="1"/>
  <c r="AG20" i="1"/>
  <c r="AL21" i="1"/>
  <c r="L28" i="1"/>
  <c r="AO26" i="1"/>
  <c r="E18" i="1"/>
  <c r="BH18" i="1"/>
  <c r="Q21" i="1"/>
  <c r="J24" i="1"/>
  <c r="AO20" i="1"/>
  <c r="Q24" i="1"/>
  <c r="D23" i="1"/>
  <c r="G16" i="1"/>
  <c r="G30" i="1" s="1"/>
  <c r="BH25" i="1"/>
  <c r="C27" i="1"/>
  <c r="R20" i="1"/>
  <c r="AV20" i="1"/>
  <c r="G19" i="1"/>
  <c r="W23" i="1"/>
  <c r="AJ28" i="1"/>
  <c r="B18" i="1"/>
  <c r="AY28" i="1"/>
  <c r="G22" i="1"/>
  <c r="AS26" i="1"/>
  <c r="V26" i="1"/>
  <c r="W24" i="1"/>
  <c r="D18" i="1"/>
  <c r="AC25" i="1"/>
  <c r="BD18" i="1"/>
  <c r="BB25" i="1"/>
  <c r="AU22" i="1"/>
  <c r="AL16" i="1"/>
  <c r="AL30" i="1" s="1"/>
  <c r="AU20" i="1"/>
  <c r="AH26" i="1"/>
  <c r="BC28" i="1"/>
  <c r="AG17" i="1"/>
  <c r="BI20" i="1"/>
  <c r="G25" i="1"/>
  <c r="BA28" i="1"/>
  <c r="AU27" i="1"/>
  <c r="AO23" i="1"/>
  <c r="AC22" i="1"/>
  <c r="BA20" i="1"/>
  <c r="AK24" i="1"/>
  <c r="BG17" i="1"/>
  <c r="AR16" i="1"/>
  <c r="AR30" i="1" s="1"/>
  <c r="AE16" i="1"/>
  <c r="AE30" i="1" s="1"/>
  <c r="T23" i="1"/>
  <c r="AE18" i="1"/>
  <c r="AA22" i="1"/>
  <c r="P27" i="1"/>
  <c r="Q22" i="1"/>
  <c r="I27" i="1"/>
  <c r="N22" i="1"/>
  <c r="AZ26" i="1"/>
  <c r="AM26" i="1"/>
  <c r="E23" i="1"/>
  <c r="P21" i="1"/>
  <c r="AO28" i="1"/>
  <c r="G18" i="1"/>
  <c r="AO19" i="1"/>
  <c r="N23" i="1"/>
  <c r="AL28" i="1"/>
  <c r="BB26" i="1"/>
  <c r="AB21" i="1"/>
  <c r="H18" i="1"/>
  <c r="K22" i="1"/>
  <c r="J27" i="1"/>
  <c r="AZ20" i="1"/>
  <c r="Q28" i="1"/>
  <c r="AO16" i="1"/>
  <c r="AO30" i="1" s="1"/>
  <c r="AK28" i="1"/>
  <c r="AT24" i="1"/>
  <c r="V23" i="1"/>
  <c r="K19" i="1"/>
  <c r="BE24" i="1"/>
  <c r="BD23" i="1"/>
  <c r="Y23" i="1"/>
  <c r="Q19" i="1"/>
  <c r="AH24" i="1"/>
  <c r="AL17" i="1"/>
  <c r="AD22" i="1"/>
  <c r="AA24" i="1"/>
  <c r="Z17" i="1"/>
  <c r="AY20" i="1"/>
  <c r="AV24" i="1"/>
  <c r="AH19" i="1"/>
  <c r="BG26" i="1"/>
  <c r="AK21" i="1"/>
  <c r="BI18" i="1"/>
  <c r="M22" i="1"/>
  <c r="BE19" i="1"/>
  <c r="X25" i="1"/>
  <c r="Z22" i="1"/>
  <c r="AB18" i="1"/>
  <c r="BA25" i="1"/>
  <c r="AM19" i="1"/>
  <c r="BF26" i="1"/>
  <c r="N26" i="1"/>
  <c r="BF20" i="1"/>
  <c r="W28" i="1"/>
  <c r="B17" i="1"/>
  <c r="O16" i="1"/>
  <c r="O30" i="1" s="1"/>
  <c r="AG25" i="1"/>
  <c r="X16" i="1"/>
  <c r="X30" i="1" s="1"/>
  <c r="Y20" i="1"/>
  <c r="M26" i="1"/>
  <c r="BD27" i="1"/>
  <c r="AG28" i="1"/>
  <c r="AW23" i="1"/>
  <c r="AF16" i="1"/>
  <c r="AF30" i="1" s="1"/>
  <c r="AT27" i="1"/>
  <c r="J17" i="1"/>
  <c r="AI24" i="1"/>
  <c r="R17" i="1"/>
  <c r="AK22" i="1"/>
  <c r="U25" i="1"/>
  <c r="X27" i="1"/>
  <c r="BI28" i="1"/>
  <c r="L16" i="1"/>
  <c r="L30" i="1" s="1"/>
  <c r="N28" i="1"/>
  <c r="AQ22" i="1"/>
  <c r="U27" i="1"/>
  <c r="AR27" i="1"/>
  <c r="K26" i="1"/>
  <c r="BF17" i="1"/>
  <c r="W25" i="1"/>
  <c r="AR18" i="1"/>
  <c r="AJ25" i="1"/>
  <c r="AR24" i="1"/>
  <c r="D21" i="1"/>
  <c r="AC28" i="1"/>
  <c r="X17" i="1"/>
  <c r="AE17" i="1"/>
  <c r="AZ23" i="1"/>
  <c r="N20" i="1"/>
  <c r="AL25" i="1"/>
  <c r="AE20" i="1"/>
  <c r="AP27" i="1"/>
  <c r="I21" i="1"/>
  <c r="AV25" i="1"/>
  <c r="BH23" i="1"/>
  <c r="H20" i="1"/>
  <c r="O20" i="1"/>
  <c r="O17" i="1"/>
  <c r="W20" i="1"/>
  <c r="S26" i="1"/>
  <c r="BE23" i="1"/>
  <c r="I17" i="1"/>
  <c r="AC18" i="1"/>
  <c r="AX21" i="1"/>
  <c r="AJ24" i="1"/>
  <c r="C22" i="1"/>
  <c r="AU23" i="1"/>
  <c r="AE24" i="1"/>
  <c r="I25" i="1"/>
  <c r="AS22" i="1"/>
  <c r="BF16" i="1"/>
  <c r="BF30" i="1" s="1"/>
  <c r="L17" i="1"/>
  <c r="D17" i="1"/>
  <c r="L18" i="1"/>
  <c r="Y26" i="1"/>
  <c r="AQ19" i="1"/>
  <c r="AY26" i="1"/>
  <c r="Y21" i="1"/>
  <c r="V16" i="1"/>
  <c r="V30" i="1" s="1"/>
  <c r="AL23" i="1"/>
  <c r="BB28" i="1"/>
  <c r="W19" i="1"/>
  <c r="L25" i="1"/>
  <c r="AG23" i="1"/>
  <c r="AI28" i="1"/>
  <c r="BH28" i="1"/>
  <c r="BD22" i="1"/>
  <c r="K23" i="1"/>
  <c r="AX23" i="1"/>
  <c r="AO17" i="1"/>
  <c r="AQ23" i="1"/>
  <c r="R21" i="1"/>
  <c r="AC19" i="1"/>
  <c r="AU16" i="1"/>
  <c r="AU30" i="1" s="1"/>
  <c r="AK18" i="1"/>
  <c r="AY18" i="1"/>
  <c r="Q27" i="1"/>
  <c r="U23" i="1"/>
  <c r="E17" i="1"/>
  <c r="AB28" i="1"/>
  <c r="BI23" i="1"/>
  <c r="W21" i="1"/>
  <c r="BH24" i="1"/>
  <c r="AE22" i="1"/>
  <c r="AZ18" i="1"/>
  <c r="Y18" i="1"/>
  <c r="BC17" i="1"/>
  <c r="M18" i="1"/>
  <c r="K24" i="1"/>
  <c r="M23" i="1"/>
  <c r="AI19" i="1"/>
  <c r="X22" i="1"/>
  <c r="BE28" i="1"/>
  <c r="BH21" i="1"/>
  <c r="AM17" i="1"/>
  <c r="AD26" i="1"/>
  <c r="Z20" i="1"/>
  <c r="AE28" i="1"/>
  <c r="F17" i="1"/>
  <c r="BA24" i="1"/>
  <c r="D20" i="1"/>
  <c r="I24" i="1"/>
  <c r="AM24" i="1"/>
  <c r="P16" i="1"/>
  <c r="P30" i="1" s="1"/>
  <c r="Q16" i="1"/>
  <c r="Q30" i="1" s="1"/>
  <c r="BG21" i="1"/>
  <c r="V17" i="1"/>
  <c r="BI26" i="1"/>
  <c r="AF22" i="1"/>
  <c r="AV17" i="1"/>
  <c r="AQ28" i="1"/>
  <c r="O19" i="1"/>
  <c r="BE27" i="1"/>
  <c r="R24" i="1"/>
  <c r="AF19" i="1"/>
  <c r="BB16" i="1"/>
  <c r="BB30" i="1" s="1"/>
  <c r="AM25" i="1"/>
  <c r="BC20" i="1"/>
  <c r="BC27" i="1"/>
  <c r="AU17" i="1"/>
  <c r="AC23" i="1"/>
  <c r="AI21" i="1"/>
  <c r="AS24" i="1"/>
  <c r="T19" i="1"/>
  <c r="AK20" i="1"/>
  <c r="AZ22" i="1"/>
  <c r="AV27" i="1"/>
  <c r="Q25" i="1"/>
  <c r="AL26" i="1"/>
  <c r="AP23" i="1"/>
  <c r="AM20" i="1"/>
  <c r="D25" i="1"/>
  <c r="BD28" i="1"/>
  <c r="X21" i="1"/>
  <c r="AY17" i="1"/>
  <c r="AN23" i="1"/>
  <c r="AT25" i="1"/>
  <c r="AR22" i="1"/>
  <c r="U19" i="1"/>
  <c r="H26" i="1"/>
  <c r="AT18" i="1"/>
  <c r="AO24" i="1"/>
  <c r="S23" i="1"/>
  <c r="U18" i="1"/>
  <c r="AS18" i="1"/>
  <c r="AS25" i="1"/>
  <c r="AZ19" i="1"/>
  <c r="E25" i="1"/>
  <c r="O21" i="1"/>
  <c r="AU24" i="1"/>
  <c r="BC24" i="1"/>
  <c r="BD19" i="1"/>
  <c r="H28" i="1"/>
  <c r="G20" i="1"/>
  <c r="AN20" i="1"/>
  <c r="AW25" i="1"/>
  <c r="AC20" i="1"/>
  <c r="AZ28" i="1"/>
  <c r="BD25" i="1"/>
  <c r="BC18" i="1"/>
  <c r="G27" i="1"/>
  <c r="AT19" i="1"/>
  <c r="O18" i="1"/>
  <c r="AK25" i="1"/>
  <c r="AT16" i="1"/>
  <c r="AT30" i="1" s="1"/>
  <c r="F26" i="1"/>
  <c r="AP21" i="1"/>
  <c r="AE19" i="1"/>
  <c r="BD20" i="1"/>
  <c r="X18" i="1"/>
  <c r="B26" i="1"/>
  <c r="AG22" i="1"/>
  <c r="AC27" i="1"/>
  <c r="AV21" i="1"/>
  <c r="AF18" i="1"/>
  <c r="I18" i="1"/>
  <c r="AE21" i="1"/>
  <c r="AG16" i="1"/>
  <c r="AG30" i="1" s="1"/>
  <c r="AF17" i="1"/>
  <c r="C26" i="1"/>
  <c r="L27" i="1"/>
  <c r="AH27" i="1"/>
  <c r="AD17" i="1"/>
  <c r="AP17" i="1"/>
  <c r="S28" i="1"/>
  <c r="AJ20" i="1"/>
  <c r="V22" i="1"/>
  <c r="BI25" i="1"/>
  <c r="E28" i="1"/>
  <c r="AJ17" i="1"/>
  <c r="AZ25" i="1"/>
  <c r="O27" i="1"/>
  <c r="X19" i="1"/>
  <c r="H24" i="1"/>
  <c r="P17" i="1"/>
  <c r="K27" i="1"/>
  <c r="AV23" i="1"/>
  <c r="Y28" i="1"/>
  <c r="M24" i="1"/>
  <c r="AI25" i="1"/>
  <c r="AB20" i="1"/>
  <c r="AZ24" i="1"/>
  <c r="AI18" i="1"/>
  <c r="R22" i="1"/>
  <c r="AN24" i="1"/>
  <c r="D24" i="1"/>
  <c r="AP19" i="1"/>
  <c r="AX16" i="1"/>
  <c r="AX30" i="1" s="1"/>
  <c r="BC21" i="1"/>
  <c r="BF23" i="1"/>
  <c r="AK23" i="1"/>
  <c r="N21" i="1"/>
  <c r="AN17" i="1"/>
  <c r="AM18" i="1"/>
  <c r="BA27" i="1"/>
  <c r="U22" i="1"/>
  <c r="AY19" i="1"/>
  <c r="I26" i="1"/>
  <c r="V24" i="1"/>
  <c r="K21" i="1"/>
  <c r="O23" i="1"/>
  <c r="AB17" i="1"/>
  <c r="AD25" i="1"/>
  <c r="AP25" i="1"/>
  <c r="AV40" i="1" l="1"/>
  <c r="AV41" i="1"/>
  <c r="AV38" i="1"/>
  <c r="AV35" i="1"/>
  <c r="AV33" i="1"/>
  <c r="AV37" i="1"/>
  <c r="AV32" i="1"/>
  <c r="AV42" i="1"/>
  <c r="AV34" i="1"/>
  <c r="AV31" i="1"/>
  <c r="AV36" i="1"/>
  <c r="AV39" i="1"/>
  <c r="O40" i="1"/>
  <c r="O41" i="1"/>
  <c r="O31" i="1"/>
  <c r="O39" i="1"/>
  <c r="O33" i="1"/>
  <c r="O37" i="1"/>
  <c r="O38" i="1"/>
  <c r="O32" i="1"/>
  <c r="O36" i="1"/>
  <c r="O34" i="1"/>
  <c r="O42" i="1"/>
  <c r="O35" i="1"/>
  <c r="X35" i="1"/>
  <c r="X41" i="1"/>
  <c r="X39" i="1"/>
  <c r="X36" i="1"/>
  <c r="X37" i="1"/>
  <c r="X31" i="1"/>
  <c r="X40" i="1"/>
  <c r="X34" i="1"/>
  <c r="X32" i="1"/>
  <c r="X38" i="1"/>
  <c r="X42" i="1"/>
  <c r="X33" i="1"/>
  <c r="R31" i="1"/>
  <c r="R32" i="1"/>
  <c r="R42" i="1"/>
  <c r="R37" i="1"/>
  <c r="R38" i="1"/>
  <c r="R34" i="1"/>
  <c r="R33" i="1"/>
  <c r="R41" i="1"/>
  <c r="R35" i="1"/>
  <c r="R39" i="1"/>
  <c r="R36" i="1"/>
  <c r="R40" i="1"/>
  <c r="AH37" i="1"/>
  <c r="AH35" i="1"/>
  <c r="AH41" i="1"/>
  <c r="AH31" i="1"/>
  <c r="AH39" i="1"/>
  <c r="AH32" i="1"/>
  <c r="AH42" i="1"/>
  <c r="AH36" i="1"/>
  <c r="AH34" i="1"/>
  <c r="AH38" i="1"/>
  <c r="AH40" i="1"/>
  <c r="AH33" i="1"/>
  <c r="AS41" i="1"/>
  <c r="AS31" i="1"/>
  <c r="AS40" i="1"/>
  <c r="AS39" i="1"/>
  <c r="AS33" i="1"/>
  <c r="AS36" i="1"/>
  <c r="AS32" i="1"/>
  <c r="AS37" i="1"/>
  <c r="AS42" i="1"/>
  <c r="AS38" i="1"/>
  <c r="AS34" i="1"/>
  <c r="AS35" i="1"/>
  <c r="N41" i="1"/>
  <c r="N34" i="1"/>
  <c r="N38" i="1"/>
  <c r="N31" i="1"/>
  <c r="N39" i="1"/>
  <c r="N37" i="1"/>
  <c r="N40" i="1"/>
  <c r="N42" i="1"/>
  <c r="N35" i="1"/>
  <c r="N36" i="1"/>
  <c r="N32" i="1"/>
  <c r="N33" i="1"/>
  <c r="U41" i="1"/>
  <c r="U36" i="1"/>
  <c r="U33" i="1"/>
  <c r="U37" i="1"/>
  <c r="U39" i="1"/>
  <c r="U42" i="1"/>
  <c r="U31" i="1"/>
  <c r="U32" i="1"/>
  <c r="U35" i="1"/>
  <c r="U34" i="1"/>
  <c r="U38" i="1"/>
  <c r="U40" i="1"/>
  <c r="E34" i="1"/>
  <c r="E33" i="1"/>
  <c r="E35" i="1"/>
  <c r="E40" i="1"/>
  <c r="E41" i="1"/>
  <c r="E32" i="1"/>
  <c r="E42" i="1"/>
  <c r="E38" i="1"/>
  <c r="E31" i="1"/>
  <c r="E36" i="1"/>
  <c r="E37" i="1"/>
  <c r="E39" i="1"/>
  <c r="B37" i="1"/>
  <c r="B40" i="1"/>
  <c r="B35" i="1"/>
  <c r="B32" i="1"/>
  <c r="B41" i="1"/>
  <c r="B39" i="1"/>
  <c r="B34" i="1"/>
  <c r="B42" i="1"/>
  <c r="B38" i="1"/>
  <c r="B36" i="1"/>
  <c r="B33" i="1"/>
  <c r="B31" i="1"/>
  <c r="Z33" i="1"/>
  <c r="Z39" i="1"/>
  <c r="Z35" i="1"/>
  <c r="Z32" i="1"/>
  <c r="Z40" i="1"/>
  <c r="Z31" i="1"/>
  <c r="Z37" i="1"/>
  <c r="Z42" i="1"/>
  <c r="Z38" i="1"/>
  <c r="Z41" i="1"/>
  <c r="Z34" i="1"/>
  <c r="Z36" i="1"/>
  <c r="AG36" i="1"/>
  <c r="AG32" i="1"/>
  <c r="AG41" i="1"/>
  <c r="AG42" i="1"/>
  <c r="AG39" i="1"/>
  <c r="AG35" i="1"/>
  <c r="AG40" i="1"/>
  <c r="AG38" i="1"/>
  <c r="AG31" i="1"/>
  <c r="AG37" i="1"/>
  <c r="AG34" i="1"/>
  <c r="AG33" i="1"/>
  <c r="AR40" i="1"/>
  <c r="AR33" i="1"/>
  <c r="AR34" i="1"/>
  <c r="AR36" i="1"/>
  <c r="AR37" i="1"/>
  <c r="AR39" i="1"/>
  <c r="AR35" i="1"/>
  <c r="AR38" i="1"/>
  <c r="AR42" i="1"/>
  <c r="AR32" i="1"/>
  <c r="AR41" i="1"/>
  <c r="AR31" i="1"/>
  <c r="AC39" i="1"/>
  <c r="AC31" i="1"/>
  <c r="AC37" i="1"/>
  <c r="AC33" i="1"/>
  <c r="AC34" i="1"/>
  <c r="AC41" i="1"/>
  <c r="AC40" i="1"/>
  <c r="AC38" i="1"/>
  <c r="AC32" i="1"/>
  <c r="AC35" i="1"/>
  <c r="AC36" i="1"/>
  <c r="AC42" i="1"/>
  <c r="C33" i="1"/>
  <c r="C31" i="1"/>
  <c r="C37" i="1"/>
  <c r="C38" i="1"/>
  <c r="C35" i="1"/>
  <c r="C41" i="1"/>
  <c r="C36" i="1"/>
  <c r="C32" i="1"/>
  <c r="C34" i="1"/>
  <c r="C39" i="1"/>
  <c r="C42" i="1"/>
  <c r="C40" i="1"/>
  <c r="AB32" i="1"/>
  <c r="AB42" i="1"/>
  <c r="AB40" i="1"/>
  <c r="AB41" i="1"/>
  <c r="AB34" i="1"/>
  <c r="AB39" i="1"/>
  <c r="AB33" i="1"/>
  <c r="AB37" i="1"/>
  <c r="AB35" i="1"/>
  <c r="AB38" i="1"/>
  <c r="AB36" i="1"/>
  <c r="AB31" i="1"/>
  <c r="AU32" i="1"/>
  <c r="AU35" i="1"/>
  <c r="AU40" i="1"/>
  <c r="AU31" i="1"/>
  <c r="AU41" i="1"/>
  <c r="AU37" i="1"/>
  <c r="AU33" i="1"/>
  <c r="AU34" i="1"/>
  <c r="AU38" i="1"/>
  <c r="AU42" i="1"/>
  <c r="AU36" i="1"/>
  <c r="AU39" i="1"/>
  <c r="I39" i="1"/>
  <c r="I35" i="1"/>
  <c r="I38" i="1"/>
  <c r="I37" i="1"/>
  <c r="I41" i="1"/>
  <c r="I36" i="1"/>
  <c r="I33" i="1"/>
  <c r="I34" i="1"/>
  <c r="I40" i="1"/>
  <c r="I42" i="1"/>
  <c r="I32" i="1"/>
  <c r="I31" i="1"/>
  <c r="J35" i="1"/>
  <c r="J32" i="1"/>
  <c r="J38" i="1"/>
  <c r="J41" i="1"/>
  <c r="J31" i="1"/>
  <c r="J39" i="1"/>
  <c r="J40" i="1"/>
  <c r="J33" i="1"/>
  <c r="J37" i="1"/>
  <c r="J36" i="1"/>
  <c r="J42" i="1"/>
  <c r="J34" i="1"/>
  <c r="AF37" i="1"/>
  <c r="AF35" i="1"/>
  <c r="AF33" i="1"/>
  <c r="AF40" i="1"/>
  <c r="AF39" i="1"/>
  <c r="AF34" i="1"/>
  <c r="AF36" i="1"/>
  <c r="AF31" i="1"/>
  <c r="AF38" i="1"/>
  <c r="AF32" i="1"/>
  <c r="AF42" i="1"/>
  <c r="AF41" i="1"/>
  <c r="V40" i="1"/>
  <c r="V39" i="1"/>
  <c r="V33" i="1"/>
  <c r="V34" i="1"/>
  <c r="V41" i="1"/>
  <c r="V31" i="1"/>
  <c r="V36" i="1"/>
  <c r="V32" i="1"/>
  <c r="V42" i="1"/>
  <c r="V37" i="1"/>
  <c r="V38" i="1"/>
  <c r="V35" i="1"/>
  <c r="AM33" i="1"/>
  <c r="AM39" i="1"/>
  <c r="AM32" i="1"/>
  <c r="AM41" i="1"/>
  <c r="AM38" i="1"/>
  <c r="AM34" i="1"/>
  <c r="AM36" i="1"/>
  <c r="AM42" i="1"/>
  <c r="AM35" i="1"/>
  <c r="AM40" i="1"/>
  <c r="AM31" i="1"/>
  <c r="AM37" i="1"/>
  <c r="D33" i="1"/>
  <c r="D38" i="1"/>
  <c r="D41" i="1"/>
  <c r="D34" i="1"/>
  <c r="D39" i="1"/>
  <c r="D37" i="1"/>
  <c r="D42" i="1"/>
  <c r="D40" i="1"/>
  <c r="D36" i="1"/>
  <c r="D35" i="1"/>
  <c r="D32" i="1"/>
  <c r="D31" i="1"/>
  <c r="Y40" i="1"/>
  <c r="Y42" i="1"/>
  <c r="Y37" i="1"/>
  <c r="Y38" i="1"/>
  <c r="Y39" i="1"/>
  <c r="Y41" i="1"/>
  <c r="Y34" i="1"/>
  <c r="Y32" i="1"/>
  <c r="Y31" i="1"/>
  <c r="Y35" i="1"/>
  <c r="Y33" i="1"/>
  <c r="Y36" i="1"/>
  <c r="AT36" i="1"/>
  <c r="AT37" i="1"/>
  <c r="AT33" i="1"/>
  <c r="AT40" i="1"/>
  <c r="AT31" i="1"/>
  <c r="AT38" i="1"/>
  <c r="AT35" i="1"/>
  <c r="AT42" i="1"/>
  <c r="AT41" i="1"/>
  <c r="AT32" i="1"/>
  <c r="AT34" i="1"/>
  <c r="AT39" i="1"/>
  <c r="AW32" i="1"/>
  <c r="AW33" i="1"/>
  <c r="AW36" i="1"/>
  <c r="AW42" i="1"/>
  <c r="AW38" i="1"/>
  <c r="AW39" i="1"/>
  <c r="AW31" i="1"/>
  <c r="AW41" i="1"/>
  <c r="AW35" i="1"/>
  <c r="AW37" i="1"/>
  <c r="AW34" i="1"/>
  <c r="AW40" i="1"/>
  <c r="AJ33" i="1"/>
  <c r="AJ32" i="1"/>
  <c r="AJ36" i="1"/>
  <c r="AJ37" i="1"/>
  <c r="AJ31" i="1"/>
  <c r="AJ42" i="1"/>
  <c r="AJ39" i="1"/>
  <c r="AJ34" i="1"/>
  <c r="AJ38" i="1"/>
  <c r="AJ41" i="1"/>
  <c r="AJ40" i="1"/>
  <c r="AJ35" i="1"/>
  <c r="AP40" i="1"/>
  <c r="AP35" i="1"/>
  <c r="AP39" i="1"/>
  <c r="AP34" i="1"/>
  <c r="AP36" i="1"/>
  <c r="AP38" i="1"/>
  <c r="AP32" i="1"/>
  <c r="AP37" i="1"/>
  <c r="AP33" i="1"/>
  <c r="AP41" i="1"/>
  <c r="AP42" i="1"/>
  <c r="AP31" i="1"/>
  <c r="AO41" i="1"/>
  <c r="AO33" i="1"/>
  <c r="AO31" i="1"/>
  <c r="AO35" i="1"/>
  <c r="AO42" i="1"/>
  <c r="AO40" i="1"/>
  <c r="AO34" i="1"/>
  <c r="AO38" i="1"/>
  <c r="AO37" i="1"/>
  <c r="AO32" i="1"/>
  <c r="AO36" i="1"/>
  <c r="AO39" i="1"/>
  <c r="L37" i="1"/>
  <c r="L33" i="1"/>
  <c r="L41" i="1"/>
  <c r="L36" i="1"/>
  <c r="L35" i="1"/>
  <c r="L39" i="1"/>
  <c r="L42" i="1"/>
  <c r="L40" i="1"/>
  <c r="L31" i="1"/>
  <c r="L32" i="1"/>
  <c r="L34" i="1"/>
  <c r="L38" i="1"/>
  <c r="AL40" i="1"/>
  <c r="AL37" i="1"/>
  <c r="AL31" i="1"/>
  <c r="AL39" i="1"/>
  <c r="AL38" i="1"/>
  <c r="C13" i="2"/>
  <c r="AL41" i="1"/>
  <c r="AL42" i="1"/>
  <c r="AL36" i="1"/>
  <c r="AL35" i="1"/>
  <c r="AL33" i="1"/>
  <c r="E15" i="2"/>
  <c r="E16" i="2" s="1"/>
  <c r="AL34" i="1"/>
  <c r="AL32" i="1"/>
  <c r="C15" i="2"/>
  <c r="C16" i="2" s="1"/>
  <c r="AQ38" i="1"/>
  <c r="AQ36" i="1"/>
  <c r="AQ32" i="1"/>
  <c r="AQ40" i="1"/>
  <c r="AQ41" i="1"/>
  <c r="AQ42" i="1"/>
  <c r="AQ35" i="1"/>
  <c r="AQ39" i="1"/>
  <c r="AQ34" i="1"/>
  <c r="AQ31" i="1"/>
  <c r="AQ33" i="1"/>
  <c r="AQ37" i="1"/>
  <c r="K41" i="1"/>
  <c r="K37" i="1"/>
  <c r="K40" i="1"/>
  <c r="K42" i="1"/>
  <c r="K34" i="1"/>
  <c r="K39" i="1"/>
  <c r="K32" i="1"/>
  <c r="K36" i="1"/>
  <c r="K35" i="1"/>
  <c r="K38" i="1"/>
  <c r="K33" i="1"/>
  <c r="K31" i="1"/>
  <c r="T33" i="1"/>
  <c r="T32" i="1"/>
  <c r="T34" i="1"/>
  <c r="T31" i="1"/>
  <c r="T41" i="1"/>
  <c r="T39" i="1"/>
  <c r="T38" i="1"/>
  <c r="T36" i="1"/>
  <c r="T35" i="1"/>
  <c r="T37" i="1"/>
  <c r="T40" i="1"/>
  <c r="T42" i="1"/>
  <c r="AA32" i="1"/>
  <c r="AA38" i="1"/>
  <c r="AA41" i="1"/>
  <c r="AA37" i="1"/>
  <c r="AA39" i="1"/>
  <c r="AA35" i="1"/>
  <c r="AA36" i="1"/>
  <c r="AA40" i="1"/>
  <c r="AA33" i="1"/>
  <c r="AA42" i="1"/>
  <c r="AA31" i="1"/>
  <c r="AA34" i="1"/>
  <c r="AN37" i="1"/>
  <c r="AN31" i="1"/>
  <c r="AN36" i="1"/>
  <c r="AN38" i="1"/>
  <c r="AN41" i="1"/>
  <c r="AN40" i="1"/>
  <c r="AN32" i="1"/>
  <c r="AN39" i="1"/>
  <c r="AN42" i="1"/>
  <c r="AN33" i="1"/>
  <c r="AN34" i="1"/>
  <c r="AN35" i="1"/>
  <c r="P33" i="1"/>
  <c r="P40" i="1"/>
  <c r="P36" i="1"/>
  <c r="P37" i="1"/>
  <c r="P39" i="1"/>
  <c r="P32" i="1"/>
  <c r="P38" i="1"/>
  <c r="P31" i="1"/>
  <c r="P41" i="1"/>
  <c r="P35" i="1"/>
  <c r="P42" i="1"/>
  <c r="P34" i="1"/>
  <c r="AD40" i="1"/>
  <c r="AD38" i="1"/>
  <c r="AD37" i="1"/>
  <c r="AD35" i="1"/>
  <c r="AD31" i="1"/>
  <c r="AD36" i="1"/>
  <c r="AD39" i="1"/>
  <c r="AD42" i="1"/>
  <c r="AD32" i="1"/>
  <c r="AD34" i="1"/>
  <c r="AD41" i="1"/>
  <c r="AD33" i="1"/>
  <c r="F42" i="1"/>
  <c r="F33" i="1"/>
  <c r="F39" i="1"/>
  <c r="F37" i="1"/>
  <c r="F40" i="1"/>
  <c r="F35" i="1"/>
  <c r="F36" i="1"/>
  <c r="F31" i="1"/>
  <c r="F38" i="1"/>
  <c r="F41" i="1"/>
  <c r="F34" i="1"/>
  <c r="F32" i="1"/>
  <c r="AE42" i="1"/>
  <c r="AE40" i="1"/>
  <c r="AE32" i="1"/>
  <c r="AE34" i="1"/>
  <c r="AE33" i="1"/>
  <c r="AE37" i="1"/>
  <c r="AE36" i="1"/>
  <c r="AE39" i="1"/>
  <c r="AE31" i="1"/>
  <c r="AE38" i="1"/>
  <c r="AE41" i="1"/>
  <c r="AE35" i="1"/>
  <c r="AI40" i="1"/>
  <c r="AI33" i="1"/>
  <c r="AI42" i="1"/>
  <c r="AI35" i="1"/>
  <c r="AI34" i="1"/>
  <c r="AI41" i="1"/>
  <c r="AI32" i="1"/>
  <c r="AI37" i="1"/>
  <c r="AI31" i="1"/>
  <c r="AI38" i="1"/>
  <c r="AI39" i="1"/>
  <c r="AI36" i="1"/>
  <c r="M35" i="1"/>
  <c r="M31" i="1"/>
  <c r="M32" i="1"/>
  <c r="M34" i="1"/>
  <c r="M40" i="1"/>
  <c r="M38" i="1"/>
  <c r="M41" i="1"/>
  <c r="M33" i="1"/>
  <c r="M36" i="1"/>
  <c r="M42" i="1"/>
  <c r="M37" i="1"/>
  <c r="M39" i="1"/>
  <c r="Q32" i="1"/>
  <c r="Q39" i="1"/>
  <c r="Q40" i="1"/>
  <c r="Q42" i="1"/>
  <c r="Q38" i="1"/>
  <c r="Q35" i="1"/>
  <c r="Q34" i="1"/>
  <c r="Q36" i="1"/>
  <c r="Q33" i="1"/>
  <c r="Q41" i="1"/>
  <c r="Q37" i="1"/>
  <c r="Q31" i="1"/>
  <c r="W34" i="1"/>
  <c r="W38" i="1"/>
  <c r="W37" i="1"/>
  <c r="W32" i="1"/>
  <c r="W39" i="1"/>
  <c r="W40" i="1"/>
  <c r="W35" i="1"/>
  <c r="W36" i="1"/>
  <c r="W41" i="1"/>
  <c r="W42" i="1"/>
  <c r="W33" i="1"/>
  <c r="W31" i="1"/>
  <c r="H35" i="1"/>
  <c r="H34" i="1"/>
  <c r="H36" i="1"/>
  <c r="H39" i="1"/>
  <c r="H37" i="1"/>
  <c r="H40" i="1"/>
  <c r="H38" i="1"/>
  <c r="H42" i="1"/>
  <c r="H33" i="1"/>
  <c r="H31" i="1"/>
  <c r="H41" i="1"/>
  <c r="H32" i="1"/>
  <c r="S33" i="1"/>
  <c r="S32" i="1"/>
  <c r="S41" i="1"/>
  <c r="S40" i="1"/>
  <c r="S39" i="1"/>
  <c r="S36" i="1"/>
  <c r="S31" i="1"/>
  <c r="S42" i="1"/>
  <c r="S37" i="1"/>
  <c r="S34" i="1"/>
  <c r="S38" i="1"/>
  <c r="S35" i="1"/>
  <c r="AK31" i="1"/>
  <c r="AK37" i="1"/>
  <c r="AK38" i="1"/>
  <c r="AK35" i="1"/>
  <c r="AK41" i="1"/>
  <c r="AK39" i="1"/>
  <c r="AK40" i="1"/>
  <c r="AK33" i="1"/>
  <c r="AK36" i="1"/>
  <c r="AK42" i="1"/>
  <c r="AK32" i="1"/>
  <c r="AK34" i="1"/>
  <c r="G33" i="1"/>
  <c r="G34" i="1"/>
  <c r="G36" i="1"/>
  <c r="G42" i="1"/>
  <c r="G37" i="1"/>
  <c r="G32" i="1"/>
  <c r="G40" i="1"/>
  <c r="G39" i="1"/>
  <c r="G35" i="1"/>
  <c r="G38" i="1"/>
  <c r="G41" i="1"/>
  <c r="G31" i="1"/>
  <c r="BL55" i="1" l="1"/>
  <c r="BM55" i="1"/>
  <c r="BM60" i="1"/>
  <c r="BL60" i="1"/>
  <c r="BL57" i="1"/>
  <c r="BM57" i="1"/>
  <c r="BL61" i="1"/>
  <c r="BM61" i="1"/>
  <c r="BM58" i="1"/>
  <c r="BL58" i="1"/>
  <c r="BM53" i="1"/>
  <c r="BL53" i="1"/>
  <c r="BL54" i="1"/>
  <c r="BM54" i="1"/>
  <c r="BL64" i="1"/>
  <c r="BM64" i="1"/>
  <c r="BL59" i="1"/>
  <c r="BM59" i="1"/>
  <c r="BM56" i="1"/>
  <c r="BL56" i="1"/>
  <c r="BL63" i="1"/>
  <c r="BM63" i="1"/>
  <c r="BM62" i="1"/>
  <c r="BL62" i="1"/>
</calcChain>
</file>

<file path=xl/sharedStrings.xml><?xml version="1.0" encoding="utf-8"?>
<sst xmlns="http://schemas.openxmlformats.org/spreadsheetml/2006/main" count="86" uniqueCount="18">
  <si>
    <t>Period</t>
  </si>
  <si>
    <t>Castilla-La Mancha</t>
  </si>
  <si>
    <t>España</t>
  </si>
  <si>
    <t>Inferior</t>
  </si>
  <si>
    <t>Superior</t>
  </si>
  <si>
    <t>Valor del mes:</t>
  </si>
  <si>
    <t>Variaciones interanuales -&gt;</t>
  </si>
  <si>
    <t>Nº prev's &gt; último:</t>
  </si>
  <si>
    <t>Previsto</t>
  </si>
  <si>
    <t>Serie</t>
  </si>
  <si>
    <t>Intervalo</t>
  </si>
  <si>
    <t>i</t>
  </si>
  <si>
    <t>ID</t>
  </si>
  <si>
    <t>Último mes disponible</t>
  </si>
  <si>
    <t>Horizonte (entre 1 y 12)</t>
  </si>
  <si>
    <t>Últimas 12 variaciones interanuales (%):</t>
  </si>
  <si>
    <t>Últimos meses</t>
  </si>
  <si>
    <t>TRANSPONER(DESREF(ParoRegCLM!$A$2;0;CONTAR(ParoRegCLM!3:3)-12;1;12))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</si>
</sst>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-* #,##0.00\ _€_-;\-* #,##0.00\ _€_-;_-* &quot;-&quot;??\ _€_-;_-@_-"/>
    <numFmt numFmtId="165" formatCode="[$-C0A]mmm\-yy;@"/>
    <numFmt numFmtId="166" formatCode="mmmm\ &quot;de&quot;\ yyyy"/>
    <numFmt numFmtId="167" formatCode="&quot;Previsiones a&quot;\ mmmm\ &quot;de&quot;\ yyyy"/>
    <numFmt numFmtId="168" formatCode="[$-C0A]mmmm\-yy;@"/>
    <numFmt numFmtId="169" formatCode="0.0%"/>
    <numFmt numFmtId="170" formatCode="&quot;Previsiones a fin de&quot;\ mmmm\ &quot;de&quot;\ 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8A3E"/>
      <name val="Calibri"/>
      <family val="2"/>
      <scheme val="minor"/>
    </font>
    <font>
      <b/>
      <i/>
      <sz val="12"/>
      <color rgb="FF008A3E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2" tint="-9.9978637043366805E-2"/>
      </bottom>
      <diagonal/>
    </border>
    <border>
      <left/>
      <right/>
      <top style="thin">
        <color theme="0" tint="-0.34998626667073579"/>
      </top>
      <bottom style="thin">
        <color theme="2" tint="-9.9978637043366805E-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2" tint="-9.9948118533890809E-2"/>
      </bottom>
      <diagonal/>
    </border>
    <border>
      <left/>
      <right style="thin">
        <color theme="0" tint="-0.34998626667073579"/>
      </right>
      <top style="thin">
        <color theme="2" tint="-9.9948118533890809E-2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2" tint="-9.9978637043366805E-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2" tint="-9.9948118533890809E-2"/>
      </bottom>
      <diagonal/>
    </border>
    <border>
      <left style="thin">
        <color theme="0" tint="-0.34998626667073579"/>
      </left>
      <right/>
      <top style="thin">
        <color theme="2" tint="-9.9948118533890809E-2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4">
    <xf numFmtId="0" fontId="0" fillId="0" borderId="0" xfId="0"/>
    <xf numFmtId="3" fontId="0" fillId="0" borderId="0" xfId="0" applyNumberFormat="1"/>
    <xf numFmtId="0" fontId="2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165" fontId="2" fillId="0" borderId="1" xfId="0" applyNumberFormat="1" applyFont="1" applyBorder="1"/>
    <xf numFmtId="0" fontId="2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4" fillId="0" borderId="0" xfId="0" applyFont="1"/>
    <xf numFmtId="3" fontId="0" fillId="3" borderId="0" xfId="0" applyNumberFormat="1" applyFill="1"/>
    <xf numFmtId="0" fontId="0" fillId="0" borderId="0" xfId="0" applyFill="1" applyBorder="1"/>
    <xf numFmtId="166" fontId="5" fillId="4" borderId="0" xfId="0" applyNumberFormat="1" applyFont="1" applyFill="1" applyBorder="1" applyAlignment="1">
      <alignment vertical="center"/>
    </xf>
    <xf numFmtId="0" fontId="0" fillId="5" borderId="0" xfId="0" applyFill="1" applyBorder="1"/>
    <xf numFmtId="0" fontId="0" fillId="5" borderId="0" xfId="0" applyFill="1" applyBorder="1" applyAlignment="1"/>
    <xf numFmtId="0" fontId="0" fillId="5" borderId="2" xfId="0" applyFill="1" applyBorder="1"/>
    <xf numFmtId="0" fontId="0" fillId="5" borderId="3" xfId="0" applyFill="1" applyBorder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2" xfId="0" applyFill="1" applyBorder="1"/>
    <xf numFmtId="0" fontId="0" fillId="6" borderId="3" xfId="0" applyFill="1" applyBorder="1"/>
    <xf numFmtId="0" fontId="0" fillId="5" borderId="4" xfId="0" applyFill="1" applyBorder="1" applyAlignment="1"/>
    <xf numFmtId="0" fontId="0" fillId="5" borderId="5" xfId="0" applyFill="1" applyBorder="1" applyAlignment="1"/>
    <xf numFmtId="0" fontId="0" fillId="5" borderId="6" xfId="0" applyFill="1" applyBorder="1" applyAlignment="1"/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10" fontId="0" fillId="0" borderId="0" xfId="1" applyNumberFormat="1" applyFont="1"/>
    <xf numFmtId="3" fontId="6" fillId="0" borderId="0" xfId="0" applyNumberFormat="1" applyFont="1" applyAlignment="1">
      <alignment horizontal="right" vertical="center"/>
    </xf>
    <xf numFmtId="169" fontId="6" fillId="0" borderId="0" xfId="1" applyNumberFormat="1" applyFont="1"/>
    <xf numFmtId="3" fontId="7" fillId="5" borderId="2" xfId="0" applyNumberFormat="1" applyFont="1" applyFill="1" applyBorder="1" applyAlignment="1">
      <alignment horizontal="center" vertical="center"/>
    </xf>
    <xf numFmtId="3" fontId="8" fillId="7" borderId="0" xfId="0" applyNumberFormat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3" fontId="7" fillId="5" borderId="3" xfId="0" applyNumberFormat="1" applyFont="1" applyFill="1" applyBorder="1" applyAlignment="1">
      <alignment horizontal="center" vertical="center"/>
    </xf>
    <xf numFmtId="3" fontId="10" fillId="6" borderId="13" xfId="0" applyNumberFormat="1" applyFont="1" applyFill="1" applyBorder="1" applyAlignment="1">
      <alignment horizontal="centerContinuous" vertical="center"/>
    </xf>
    <xf numFmtId="3" fontId="10" fillId="6" borderId="10" xfId="0" applyNumberFormat="1" applyFont="1" applyFill="1" applyBorder="1" applyAlignment="1">
      <alignment horizontal="centerContinuous" vertical="center"/>
    </xf>
    <xf numFmtId="0" fontId="0" fillId="7" borderId="0" xfId="0" applyFill="1"/>
    <xf numFmtId="1" fontId="0" fillId="7" borderId="0" xfId="2" applyNumberFormat="1" applyFont="1" applyFill="1"/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6" fontId="0" fillId="7" borderId="0" xfId="0" applyNumberFormat="1" applyFill="1"/>
    <xf numFmtId="0" fontId="0" fillId="7" borderId="0" xfId="0" applyFill="1" applyBorder="1"/>
    <xf numFmtId="167" fontId="5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164" fontId="0" fillId="0" borderId="0" xfId="2" applyFont="1"/>
    <xf numFmtId="165" fontId="0" fillId="0" borderId="0" xfId="0" applyNumberFormat="1"/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170" fontId="5" fillId="4" borderId="0" xfId="0" applyNumberFormat="1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</cellXfs>
  <cellStyles count="3">
    <cellStyle name="Millares" xfId="2" builtinId="3"/>
    <cellStyle name="Normal" xfId="0" builtinId="0"/>
    <cellStyle name="Porcentaje" xfId="1" builtinId="5"/>
  </cellStyles>
  <dxfs count="7">
    <dxf>
      <font>
        <b/>
        <i/>
        <color rgb="FFFF0000"/>
      </font>
      <numFmt numFmtId="171" formatCode="#,##0;[Red]#,##0"/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  <numFmt numFmtId="171" formatCode="#,##0;[Red]#,##0"/>
    </dxf>
    <dxf>
      <font>
        <b/>
        <i/>
        <color rgb="FFFF0000"/>
      </font>
      <numFmt numFmtId="172" formatCode="&quot;+&quot;#,##0;\-#,##0"/>
    </dxf>
  </dxfs>
  <tableStyles count="0" defaultTableStyle="TableStyleMedium9" defaultPivotStyle="PivotStyleLight16"/>
  <colors>
    <mruColors>
      <color rgb="FF007A37"/>
      <color rgb="FF008A3E"/>
      <color rgb="FFCCECFF"/>
      <color rgb="FFFEF6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ES" sz="1200"/>
              <a:t>Paro registrado</a:t>
            </a:r>
          </a:p>
        </c:rich>
      </c:tx>
      <c:layout>
        <c:manualLayout>
          <c:xMode val="edge"/>
          <c:yMode val="edge"/>
          <c:x val="0.67901004306439305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7206355051770925E-2"/>
          <c:y val="0.10803359580052492"/>
          <c:w val="0.8685655418286321"/>
          <c:h val="0.7687639631264187"/>
        </c:manualLayout>
      </c:layout>
      <c:areaChart>
        <c:grouping val="stacked"/>
        <c:varyColors val="0"/>
        <c:ser>
          <c:idx val="0"/>
          <c:order val="0"/>
          <c:tx>
            <c:v>Inferior</c:v>
          </c:tx>
          <c:spPr>
            <a:solidFill>
              <a:sysClr val="window" lastClr="FFFFFF">
                <a:alpha val="0"/>
              </a:sysClr>
            </a:solidFill>
            <a:ln w="38100">
              <a:noFill/>
            </a:ln>
          </c:spPr>
          <c:cat>
            <c:numRef>
              <c:f>[0]!_Fechas_Registrales_Grafico</c:f>
              <c:numCache>
                <c:formatCode>[$-C0A]mmm\-yy;@</c:formatCode>
                <c:ptCount val="49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  <c:pt idx="12">
                  <c:v>43496</c:v>
                </c:pt>
                <c:pt idx="13">
                  <c:v>43524</c:v>
                </c:pt>
                <c:pt idx="14">
                  <c:v>43555</c:v>
                </c:pt>
                <c:pt idx="15">
                  <c:v>43585</c:v>
                </c:pt>
                <c:pt idx="16">
                  <c:v>43616</c:v>
                </c:pt>
                <c:pt idx="17">
                  <c:v>43646</c:v>
                </c:pt>
                <c:pt idx="18">
                  <c:v>43677</c:v>
                </c:pt>
                <c:pt idx="19">
                  <c:v>43708</c:v>
                </c:pt>
                <c:pt idx="20">
                  <c:v>43738</c:v>
                </c:pt>
                <c:pt idx="21">
                  <c:v>43769</c:v>
                </c:pt>
                <c:pt idx="22">
                  <c:v>43799</c:v>
                </c:pt>
                <c:pt idx="23">
                  <c:v>43830</c:v>
                </c:pt>
                <c:pt idx="24">
                  <c:v>43861</c:v>
                </c:pt>
                <c:pt idx="25">
                  <c:v>43890</c:v>
                </c:pt>
                <c:pt idx="26">
                  <c:v>43921</c:v>
                </c:pt>
                <c:pt idx="27">
                  <c:v>43951</c:v>
                </c:pt>
                <c:pt idx="28">
                  <c:v>43982</c:v>
                </c:pt>
                <c:pt idx="29">
                  <c:v>44012</c:v>
                </c:pt>
                <c:pt idx="30">
                  <c:v>44043</c:v>
                </c:pt>
                <c:pt idx="31">
                  <c:v>44074</c:v>
                </c:pt>
                <c:pt idx="32">
                  <c:v>44104</c:v>
                </c:pt>
                <c:pt idx="33">
                  <c:v>44135</c:v>
                </c:pt>
                <c:pt idx="34">
                  <c:v>44165</c:v>
                </c:pt>
                <c:pt idx="35">
                  <c:v>44196</c:v>
                </c:pt>
                <c:pt idx="36">
                  <c:v>44227</c:v>
                </c:pt>
                <c:pt idx="37">
                  <c:v>44255</c:v>
                </c:pt>
                <c:pt idx="38">
                  <c:v>44286</c:v>
                </c:pt>
                <c:pt idx="39">
                  <c:v>44316</c:v>
                </c:pt>
                <c:pt idx="40">
                  <c:v>44347</c:v>
                </c:pt>
                <c:pt idx="41">
                  <c:v>44377</c:v>
                </c:pt>
                <c:pt idx="42">
                  <c:v>44408</c:v>
                </c:pt>
                <c:pt idx="43">
                  <c:v>44439</c:v>
                </c:pt>
                <c:pt idx="44">
                  <c:v>44469</c:v>
                </c:pt>
                <c:pt idx="45">
                  <c:v>44500</c:v>
                </c:pt>
                <c:pt idx="46">
                  <c:v>44530</c:v>
                </c:pt>
                <c:pt idx="47">
                  <c:v>44561</c:v>
                </c:pt>
                <c:pt idx="48">
                  <c:v>44592</c:v>
                </c:pt>
              </c:numCache>
            </c:numRef>
          </c:cat>
          <c:val>
            <c:numRef>
              <c:f>[0]!Inferior_ParoRegCLM</c:f>
              <c:numCache>
                <c:formatCode>#,##0</c:formatCode>
                <c:ptCount val="60"/>
                <c:pt idx="0">
                  <c:v>186718</c:v>
                </c:pt>
                <c:pt idx="1">
                  <c:v>187939</c:v>
                </c:pt>
                <c:pt idx="2">
                  <c:v>188240</c:v>
                </c:pt>
                <c:pt idx="3">
                  <c:v>185040</c:v>
                </c:pt>
                <c:pt idx="4">
                  <c:v>179233</c:v>
                </c:pt>
                <c:pt idx="5">
                  <c:v>173090</c:v>
                </c:pt>
                <c:pt idx="6">
                  <c:v>170272</c:v>
                </c:pt>
                <c:pt idx="7">
                  <c:v>171749</c:v>
                </c:pt>
                <c:pt idx="8">
                  <c:v>166553</c:v>
                </c:pt>
                <c:pt idx="9">
                  <c:v>172162</c:v>
                </c:pt>
                <c:pt idx="10">
                  <c:v>168653</c:v>
                </c:pt>
                <c:pt idx="11">
                  <c:v>165041</c:v>
                </c:pt>
                <c:pt idx="12">
                  <c:v>171456</c:v>
                </c:pt>
                <c:pt idx="13">
                  <c:v>172517</c:v>
                </c:pt>
                <c:pt idx="14">
                  <c:v>171873</c:v>
                </c:pt>
                <c:pt idx="15">
                  <c:v>170186</c:v>
                </c:pt>
                <c:pt idx="16">
                  <c:v>167137</c:v>
                </c:pt>
                <c:pt idx="17">
                  <c:v>163325</c:v>
                </c:pt>
                <c:pt idx="18">
                  <c:v>163035</c:v>
                </c:pt>
                <c:pt idx="19">
                  <c:v>165147</c:v>
                </c:pt>
                <c:pt idx="20">
                  <c:v>163002</c:v>
                </c:pt>
                <c:pt idx="21">
                  <c:v>171837</c:v>
                </c:pt>
                <c:pt idx="22">
                  <c:v>170609</c:v>
                </c:pt>
                <c:pt idx="23">
                  <c:v>170311</c:v>
                </c:pt>
                <c:pt idx="24">
                  <c:v>177587</c:v>
                </c:pt>
                <c:pt idx="25">
                  <c:v>175741</c:v>
                </c:pt>
                <c:pt idx="26">
                  <c:v>188012</c:v>
                </c:pt>
                <c:pt idx="27">
                  <c:v>199019</c:v>
                </c:pt>
                <c:pt idx="28">
                  <c:v>193944</c:v>
                </c:pt>
                <c:pt idx="29">
                  <c:v>187732</c:v>
                </c:pt>
                <c:pt idx="30">
                  <c:v>186107</c:v>
                </c:pt>
                <c:pt idx="31">
                  <c:v>185775</c:v>
                </c:pt>
                <c:pt idx="32">
                  <c:v>178088</c:v>
                </c:pt>
                <c:pt idx="33">
                  <c:v>184314</c:v>
                </c:pt>
                <c:pt idx="34">
                  <c:v>182652</c:v>
                </c:pt>
                <c:pt idx="35">
                  <c:v>186273</c:v>
                </c:pt>
                <c:pt idx="36">
                  <c:v>192205</c:v>
                </c:pt>
                <c:pt idx="37">
                  <c:v>188407.2255422727</c:v>
                </c:pt>
                <c:pt idx="38">
                  <c:v>190662.50923295922</c:v>
                </c:pt>
                <c:pt idx="39">
                  <c:v>189590.00921010933</c:v>
                </c:pt>
                <c:pt idx="40">
                  <c:v>184958.06171243865</c:v>
                </c:pt>
                <c:pt idx="41">
                  <c:v>175703.76590095475</c:v>
                </c:pt>
                <c:pt idx="42">
                  <c:v>169893.54288381638</c:v>
                </c:pt>
                <c:pt idx="43">
                  <c:v>164031.7837937726</c:v>
                </c:pt>
                <c:pt idx="44">
                  <c:v>147926.09778041465</c:v>
                </c:pt>
                <c:pt idx="45">
                  <c:v>152408.76614073818</c:v>
                </c:pt>
                <c:pt idx="46">
                  <c:v>152240.96913770682</c:v>
                </c:pt>
                <c:pt idx="47">
                  <c:v>153940.73599926554</c:v>
                </c:pt>
                <c:pt idx="48">
                  <c:v>158238.11646668887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B5-4A25-A172-9C5FC914514C}"/>
            </c:ext>
          </c:extLst>
        </c:ser>
        <c:ser>
          <c:idx val="1"/>
          <c:order val="1"/>
          <c:tx>
            <c:v>Medio</c:v>
          </c:tx>
          <c:spPr>
            <a:solidFill>
              <a:srgbClr val="008A3E">
                <a:alpha val="75000"/>
              </a:srgbClr>
            </a:solidFill>
            <a:ln w="3175">
              <a:noFill/>
              <a:prstDash val="solid"/>
            </a:ln>
          </c:spPr>
          <c:cat>
            <c:numRef>
              <c:f>[0]!_Fechas_Registrales_Grafico</c:f>
              <c:numCache>
                <c:formatCode>[$-C0A]mmm\-yy;@</c:formatCode>
                <c:ptCount val="49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  <c:pt idx="12">
                  <c:v>43496</c:v>
                </c:pt>
                <c:pt idx="13">
                  <c:v>43524</c:v>
                </c:pt>
                <c:pt idx="14">
                  <c:v>43555</c:v>
                </c:pt>
                <c:pt idx="15">
                  <c:v>43585</c:v>
                </c:pt>
                <c:pt idx="16">
                  <c:v>43616</c:v>
                </c:pt>
                <c:pt idx="17">
                  <c:v>43646</c:v>
                </c:pt>
                <c:pt idx="18">
                  <c:v>43677</c:v>
                </c:pt>
                <c:pt idx="19">
                  <c:v>43708</c:v>
                </c:pt>
                <c:pt idx="20">
                  <c:v>43738</c:v>
                </c:pt>
                <c:pt idx="21">
                  <c:v>43769</c:v>
                </c:pt>
                <c:pt idx="22">
                  <c:v>43799</c:v>
                </c:pt>
                <c:pt idx="23">
                  <c:v>43830</c:v>
                </c:pt>
                <c:pt idx="24">
                  <c:v>43861</c:v>
                </c:pt>
                <c:pt idx="25">
                  <c:v>43890</c:v>
                </c:pt>
                <c:pt idx="26">
                  <c:v>43921</c:v>
                </c:pt>
                <c:pt idx="27">
                  <c:v>43951</c:v>
                </c:pt>
                <c:pt idx="28">
                  <c:v>43982</c:v>
                </c:pt>
                <c:pt idx="29">
                  <c:v>44012</c:v>
                </c:pt>
                <c:pt idx="30">
                  <c:v>44043</c:v>
                </c:pt>
                <c:pt idx="31">
                  <c:v>44074</c:v>
                </c:pt>
                <c:pt idx="32">
                  <c:v>44104</c:v>
                </c:pt>
                <c:pt idx="33">
                  <c:v>44135</c:v>
                </c:pt>
                <c:pt idx="34">
                  <c:v>44165</c:v>
                </c:pt>
                <c:pt idx="35">
                  <c:v>44196</c:v>
                </c:pt>
                <c:pt idx="36">
                  <c:v>44227</c:v>
                </c:pt>
                <c:pt idx="37">
                  <c:v>44255</c:v>
                </c:pt>
                <c:pt idx="38">
                  <c:v>44286</c:v>
                </c:pt>
                <c:pt idx="39">
                  <c:v>44316</c:v>
                </c:pt>
                <c:pt idx="40">
                  <c:v>44347</c:v>
                </c:pt>
                <c:pt idx="41">
                  <c:v>44377</c:v>
                </c:pt>
                <c:pt idx="42">
                  <c:v>44408</c:v>
                </c:pt>
                <c:pt idx="43">
                  <c:v>44439</c:v>
                </c:pt>
                <c:pt idx="44">
                  <c:v>44469</c:v>
                </c:pt>
                <c:pt idx="45">
                  <c:v>44500</c:v>
                </c:pt>
                <c:pt idx="46">
                  <c:v>44530</c:v>
                </c:pt>
                <c:pt idx="47">
                  <c:v>44561</c:v>
                </c:pt>
                <c:pt idx="48">
                  <c:v>44592</c:v>
                </c:pt>
              </c:numCache>
            </c:numRef>
          </c:cat>
          <c:val>
            <c:numRef>
              <c:f>[0]!Intervalo_ParoRegCLM</c:f>
              <c:numCache>
                <c:formatCode>#,##0</c:formatCode>
                <c:ptCount val="60"/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4786.2051469295293</c:v>
                </c:pt>
                <c:pt idx="38">
                  <c:v>6752.6329862714338</c:v>
                </c:pt>
                <c:pt idx="39">
                  <c:v>6714.6485966753435</c:v>
                </c:pt>
                <c:pt idx="40">
                  <c:v>7607.0478424030862</c:v>
                </c:pt>
                <c:pt idx="41">
                  <c:v>11986.079023564909</c:v>
                </c:pt>
                <c:pt idx="42">
                  <c:v>17242.531051386413</c:v>
                </c:pt>
                <c:pt idx="43">
                  <c:v>23144.060947883067</c:v>
                </c:pt>
                <c:pt idx="44">
                  <c:v>34859.859719586006</c:v>
                </c:pt>
                <c:pt idx="45">
                  <c:v>35916.233088146502</c:v>
                </c:pt>
                <c:pt idx="46">
                  <c:v>35876.690505229708</c:v>
                </c:pt>
                <c:pt idx="47">
                  <c:v>36277.252916048485</c:v>
                </c:pt>
                <c:pt idx="48">
                  <c:v>37289.961846412094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B5-4A25-A172-9C5FC914514C}"/>
            </c:ext>
          </c:extLst>
        </c:ser>
        <c:ser>
          <c:idx val="2"/>
          <c:order val="2"/>
          <c:tx>
            <c:v>Superior</c:v>
          </c:tx>
          <c:spPr>
            <a:solidFill>
              <a:srgbClr val="C00000">
                <a:alpha val="75000"/>
              </a:srgbClr>
            </a:solidFill>
            <a:ln w="3175">
              <a:noFill/>
              <a:prstDash val="solid"/>
            </a:ln>
          </c:spPr>
          <c:val>
            <c:numRef>
              <c:f>[0]!Intervalo_ParoRegCLM</c:f>
              <c:numCache>
                <c:formatCode>#,##0</c:formatCode>
                <c:ptCount val="60"/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4786.2051469295293</c:v>
                </c:pt>
                <c:pt idx="38">
                  <c:v>6752.6329862714338</c:v>
                </c:pt>
                <c:pt idx="39">
                  <c:v>6714.6485966753435</c:v>
                </c:pt>
                <c:pt idx="40">
                  <c:v>7607.0478424030862</c:v>
                </c:pt>
                <c:pt idx="41">
                  <c:v>11986.079023564909</c:v>
                </c:pt>
                <c:pt idx="42">
                  <c:v>17242.531051386413</c:v>
                </c:pt>
                <c:pt idx="43">
                  <c:v>23144.060947883067</c:v>
                </c:pt>
                <c:pt idx="44">
                  <c:v>34859.859719586006</c:v>
                </c:pt>
                <c:pt idx="45">
                  <c:v>35916.233088146502</c:v>
                </c:pt>
                <c:pt idx="46">
                  <c:v>35876.690505229708</c:v>
                </c:pt>
                <c:pt idx="47">
                  <c:v>36277.252916048485</c:v>
                </c:pt>
                <c:pt idx="48">
                  <c:v>37289.961846412094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B5-4A25-A172-9C5FC9145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312184"/>
        <c:axId val="838312576"/>
      </c:areaChart>
      <c:areaChart>
        <c:grouping val="stacked"/>
        <c:varyColors val="0"/>
        <c:ser>
          <c:idx val="3"/>
          <c:order val="3"/>
          <c:tx>
            <c:v>ParoRegCLM</c:v>
          </c:tx>
          <c:spPr>
            <a:gradFill>
              <a:gsLst>
                <a:gs pos="0">
                  <a:srgbClr val="1F497D">
                    <a:lumMod val="60000"/>
                    <a:lumOff val="40000"/>
                  </a:srgbClr>
                </a:gs>
                <a:gs pos="90000">
                  <a:srgbClr val="4F81BD">
                    <a:lumMod val="40000"/>
                    <a:lumOff val="60000"/>
                  </a:srgbClr>
                </a:gs>
              </a:gsLst>
              <a:lin ang="5400000" scaled="0"/>
            </a:gradFill>
            <a:ln w="3175">
              <a:noFill/>
            </a:ln>
            <a:effectLst/>
          </c:spPr>
          <c:val>
            <c:numRef>
              <c:f>[0]!_ParoRegCLM</c:f>
              <c:numCache>
                <c:formatCode>#,##0</c:formatCode>
                <c:ptCount val="37"/>
                <c:pt idx="0">
                  <c:v>186718</c:v>
                </c:pt>
                <c:pt idx="1">
                  <c:v>187939</c:v>
                </c:pt>
                <c:pt idx="2">
                  <c:v>188240</c:v>
                </c:pt>
                <c:pt idx="3">
                  <c:v>185040</c:v>
                </c:pt>
                <c:pt idx="4">
                  <c:v>179233</c:v>
                </c:pt>
                <c:pt idx="5">
                  <c:v>173090</c:v>
                </c:pt>
                <c:pt idx="6">
                  <c:v>170272</c:v>
                </c:pt>
                <c:pt idx="7">
                  <c:v>171749</c:v>
                </c:pt>
                <c:pt idx="8">
                  <c:v>166553</c:v>
                </c:pt>
                <c:pt idx="9">
                  <c:v>172162</c:v>
                </c:pt>
                <c:pt idx="10">
                  <c:v>168653</c:v>
                </c:pt>
                <c:pt idx="11">
                  <c:v>165041</c:v>
                </c:pt>
                <c:pt idx="12">
                  <c:v>171456</c:v>
                </c:pt>
                <c:pt idx="13">
                  <c:v>172517</c:v>
                </c:pt>
                <c:pt idx="14">
                  <c:v>171873</c:v>
                </c:pt>
                <c:pt idx="15">
                  <c:v>170186</c:v>
                </c:pt>
                <c:pt idx="16">
                  <c:v>167137</c:v>
                </c:pt>
                <c:pt idx="17">
                  <c:v>163325</c:v>
                </c:pt>
                <c:pt idx="18">
                  <c:v>163035</c:v>
                </c:pt>
                <c:pt idx="19">
                  <c:v>165147</c:v>
                </c:pt>
                <c:pt idx="20">
                  <c:v>163002</c:v>
                </c:pt>
                <c:pt idx="21">
                  <c:v>171837</c:v>
                </c:pt>
                <c:pt idx="22">
                  <c:v>170609</c:v>
                </c:pt>
                <c:pt idx="23">
                  <c:v>170311</c:v>
                </c:pt>
                <c:pt idx="24">
                  <c:v>177587</c:v>
                </c:pt>
                <c:pt idx="25">
                  <c:v>175741</c:v>
                </c:pt>
                <c:pt idx="26">
                  <c:v>188012</c:v>
                </c:pt>
                <c:pt idx="27">
                  <c:v>199019</c:v>
                </c:pt>
                <c:pt idx="28">
                  <c:v>193944</c:v>
                </c:pt>
                <c:pt idx="29">
                  <c:v>187732</c:v>
                </c:pt>
                <c:pt idx="30">
                  <c:v>186107</c:v>
                </c:pt>
                <c:pt idx="31">
                  <c:v>185775</c:v>
                </c:pt>
                <c:pt idx="32">
                  <c:v>178088</c:v>
                </c:pt>
                <c:pt idx="33">
                  <c:v>184314</c:v>
                </c:pt>
                <c:pt idx="34">
                  <c:v>182652</c:v>
                </c:pt>
                <c:pt idx="35">
                  <c:v>186273</c:v>
                </c:pt>
                <c:pt idx="36">
                  <c:v>192205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B5-4A25-A172-9C5FC9145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537664"/>
        <c:axId val="841537272"/>
      </c:areaChart>
      <c:dateAx>
        <c:axId val="838312184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yyyy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 b="1"/>
            </a:pPr>
            <a:endParaRPr lang="es-ES"/>
          </a:p>
        </c:txPr>
        <c:crossAx val="838312576"/>
        <c:crosses val="autoZero"/>
        <c:auto val="0"/>
        <c:lblOffset val="100"/>
        <c:baseTimeUnit val="months"/>
        <c:majorUnit val="12"/>
        <c:majorTimeUnit val="months"/>
        <c:minorUnit val="4"/>
        <c:minorTimeUnit val="months"/>
      </c:dateAx>
      <c:valAx>
        <c:axId val="838312576"/>
        <c:scaling>
          <c:orientation val="minMax"/>
          <c:max val="300000"/>
          <c:min val="100000"/>
        </c:scaling>
        <c:delete val="0"/>
        <c:axPos val="l"/>
        <c:majorGridlines>
          <c:spPr>
            <a:ln>
              <a:solidFill>
                <a:sysClr val="window" lastClr="FFFFFF">
                  <a:lumMod val="85000"/>
                </a:sys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 b="1"/>
            </a:pPr>
            <a:endParaRPr lang="es-ES"/>
          </a:p>
        </c:txPr>
        <c:crossAx val="838312184"/>
        <c:crosses val="autoZero"/>
        <c:crossBetween val="between"/>
        <c:dispUnits>
          <c:builtInUnit val="thousands"/>
        </c:dispUnits>
      </c:valAx>
      <c:valAx>
        <c:axId val="841537272"/>
        <c:scaling>
          <c:orientation val="minMax"/>
          <c:max val="350000"/>
          <c:min val="150000"/>
        </c:scaling>
        <c:delete val="1"/>
        <c:axPos val="r"/>
        <c:numFmt formatCode="#,##0" sourceLinked="1"/>
        <c:majorTickMark val="out"/>
        <c:minorTickMark val="none"/>
        <c:tickLblPos val="none"/>
        <c:crossAx val="841537664"/>
        <c:crosses val="max"/>
        <c:crossBetween val="midCat"/>
      </c:valAx>
      <c:catAx>
        <c:axId val="841537664"/>
        <c:scaling>
          <c:orientation val="minMax"/>
        </c:scaling>
        <c:delete val="1"/>
        <c:axPos val="b"/>
        <c:majorTickMark val="out"/>
        <c:minorTickMark val="none"/>
        <c:tickLblPos val="none"/>
        <c:crossAx val="841537272"/>
        <c:crosses val="autoZero"/>
        <c:auto val="1"/>
        <c:lblAlgn val="ctr"/>
        <c:lblOffset val="100"/>
        <c:noMultiLvlLbl val="0"/>
      </c:catAx>
      <c:spPr>
        <a:ln w="3175">
          <a:solidFill>
            <a:schemeClr val="bg1"/>
          </a:solidFill>
        </a:ln>
      </c:spPr>
    </c:plotArea>
    <c:plotVisOnly val="1"/>
    <c:dispBlanksAs val="zero"/>
    <c:showDLblsOverMax val="0"/>
  </c:chart>
  <c:spPr>
    <a:solidFill>
      <a:schemeClr val="bg1">
        <a:lumMod val="85000"/>
        <a:alpha val="50000"/>
      </a:schemeClr>
    </a:solidFill>
    <a:ln>
      <a:noFill/>
    </a:ln>
  </c:spPr>
  <c:printSettings>
    <c:headerFooter/>
    <c:pageMargins b="0.75000000000000944" l="0.70000000000000062" r="0.70000000000000062" t="0.75000000000000944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00742292399827"/>
          <c:y val="0"/>
          <c:w val="0.76752118871386377"/>
          <c:h val="0.79836333546317262"/>
        </c:manualLayout>
      </c:layout>
      <c:scatterChart>
        <c:scatterStyle val="lineMarker"/>
        <c:varyColors val="0"/>
        <c:ser>
          <c:idx val="0"/>
          <c:order val="0"/>
          <c:spPr>
            <a:ln w="60325" cap="flat" cmpd="dbl">
              <a:gradFill>
                <a:gsLst>
                  <a:gs pos="75000">
                    <a:schemeClr val="tx2">
                      <a:lumMod val="40000"/>
                      <a:lumOff val="60000"/>
                    </a:schemeClr>
                  </a:gs>
                  <a:gs pos="50000">
                    <a:srgbClr val="1F497D">
                      <a:lumMod val="75000"/>
                    </a:srgbClr>
                  </a:gs>
                </a:gsLst>
                <a:lin ang="5400000" scaled="0"/>
              </a:gradFill>
              <a:miter lim="800000"/>
              <a:tailEnd type="triangle" w="sm" len="med"/>
            </a:ln>
          </c:spPr>
          <c:marker>
            <c:symbol val="none"/>
          </c:marker>
          <c:xVal>
            <c:numRef>
              <c:f>'Panel Registros'!$A$18:$A$19</c:f>
              <c:numCache>
                <c:formatCode>General</c:formatCode>
                <c:ptCount val="2"/>
                <c:pt idx="0">
                  <c:v>0</c:v>
                </c:pt>
                <c:pt idx="1">
                  <c:v>-0.25881904510252074</c:v>
                </c:pt>
              </c:numCache>
            </c:numRef>
          </c:xVal>
          <c:yVal>
            <c:numRef>
              <c:f>'Panel Registros'!$B$18:$B$19</c:f>
              <c:numCache>
                <c:formatCode>General</c:formatCode>
                <c:ptCount val="2"/>
                <c:pt idx="0">
                  <c:v>0</c:v>
                </c:pt>
                <c:pt idx="1">
                  <c:v>0.96592582628906831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3C-4144-A370-C9CFFF271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538448"/>
        <c:axId val="841538840"/>
      </c:scatterChart>
      <c:valAx>
        <c:axId val="841538448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841538840"/>
        <c:crosses val="autoZero"/>
        <c:crossBetween val="midCat"/>
        <c:majorUnit val="1"/>
        <c:minorUnit val="1"/>
      </c:valAx>
      <c:valAx>
        <c:axId val="841538840"/>
        <c:scaling>
          <c:orientation val="minMax"/>
          <c:max val="1.2"/>
          <c:min val="-7.0000000000000021E-2"/>
        </c:scaling>
        <c:delete val="0"/>
        <c:axPos val="l"/>
        <c:majorGridlines>
          <c:spPr>
            <a:ln w="0">
              <a:solidFill>
                <a:sysClr val="window" lastClr="FFFFFF">
                  <a:alpha val="0"/>
                </a:sysClr>
              </a:solidFill>
            </a:ln>
          </c:spPr>
        </c:majorGridlines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841538448"/>
        <c:crosses val="autoZero"/>
        <c:crossBetween val="midCat"/>
        <c:majorUnit val="1.2"/>
        <c:minorUnit val="1.2"/>
      </c:valAx>
      <c:spPr>
        <a:noFill/>
      </c:spPr>
    </c:plotArea>
    <c:plotVisOnly val="1"/>
    <c:dispBlanksAs val="gap"/>
    <c:showDLblsOverMax val="0"/>
  </c:chart>
  <c:spPr>
    <a:blipFill>
      <a:blip xmlns:r="http://schemas.openxmlformats.org/officeDocument/2006/relationships" r:embed="rId1"/>
      <a:stretch>
        <a:fillRect/>
      </a:stretch>
    </a:blipFill>
    <a:ln w="3175">
      <a:noFill/>
    </a:ln>
  </c:spPr>
  <c:printSettings>
    <c:headerFooter/>
    <c:pageMargins b="0.75000000000000833" l="0.70000000000000062" r="0.70000000000000062" t="0.750000000000008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00742292399827"/>
          <c:y val="0"/>
          <c:w val="0.76752118871386377"/>
          <c:h val="0.79836333546317262"/>
        </c:manualLayout>
      </c:layout>
      <c:scatterChart>
        <c:scatterStyle val="lineMarker"/>
        <c:varyColors val="0"/>
        <c:ser>
          <c:idx val="0"/>
          <c:order val="0"/>
          <c:spPr>
            <a:ln w="60325" cap="flat" cmpd="dbl">
              <a:gradFill>
                <a:gsLst>
                  <a:gs pos="75000">
                    <a:schemeClr val="tx2">
                      <a:lumMod val="40000"/>
                      <a:lumOff val="60000"/>
                    </a:schemeClr>
                  </a:gs>
                  <a:gs pos="50000">
                    <a:srgbClr val="1F497D">
                      <a:lumMod val="75000"/>
                    </a:srgbClr>
                  </a:gs>
                </a:gsLst>
                <a:lin ang="5400000" scaled="0"/>
              </a:gradFill>
              <a:miter lim="800000"/>
              <a:tailEnd type="triangle" w="sm" len="med"/>
            </a:ln>
          </c:spPr>
          <c:marker>
            <c:symbol val="none"/>
          </c:marker>
          <c:xVal>
            <c:numRef>
              <c:f>'Panel Registros'!$F$18:$F$19</c:f>
              <c:numCache>
                <c:formatCode>General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xVal>
          <c:yVal>
            <c:numRef>
              <c:f>'Panel Registros'!$G$18:$G$19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05-494D-90D9-0A297F46F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883496"/>
        <c:axId val="700883888"/>
      </c:scatterChart>
      <c:valAx>
        <c:axId val="700883496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700883888"/>
        <c:crosses val="autoZero"/>
        <c:crossBetween val="midCat"/>
        <c:majorUnit val="1"/>
        <c:minorUnit val="1"/>
      </c:valAx>
      <c:valAx>
        <c:axId val="700883888"/>
        <c:scaling>
          <c:orientation val="minMax"/>
          <c:max val="1.2"/>
          <c:min val="-7.0000000000000021E-2"/>
        </c:scaling>
        <c:delete val="0"/>
        <c:axPos val="l"/>
        <c:majorGridlines>
          <c:spPr>
            <a:ln w="0">
              <a:solidFill>
                <a:sysClr val="window" lastClr="FFFFFF">
                  <a:alpha val="0"/>
                </a:sysClr>
              </a:solidFill>
            </a:ln>
          </c:spPr>
        </c:majorGridlines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700883496"/>
        <c:crosses val="autoZero"/>
        <c:crossBetween val="midCat"/>
        <c:majorUnit val="1.2"/>
        <c:minorUnit val="1.2"/>
      </c:valAx>
      <c:spPr>
        <a:noFill/>
      </c:spPr>
    </c:plotArea>
    <c:plotVisOnly val="1"/>
    <c:dispBlanksAs val="gap"/>
    <c:showDLblsOverMax val="0"/>
  </c:chart>
  <c:spPr>
    <a:blipFill>
      <a:blip xmlns:r="http://schemas.openxmlformats.org/officeDocument/2006/relationships" r:embed="rId1"/>
      <a:stretch>
        <a:fillRect/>
      </a:stretch>
    </a:blipFill>
    <a:ln w="3175">
      <a:noFill/>
    </a:ln>
  </c:spPr>
  <c:printSettings>
    <c:headerFooter/>
    <c:pageMargins b="0.75000000000000844" l="0.70000000000000062" r="0.70000000000000062" t="0.75000000000000844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00742292399827"/>
          <c:y val="0"/>
          <c:w val="0.76752118871386377"/>
          <c:h val="0.79836333546317262"/>
        </c:manualLayout>
      </c:layout>
      <c:scatterChart>
        <c:scatterStyle val="lineMarker"/>
        <c:varyColors val="0"/>
        <c:ser>
          <c:idx val="0"/>
          <c:order val="0"/>
          <c:spPr>
            <a:ln w="60325" cap="flat" cmpd="dbl">
              <a:gradFill>
                <a:gsLst>
                  <a:gs pos="75000">
                    <a:schemeClr val="tx2">
                      <a:lumMod val="40000"/>
                      <a:lumOff val="60000"/>
                    </a:schemeClr>
                  </a:gs>
                  <a:gs pos="50000">
                    <a:srgbClr val="1F497D">
                      <a:lumMod val="75000"/>
                    </a:srgbClr>
                  </a:gs>
                </a:gsLst>
                <a:lin ang="5400000" scaled="0"/>
              </a:gradFill>
              <a:miter lim="800000"/>
              <a:tailEnd type="triangle" w="sm" len="med"/>
            </a:ln>
          </c:spPr>
          <c:marker>
            <c:symbol val="none"/>
          </c:marker>
          <c:xVal>
            <c:numRef>
              <c:f>'Panel Registros'!$A$37:$A$38</c:f>
              <c:numCache>
                <c:formatCode>General</c:formatCode>
                <c:ptCount val="2"/>
                <c:pt idx="0">
                  <c:v>0</c:v>
                </c:pt>
                <c:pt idx="1">
                  <c:v>0.25881904510252063</c:v>
                </c:pt>
              </c:numCache>
            </c:numRef>
          </c:xVal>
          <c:yVal>
            <c:numRef>
              <c:f>'Panel Registros'!$B$37:$B$38</c:f>
              <c:numCache>
                <c:formatCode>General</c:formatCode>
                <c:ptCount val="2"/>
                <c:pt idx="0">
                  <c:v>0</c:v>
                </c:pt>
                <c:pt idx="1">
                  <c:v>0.96592582628906831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9-4C18-9B12-B72E5D15D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884672"/>
        <c:axId val="698781832"/>
      </c:scatterChart>
      <c:valAx>
        <c:axId val="700884672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698781832"/>
        <c:crosses val="autoZero"/>
        <c:crossBetween val="midCat"/>
        <c:majorUnit val="1"/>
        <c:minorUnit val="1"/>
      </c:valAx>
      <c:valAx>
        <c:axId val="698781832"/>
        <c:scaling>
          <c:orientation val="minMax"/>
          <c:max val="1.2"/>
          <c:min val="-7.0000000000000021E-2"/>
        </c:scaling>
        <c:delete val="0"/>
        <c:axPos val="l"/>
        <c:majorGridlines>
          <c:spPr>
            <a:ln w="0">
              <a:solidFill>
                <a:sysClr val="window" lastClr="FFFFFF">
                  <a:alpha val="0"/>
                </a:sysClr>
              </a:solidFill>
            </a:ln>
          </c:spPr>
        </c:majorGridlines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700884672"/>
        <c:crosses val="autoZero"/>
        <c:crossBetween val="midCat"/>
        <c:majorUnit val="1.2"/>
        <c:minorUnit val="1.2"/>
      </c:valAx>
      <c:spPr>
        <a:noFill/>
      </c:spPr>
    </c:plotArea>
    <c:plotVisOnly val="1"/>
    <c:dispBlanksAs val="gap"/>
    <c:showDLblsOverMax val="0"/>
  </c:chart>
  <c:spPr>
    <a:blipFill>
      <a:blip xmlns:r="http://schemas.openxmlformats.org/officeDocument/2006/relationships" r:embed="rId1"/>
      <a:stretch>
        <a:fillRect/>
      </a:stretch>
    </a:blipFill>
    <a:ln w="3175">
      <a:noFill/>
    </a:ln>
  </c:spPr>
  <c:printSettings>
    <c:headerFooter/>
    <c:pageMargins b="0.75000000000000844" l="0.70000000000000062" r="0.70000000000000062" t="0.75000000000000844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00742292399827"/>
          <c:y val="0"/>
          <c:w val="0.76752118871386377"/>
          <c:h val="0.79836333546317262"/>
        </c:manualLayout>
      </c:layout>
      <c:scatterChart>
        <c:scatterStyle val="lineMarker"/>
        <c:varyColors val="0"/>
        <c:ser>
          <c:idx val="0"/>
          <c:order val="0"/>
          <c:spPr>
            <a:ln w="60325" cap="flat" cmpd="dbl">
              <a:gradFill>
                <a:gsLst>
                  <a:gs pos="75000">
                    <a:schemeClr val="tx2">
                      <a:lumMod val="40000"/>
                      <a:lumOff val="60000"/>
                    </a:schemeClr>
                  </a:gs>
                  <a:gs pos="50000">
                    <a:srgbClr val="1F497D">
                      <a:lumMod val="75000"/>
                    </a:srgbClr>
                  </a:gs>
                </a:gsLst>
                <a:lin ang="5400000" scaled="0"/>
              </a:gradFill>
              <a:miter lim="800000"/>
              <a:tailEnd type="triangle" w="sm" len="med"/>
            </a:ln>
          </c:spPr>
          <c:marker>
            <c:symbol val="none"/>
          </c:marker>
          <c:xVal>
            <c:numRef>
              <c:f>'Panel Registros'!$F$37:$F$38</c:f>
              <c:numCache>
                <c:formatCode>General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xVal>
          <c:yVal>
            <c:numRef>
              <c:f>'Panel Registros'!$G$37:$G$38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C3-4BEC-AEAB-294BB5B30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782616"/>
        <c:axId val="698783008"/>
      </c:scatterChart>
      <c:valAx>
        <c:axId val="698782616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698783008"/>
        <c:crosses val="autoZero"/>
        <c:crossBetween val="midCat"/>
        <c:majorUnit val="1"/>
        <c:minorUnit val="1"/>
      </c:valAx>
      <c:valAx>
        <c:axId val="698783008"/>
        <c:scaling>
          <c:orientation val="minMax"/>
          <c:max val="1.2"/>
          <c:min val="-7.0000000000000021E-2"/>
        </c:scaling>
        <c:delete val="0"/>
        <c:axPos val="l"/>
        <c:majorGridlines>
          <c:spPr>
            <a:ln w="0">
              <a:solidFill>
                <a:sysClr val="window" lastClr="FFFFFF">
                  <a:alpha val="0"/>
                </a:sysClr>
              </a:solidFill>
            </a:ln>
          </c:spPr>
        </c:majorGridlines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698782616"/>
        <c:crosses val="autoZero"/>
        <c:crossBetween val="midCat"/>
        <c:majorUnit val="1.2"/>
        <c:minorUnit val="1.2"/>
      </c:valAx>
      <c:spPr>
        <a:noFill/>
      </c:spPr>
    </c:plotArea>
    <c:plotVisOnly val="1"/>
    <c:dispBlanksAs val="gap"/>
    <c:showDLblsOverMax val="0"/>
  </c:chart>
  <c:spPr>
    <a:blipFill>
      <a:blip xmlns:r="http://schemas.openxmlformats.org/officeDocument/2006/relationships" r:embed="rId1"/>
      <a:stretch>
        <a:fillRect/>
      </a:stretch>
    </a:blipFill>
    <a:ln w="3175">
      <a:noFill/>
    </a:ln>
  </c:spPr>
  <c:printSettings>
    <c:headerFooter/>
    <c:pageMargins b="0.75000000000000855" l="0.70000000000000062" r="0.70000000000000062" t="0.7500000000000085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00742292399827"/>
          <c:y val="0"/>
          <c:w val="0.76752118871386377"/>
          <c:h val="0.79836333546317262"/>
        </c:manualLayout>
      </c:layout>
      <c:scatterChart>
        <c:scatterStyle val="lineMarker"/>
        <c:varyColors val="0"/>
        <c:ser>
          <c:idx val="0"/>
          <c:order val="0"/>
          <c:spPr>
            <a:ln w="60325" cap="flat" cmpd="dbl">
              <a:gradFill>
                <a:gsLst>
                  <a:gs pos="75000">
                    <a:schemeClr val="tx2">
                      <a:lumMod val="40000"/>
                      <a:lumOff val="60000"/>
                    </a:schemeClr>
                  </a:gs>
                  <a:gs pos="50000">
                    <a:srgbClr val="1F497D">
                      <a:lumMod val="75000"/>
                    </a:srgbClr>
                  </a:gs>
                </a:gsLst>
                <a:lin ang="5400000" scaled="0"/>
              </a:gradFill>
              <a:miter lim="800000"/>
              <a:tailEnd type="triangle" w="sm" len="med"/>
            </a:ln>
          </c:spPr>
          <c:marker>
            <c:symbol val="none"/>
          </c:marker>
          <c:xVal>
            <c:numRef>
              <c:f>'Panel Registros'!$K$37:$K$38</c:f>
              <c:numCache>
                <c:formatCode>General</c:formatCode>
                <c:ptCount val="2"/>
                <c:pt idx="0">
                  <c:v>0</c:v>
                </c:pt>
                <c:pt idx="1">
                  <c:v>-0.70710678118654757</c:v>
                </c:pt>
              </c:numCache>
            </c:numRef>
          </c:xVal>
          <c:yVal>
            <c:numRef>
              <c:f>'Panel Registros'!$L$37:$L$38</c:f>
              <c:numCache>
                <c:formatCode>General</c:formatCode>
                <c:ptCount val="2"/>
                <c:pt idx="0">
                  <c:v>0</c:v>
                </c:pt>
                <c:pt idx="1">
                  <c:v>0.70710678118654746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C0-411D-95F8-CE50F9EB6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419016"/>
        <c:axId val="908419408"/>
      </c:scatterChart>
      <c:valAx>
        <c:axId val="908419016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908419408"/>
        <c:crosses val="autoZero"/>
        <c:crossBetween val="midCat"/>
        <c:majorUnit val="1"/>
        <c:minorUnit val="1"/>
      </c:valAx>
      <c:valAx>
        <c:axId val="908419408"/>
        <c:scaling>
          <c:orientation val="minMax"/>
          <c:max val="1.2"/>
          <c:min val="-7.0000000000000021E-2"/>
        </c:scaling>
        <c:delete val="0"/>
        <c:axPos val="l"/>
        <c:majorGridlines>
          <c:spPr>
            <a:ln w="0">
              <a:solidFill>
                <a:sysClr val="window" lastClr="FFFFFF">
                  <a:alpha val="0"/>
                </a:sysClr>
              </a:solidFill>
            </a:ln>
          </c:spPr>
        </c:majorGridlines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908419016"/>
        <c:crosses val="autoZero"/>
        <c:crossBetween val="midCat"/>
        <c:majorUnit val="1.2"/>
        <c:minorUnit val="1.2"/>
      </c:valAx>
      <c:spPr>
        <a:noFill/>
      </c:spPr>
    </c:plotArea>
    <c:plotVisOnly val="1"/>
    <c:dispBlanksAs val="gap"/>
    <c:showDLblsOverMax val="0"/>
  </c:chart>
  <c:spPr>
    <a:blipFill>
      <a:blip xmlns:r="http://schemas.openxmlformats.org/officeDocument/2006/relationships" r:embed="rId1"/>
      <a:stretch>
        <a:fillRect/>
      </a:stretch>
    </a:blipFill>
    <a:ln w="3175">
      <a:noFill/>
    </a:ln>
  </c:spPr>
  <c:printSettings>
    <c:headerFooter/>
    <c:pageMargins b="0.75000000000000866" l="0.70000000000000062" r="0.70000000000000062" t="0.75000000000000866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55555555555582E-2"/>
          <c:y val="0.1"/>
          <c:w val="0.93888888888889688"/>
          <c:h val="0.8"/>
        </c:manualLayout>
      </c:layout>
      <c:lineChart>
        <c:grouping val="standard"/>
        <c:varyColors val="0"/>
        <c:ser>
          <c:idx val="4"/>
          <c:order val="0"/>
          <c:tx>
            <c:v>Variaciones interanuales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11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509-490B-B27D-C3CE2FB311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i="1">
                    <a:solidFill>
                      <a:schemeClr val="tx2">
                        <a:lumMod val="75000"/>
                      </a:schemeClr>
                    </a:solidFill>
                  </a:defRPr>
                </a:pPr>
                <a:endParaRPr lang="es-E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ParoRegCLM!$AK$2:$AV$2</c:f>
              <c:numCache>
                <c:formatCode>[$-C0A]mmm\-yy;@</c:formatCode>
                <c:ptCount val="12"/>
                <c:pt idx="0">
                  <c:v>44196</c:v>
                </c:pt>
                <c:pt idx="1">
                  <c:v>44227</c:v>
                </c:pt>
                <c:pt idx="2">
                  <c:v>44255</c:v>
                </c:pt>
                <c:pt idx="3">
                  <c:v>44286</c:v>
                </c:pt>
                <c:pt idx="4">
                  <c:v>44316</c:v>
                </c:pt>
                <c:pt idx="5">
                  <c:v>44347</c:v>
                </c:pt>
                <c:pt idx="6">
                  <c:v>44377</c:v>
                </c:pt>
                <c:pt idx="7">
                  <c:v>44408</c:v>
                </c:pt>
                <c:pt idx="8">
                  <c:v>44439</c:v>
                </c:pt>
                <c:pt idx="9">
                  <c:v>44469</c:v>
                </c:pt>
                <c:pt idx="10">
                  <c:v>44500</c:v>
                </c:pt>
                <c:pt idx="11">
                  <c:v>44530</c:v>
                </c:pt>
              </c:numCache>
            </c:numRef>
          </c:cat>
          <c:val>
            <c:numRef>
              <c:f>[0]!VarInteranuales_ParoRegCLM</c:f>
              <c:numCache>
                <c:formatCode>0.0%</c:formatCode>
                <c:ptCount val="12"/>
                <c:pt idx="0">
                  <c:v>1.8688013355205646E-2</c:v>
                </c:pt>
                <c:pt idx="1">
                  <c:v>9.3900729026665131E-2</c:v>
                </c:pt>
                <c:pt idx="2">
                  <c:v>0.16942051637620015</c:v>
                </c:pt>
                <c:pt idx="3">
                  <c:v>0.1603893811663486</c:v>
                </c:pt>
                <c:pt idx="4">
                  <c:v>0.14943823664472666</c:v>
                </c:pt>
                <c:pt idx="5">
                  <c:v>0.14151562547919161</c:v>
                </c:pt>
                <c:pt idx="6">
                  <c:v>0.1249069011244528</c:v>
                </c:pt>
                <c:pt idx="7">
                  <c:v>9.2551011644028902E-2</c:v>
                </c:pt>
                <c:pt idx="8">
                  <c:v>7.2609507847553267E-2</c:v>
                </c:pt>
                <c:pt idx="9">
                  <c:v>7.0588304251241185E-2</c:v>
                </c:pt>
                <c:pt idx="10">
                  <c:v>9.3722660309668804E-2</c:v>
                </c:pt>
                <c:pt idx="11">
                  <c:v>8.2314583837781008E-2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509-490B-B27D-C3CE2FB31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8420192"/>
        <c:axId val="908420584"/>
      </c:lineChart>
      <c:dateAx>
        <c:axId val="908420192"/>
        <c:scaling>
          <c:orientation val="minMax"/>
        </c:scaling>
        <c:delete val="0"/>
        <c:axPos val="b"/>
        <c:numFmt formatCode="[$-C0A]mmm\-yy;@" sourceLinked="1"/>
        <c:majorTickMark val="none"/>
        <c:minorTickMark val="none"/>
        <c:tickLblPos val="none"/>
        <c:spPr>
          <a:noFill/>
          <a:ln w="19050">
            <a:solidFill>
              <a:schemeClr val="bg1">
                <a:lumMod val="65000"/>
              </a:schemeClr>
            </a:solidFill>
          </a:ln>
        </c:spPr>
        <c:crossAx val="908420584"/>
        <c:crosses val="autoZero"/>
        <c:auto val="0"/>
        <c:lblOffset val="100"/>
        <c:baseTimeUnit val="months"/>
        <c:majorUnit val="4"/>
        <c:majorTimeUnit val="months"/>
        <c:minorUnit val="1"/>
        <c:minorTimeUnit val="months"/>
      </c:dateAx>
      <c:valAx>
        <c:axId val="908420584"/>
        <c:scaling>
          <c:orientation val="minMax"/>
          <c:max val="0.2"/>
          <c:min val="-0.2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%" sourceLinked="0"/>
        <c:majorTickMark val="none"/>
        <c:minorTickMark val="none"/>
        <c:tickLblPos val="none"/>
        <c:spPr>
          <a:noFill/>
          <a:ln w="19050">
            <a:solidFill>
              <a:schemeClr val="bg1">
                <a:lumMod val="65000"/>
              </a:schemeClr>
            </a:solidFill>
          </a:ln>
        </c:spPr>
        <c:crossAx val="908420192"/>
        <c:crosses val="autoZero"/>
        <c:crossBetween val="midCat"/>
        <c:majorUnit val="1"/>
        <c:min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bg1">
        <a:lumMod val="85000"/>
      </a:schemeClr>
    </a:solidFill>
    <a:ln>
      <a:noFill/>
    </a:ln>
  </c:spPr>
  <c:printSettings>
    <c:headerFooter/>
    <c:pageMargins b="0.7500000000000081" l="0.70000000000000062" r="0.70000000000000062" t="0.750000000000008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55555555555582E-2"/>
          <c:y val="0.1"/>
          <c:w val="0.9388888888888971"/>
          <c:h val="0.8"/>
        </c:manualLayout>
      </c:layout>
      <c:lineChart>
        <c:grouping val="standard"/>
        <c:varyColors val="0"/>
        <c:ser>
          <c:idx val="4"/>
          <c:order val="0"/>
          <c:tx>
            <c:v>Variaciones interanuales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11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45CF-44DE-80B4-55900FC0BF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i="1">
                    <a:solidFill>
                      <a:schemeClr val="tx2">
                        <a:lumMod val="75000"/>
                      </a:schemeClr>
                    </a:solidFill>
                  </a:defRPr>
                </a:pPr>
                <a:endParaRPr lang="es-E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ParoRegCLM!$AK$2:$AV$2</c:f>
              <c:numCache>
                <c:formatCode>[$-C0A]mmm\-yy;@</c:formatCode>
                <c:ptCount val="12"/>
                <c:pt idx="0">
                  <c:v>44196</c:v>
                </c:pt>
                <c:pt idx="1">
                  <c:v>44227</c:v>
                </c:pt>
                <c:pt idx="2">
                  <c:v>44255</c:v>
                </c:pt>
                <c:pt idx="3">
                  <c:v>44286</c:v>
                </c:pt>
                <c:pt idx="4">
                  <c:v>44316</c:v>
                </c:pt>
                <c:pt idx="5">
                  <c:v>44347</c:v>
                </c:pt>
                <c:pt idx="6">
                  <c:v>44377</c:v>
                </c:pt>
                <c:pt idx="7">
                  <c:v>44408</c:v>
                </c:pt>
                <c:pt idx="8">
                  <c:v>44439</c:v>
                </c:pt>
                <c:pt idx="9">
                  <c:v>44469</c:v>
                </c:pt>
                <c:pt idx="10">
                  <c:v>44500</c:v>
                </c:pt>
                <c:pt idx="11">
                  <c:v>44530</c:v>
                </c:pt>
              </c:numCache>
            </c:numRef>
          </c:cat>
          <c:val>
            <c:numRef>
              <c:f>[0]!VarInteranuales_SSAutCLM</c:f>
              <c:numCache>
                <c:formatCode>0.0%</c:formatCode>
                <c:ptCount val="12"/>
                <c:pt idx="0">
                  <c:v>3.4785277729056929E-3</c:v>
                </c:pt>
                <c:pt idx="1">
                  <c:v>-1.0659357701047201E-3</c:v>
                </c:pt>
                <c:pt idx="2">
                  <c:v>-1.8506618037938516E-2</c:v>
                </c:pt>
                <c:pt idx="3">
                  <c:v>-1.7329886468036015E-2</c:v>
                </c:pt>
                <c:pt idx="4">
                  <c:v>-1.2187469043816512E-2</c:v>
                </c:pt>
                <c:pt idx="5">
                  <c:v>-6.0064466081746204E-3</c:v>
                </c:pt>
                <c:pt idx="6">
                  <c:v>-2.8582254711286836E-3</c:v>
                </c:pt>
                <c:pt idx="7">
                  <c:v>-1.4782836387073894E-3</c:v>
                </c:pt>
                <c:pt idx="8">
                  <c:v>-1.7757053238952603E-3</c:v>
                </c:pt>
                <c:pt idx="9">
                  <c:v>-1.8299119447927614E-3</c:v>
                </c:pt>
                <c:pt idx="10">
                  <c:v>-2.3316440762042312E-3</c:v>
                </c:pt>
                <c:pt idx="11">
                  <c:v>-1.6206455090627125E-3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5CF-44DE-80B4-55900FC0B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8951888"/>
        <c:axId val="908952280"/>
      </c:lineChart>
      <c:dateAx>
        <c:axId val="908951888"/>
        <c:scaling>
          <c:orientation val="minMax"/>
        </c:scaling>
        <c:delete val="0"/>
        <c:axPos val="b"/>
        <c:numFmt formatCode="[$-C0A]mmm\-yy;@" sourceLinked="1"/>
        <c:majorTickMark val="none"/>
        <c:minorTickMark val="none"/>
        <c:tickLblPos val="none"/>
        <c:spPr>
          <a:noFill/>
          <a:ln w="19050">
            <a:solidFill>
              <a:schemeClr val="bg1">
                <a:lumMod val="65000"/>
              </a:schemeClr>
            </a:solidFill>
          </a:ln>
        </c:spPr>
        <c:crossAx val="908952280"/>
        <c:crosses val="autoZero"/>
        <c:auto val="0"/>
        <c:lblOffset val="100"/>
        <c:baseTimeUnit val="months"/>
        <c:majorUnit val="4"/>
        <c:majorTimeUnit val="months"/>
        <c:minorUnit val="1"/>
        <c:minorTimeUnit val="months"/>
      </c:dateAx>
      <c:valAx>
        <c:axId val="90895228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%" sourceLinked="0"/>
        <c:majorTickMark val="none"/>
        <c:minorTickMark val="none"/>
        <c:tickLblPos val="none"/>
        <c:spPr>
          <a:noFill/>
          <a:ln w="19050">
            <a:solidFill>
              <a:schemeClr val="bg1">
                <a:lumMod val="65000"/>
              </a:schemeClr>
            </a:solidFill>
          </a:ln>
        </c:spPr>
        <c:crossAx val="90895188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bg1">
        <a:lumMod val="85000"/>
      </a:schemeClr>
    </a:solidFill>
    <a:ln>
      <a:noFill/>
    </a:ln>
  </c:spPr>
  <c:printSettings>
    <c:headerFooter/>
    <c:pageMargins b="0.75000000000000833" l="0.70000000000000062" r="0.70000000000000062" t="0.75000000000000833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00742292399827"/>
          <c:y val="0"/>
          <c:w val="0.76752118871386377"/>
          <c:h val="0.79836333546317262"/>
        </c:manualLayout>
      </c:layout>
      <c:scatterChart>
        <c:scatterStyle val="lineMarker"/>
        <c:varyColors val="0"/>
        <c:ser>
          <c:idx val="0"/>
          <c:order val="0"/>
          <c:spPr>
            <a:ln w="60325" cap="flat" cmpd="dbl">
              <a:gradFill>
                <a:gsLst>
                  <a:gs pos="75000">
                    <a:schemeClr val="tx2">
                      <a:lumMod val="40000"/>
                      <a:lumOff val="60000"/>
                    </a:schemeClr>
                  </a:gs>
                  <a:gs pos="50000">
                    <a:srgbClr val="1F497D">
                      <a:lumMod val="75000"/>
                    </a:srgbClr>
                  </a:gs>
                </a:gsLst>
                <a:lin ang="5400000" scaled="0"/>
              </a:gradFill>
              <a:miter lim="800000"/>
              <a:tailEnd type="triangle" w="sm" len="med"/>
            </a:ln>
          </c:spPr>
          <c:marker>
            <c:symbol val="none"/>
          </c:marker>
          <c:xVal>
            <c:numRef>
              <c:f>'Panel Registros'!$K$18:$K$19</c:f>
              <c:numCache>
                <c:formatCode>General</c:formatCode>
                <c:ptCount val="2"/>
                <c:pt idx="0">
                  <c:v>0</c:v>
                </c:pt>
                <c:pt idx="1">
                  <c:v>-0.50000000000000011</c:v>
                </c:pt>
              </c:numCache>
            </c:numRef>
          </c:xVal>
          <c:yVal>
            <c:numRef>
              <c:f>'Panel Registros'!$L$18:$L$19</c:f>
              <c:numCache>
                <c:formatCode>General</c:formatCode>
                <c:ptCount val="2"/>
                <c:pt idx="0">
                  <c:v>0</c:v>
                </c:pt>
                <c:pt idx="1">
                  <c:v>0.8660254037844386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29-496B-9F00-3F041E438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953064"/>
        <c:axId val="827988168"/>
      </c:scatterChart>
      <c:valAx>
        <c:axId val="908953064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827988168"/>
        <c:crosses val="autoZero"/>
        <c:crossBetween val="midCat"/>
        <c:majorUnit val="1"/>
        <c:minorUnit val="1"/>
      </c:valAx>
      <c:valAx>
        <c:axId val="827988168"/>
        <c:scaling>
          <c:orientation val="minMax"/>
          <c:max val="1.2"/>
          <c:min val="-7.0000000000000021E-2"/>
        </c:scaling>
        <c:delete val="0"/>
        <c:axPos val="l"/>
        <c:majorGridlines>
          <c:spPr>
            <a:ln w="0">
              <a:solidFill>
                <a:sysClr val="window" lastClr="FFFFFF">
                  <a:alpha val="0"/>
                </a:sysClr>
              </a:solidFill>
            </a:ln>
          </c:spPr>
        </c:majorGridlines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908953064"/>
        <c:crosses val="autoZero"/>
        <c:crossBetween val="midCat"/>
        <c:majorUnit val="1.2"/>
        <c:minorUnit val="1.2"/>
      </c:valAx>
      <c:spPr>
        <a:noFill/>
      </c:spPr>
    </c:plotArea>
    <c:plotVisOnly val="1"/>
    <c:dispBlanksAs val="gap"/>
    <c:showDLblsOverMax val="0"/>
  </c:chart>
  <c:spPr>
    <a:blipFill>
      <a:blip xmlns:r="http://schemas.openxmlformats.org/officeDocument/2006/relationships" r:embed="rId1"/>
      <a:stretch>
        <a:fillRect/>
      </a:stretch>
    </a:blipFill>
    <a:ln w="3175">
      <a:noFill/>
    </a:ln>
  </c:spPr>
  <c:printSettings>
    <c:headerFooter/>
    <c:pageMargins b="0.75000000000000877" l="0.70000000000000062" r="0.70000000000000062" t="0.75000000000000877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55555555555582E-2"/>
          <c:y val="0.1"/>
          <c:w val="0.93888888888889732"/>
          <c:h val="0.8"/>
        </c:manualLayout>
      </c:layout>
      <c:lineChart>
        <c:grouping val="standard"/>
        <c:varyColors val="0"/>
        <c:ser>
          <c:idx val="4"/>
          <c:order val="0"/>
          <c:tx>
            <c:v>Variaciones interanuales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11"/>
              <c:layout>
                <c:manualLayout>
                  <c:x val="0"/>
                  <c:y val="0.2440088820330987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8216-4DE5-8C04-1881404136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i="1">
                    <a:solidFill>
                      <a:schemeClr val="tx2">
                        <a:lumMod val="75000"/>
                      </a:schemeClr>
                    </a:solidFill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ParoRegCLM!$AK$2:$AV$2</c:f>
              <c:numCache>
                <c:formatCode>[$-C0A]mmm\-yy;@</c:formatCode>
                <c:ptCount val="12"/>
                <c:pt idx="0">
                  <c:v>44196</c:v>
                </c:pt>
                <c:pt idx="1">
                  <c:v>44227</c:v>
                </c:pt>
                <c:pt idx="2">
                  <c:v>44255</c:v>
                </c:pt>
                <c:pt idx="3">
                  <c:v>44286</c:v>
                </c:pt>
                <c:pt idx="4">
                  <c:v>44316</c:v>
                </c:pt>
                <c:pt idx="5">
                  <c:v>44347</c:v>
                </c:pt>
                <c:pt idx="6">
                  <c:v>44377</c:v>
                </c:pt>
                <c:pt idx="7">
                  <c:v>44408</c:v>
                </c:pt>
                <c:pt idx="8">
                  <c:v>44439</c:v>
                </c:pt>
                <c:pt idx="9">
                  <c:v>44469</c:v>
                </c:pt>
                <c:pt idx="10">
                  <c:v>44500</c:v>
                </c:pt>
                <c:pt idx="11">
                  <c:v>44530</c:v>
                </c:pt>
              </c:numCache>
            </c:numRef>
          </c:cat>
          <c:val>
            <c:numRef>
              <c:f>[0]!VarInteranuales_SSAutESP</c:f>
              <c:numCache>
                <c:formatCode>0.0%</c:formatCode>
                <c:ptCount val="12"/>
                <c:pt idx="0">
                  <c:v>5.6312821157080695E-3</c:v>
                </c:pt>
                <c:pt idx="1">
                  <c:v>-4.7984713335080809E-4</c:v>
                </c:pt>
                <c:pt idx="2">
                  <c:v>-1.6981557460478247E-2</c:v>
                </c:pt>
                <c:pt idx="3">
                  <c:v>-1.7373633061865124E-2</c:v>
                </c:pt>
                <c:pt idx="4">
                  <c:v>-1.2580644267632279E-2</c:v>
                </c:pt>
                <c:pt idx="5">
                  <c:v>-4.9026894629888851E-3</c:v>
                </c:pt>
                <c:pt idx="6">
                  <c:v>4.9311493423975783E-4</c:v>
                </c:pt>
                <c:pt idx="7">
                  <c:v>-8.2829341711521121E-4</c:v>
                </c:pt>
                <c:pt idx="8">
                  <c:v>-2.0192843712789621E-3</c:v>
                </c:pt>
                <c:pt idx="9">
                  <c:v>-3.7283135500620901E-4</c:v>
                </c:pt>
                <c:pt idx="10">
                  <c:v>7.0969028670986312E-4</c:v>
                </c:pt>
                <c:pt idx="11">
                  <c:v>1.7288755040956172E-3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216-4DE5-8C04-188140413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7988952"/>
        <c:axId val="827989344"/>
      </c:lineChart>
      <c:dateAx>
        <c:axId val="827988952"/>
        <c:scaling>
          <c:orientation val="minMax"/>
        </c:scaling>
        <c:delete val="0"/>
        <c:axPos val="b"/>
        <c:numFmt formatCode="[$-C0A]mmm\-yy;@" sourceLinked="1"/>
        <c:majorTickMark val="none"/>
        <c:minorTickMark val="none"/>
        <c:tickLblPos val="none"/>
        <c:spPr>
          <a:noFill/>
          <a:ln w="19050">
            <a:solidFill>
              <a:schemeClr val="bg1">
                <a:lumMod val="65000"/>
              </a:schemeClr>
            </a:solidFill>
          </a:ln>
        </c:spPr>
        <c:crossAx val="827989344"/>
        <c:crosses val="autoZero"/>
        <c:auto val="0"/>
        <c:lblOffset val="100"/>
        <c:baseTimeUnit val="months"/>
        <c:majorUnit val="4"/>
        <c:majorTimeUnit val="months"/>
        <c:minorUnit val="1"/>
        <c:minorTimeUnit val="months"/>
      </c:dateAx>
      <c:valAx>
        <c:axId val="827989344"/>
        <c:scaling>
          <c:orientation val="minMax"/>
          <c:max val="0.1"/>
          <c:min val="-0.1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%" sourceLinked="0"/>
        <c:majorTickMark val="none"/>
        <c:minorTickMark val="none"/>
        <c:tickLblPos val="none"/>
        <c:spPr>
          <a:noFill/>
          <a:ln w="19050">
            <a:solidFill>
              <a:schemeClr val="bg1">
                <a:lumMod val="65000"/>
              </a:schemeClr>
            </a:solidFill>
          </a:ln>
        </c:spPr>
        <c:crossAx val="827988952"/>
        <c:crosses val="autoZero"/>
        <c:crossBetween val="midCat"/>
        <c:majorUnit val="1"/>
        <c:min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bg1">
        <a:lumMod val="85000"/>
      </a:schemeClr>
    </a:solidFill>
    <a:ln>
      <a:noFill/>
    </a:ln>
  </c:spPr>
  <c:printSettings>
    <c:headerFooter/>
    <c:pageMargins b="0.75000000000000855" l="0.70000000000000062" r="0.70000000000000062" t="0.7500000000000085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ES" sz="1200"/>
              <a:t>Paro registrado</a:t>
            </a:r>
          </a:p>
        </c:rich>
      </c:tx>
      <c:layout>
        <c:manualLayout>
          <c:xMode val="edge"/>
          <c:yMode val="edge"/>
          <c:x val="0.6790100430643931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7206355051770925E-2"/>
          <c:y val="0.10803359580052492"/>
          <c:w val="0.86856554182863199"/>
          <c:h val="0.7687639631264187"/>
        </c:manualLayout>
      </c:layout>
      <c:areaChart>
        <c:grouping val="stacked"/>
        <c:varyColors val="0"/>
        <c:ser>
          <c:idx val="0"/>
          <c:order val="0"/>
          <c:tx>
            <c:v>Inferior</c:v>
          </c:tx>
          <c:spPr>
            <a:solidFill>
              <a:sysClr val="window" lastClr="FFFFFF">
                <a:alpha val="0"/>
              </a:sysClr>
            </a:solidFill>
            <a:ln w="38100">
              <a:noFill/>
            </a:ln>
          </c:spPr>
          <c:cat>
            <c:numRef>
              <c:f>[0]!_Fechas_Registrales_Grafico</c:f>
              <c:numCache>
                <c:formatCode>[$-C0A]mmm\-yy;@</c:formatCode>
                <c:ptCount val="49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  <c:pt idx="12">
                  <c:v>43496</c:v>
                </c:pt>
                <c:pt idx="13">
                  <c:v>43524</c:v>
                </c:pt>
                <c:pt idx="14">
                  <c:v>43555</c:v>
                </c:pt>
                <c:pt idx="15">
                  <c:v>43585</c:v>
                </c:pt>
                <c:pt idx="16">
                  <c:v>43616</c:v>
                </c:pt>
                <c:pt idx="17">
                  <c:v>43646</c:v>
                </c:pt>
                <c:pt idx="18">
                  <c:v>43677</c:v>
                </c:pt>
                <c:pt idx="19">
                  <c:v>43708</c:v>
                </c:pt>
                <c:pt idx="20">
                  <c:v>43738</c:v>
                </c:pt>
                <c:pt idx="21">
                  <c:v>43769</c:v>
                </c:pt>
                <c:pt idx="22">
                  <c:v>43799</c:v>
                </c:pt>
                <c:pt idx="23">
                  <c:v>43830</c:v>
                </c:pt>
                <c:pt idx="24">
                  <c:v>43861</c:v>
                </c:pt>
                <c:pt idx="25">
                  <c:v>43890</c:v>
                </c:pt>
                <c:pt idx="26">
                  <c:v>43921</c:v>
                </c:pt>
                <c:pt idx="27">
                  <c:v>43951</c:v>
                </c:pt>
                <c:pt idx="28">
                  <c:v>43982</c:v>
                </c:pt>
                <c:pt idx="29">
                  <c:v>44012</c:v>
                </c:pt>
                <c:pt idx="30">
                  <c:v>44043</c:v>
                </c:pt>
                <c:pt idx="31">
                  <c:v>44074</c:v>
                </c:pt>
                <c:pt idx="32">
                  <c:v>44104</c:v>
                </c:pt>
                <c:pt idx="33">
                  <c:v>44135</c:v>
                </c:pt>
                <c:pt idx="34">
                  <c:v>44165</c:v>
                </c:pt>
                <c:pt idx="35">
                  <c:v>44196</c:v>
                </c:pt>
                <c:pt idx="36">
                  <c:v>44227</c:v>
                </c:pt>
                <c:pt idx="37">
                  <c:v>44255</c:v>
                </c:pt>
                <c:pt idx="38">
                  <c:v>44286</c:v>
                </c:pt>
                <c:pt idx="39">
                  <c:v>44316</c:v>
                </c:pt>
                <c:pt idx="40">
                  <c:v>44347</c:v>
                </c:pt>
                <c:pt idx="41">
                  <c:v>44377</c:v>
                </c:pt>
                <c:pt idx="42">
                  <c:v>44408</c:v>
                </c:pt>
                <c:pt idx="43">
                  <c:v>44439</c:v>
                </c:pt>
                <c:pt idx="44">
                  <c:v>44469</c:v>
                </c:pt>
                <c:pt idx="45">
                  <c:v>44500</c:v>
                </c:pt>
                <c:pt idx="46">
                  <c:v>44530</c:v>
                </c:pt>
                <c:pt idx="47">
                  <c:v>44561</c:v>
                </c:pt>
                <c:pt idx="48">
                  <c:v>44592</c:v>
                </c:pt>
              </c:numCache>
            </c:numRef>
          </c:cat>
          <c:val>
            <c:numRef>
              <c:f>[0]!Inferior_ParoRegESP</c:f>
              <c:numCache>
                <c:formatCode>#,##0</c:formatCode>
                <c:ptCount val="60"/>
                <c:pt idx="0">
                  <c:v>3476528</c:v>
                </c:pt>
                <c:pt idx="1">
                  <c:v>3470248</c:v>
                </c:pt>
                <c:pt idx="2">
                  <c:v>3422551</c:v>
                </c:pt>
                <c:pt idx="3">
                  <c:v>3335868</c:v>
                </c:pt>
                <c:pt idx="4">
                  <c:v>3252130</c:v>
                </c:pt>
                <c:pt idx="5">
                  <c:v>3162162</c:v>
                </c:pt>
                <c:pt idx="6">
                  <c:v>3135021</c:v>
                </c:pt>
                <c:pt idx="7">
                  <c:v>3182068</c:v>
                </c:pt>
                <c:pt idx="8">
                  <c:v>3202509</c:v>
                </c:pt>
                <c:pt idx="9">
                  <c:v>3254703</c:v>
                </c:pt>
                <c:pt idx="10">
                  <c:v>3252867</c:v>
                </c:pt>
                <c:pt idx="11">
                  <c:v>3202297</c:v>
                </c:pt>
                <c:pt idx="12">
                  <c:v>3285761</c:v>
                </c:pt>
                <c:pt idx="13">
                  <c:v>3289040</c:v>
                </c:pt>
                <c:pt idx="14">
                  <c:v>3255084</c:v>
                </c:pt>
                <c:pt idx="15">
                  <c:v>3163566</c:v>
                </c:pt>
                <c:pt idx="16">
                  <c:v>3079491</c:v>
                </c:pt>
                <c:pt idx="17">
                  <c:v>3015686</c:v>
                </c:pt>
                <c:pt idx="18">
                  <c:v>3011433</c:v>
                </c:pt>
                <c:pt idx="19">
                  <c:v>3065804</c:v>
                </c:pt>
                <c:pt idx="20">
                  <c:v>3079711</c:v>
                </c:pt>
                <c:pt idx="21">
                  <c:v>3177659</c:v>
                </c:pt>
                <c:pt idx="22">
                  <c:v>3198184</c:v>
                </c:pt>
                <c:pt idx="23">
                  <c:v>3163605</c:v>
                </c:pt>
                <c:pt idx="24">
                  <c:v>3253853</c:v>
                </c:pt>
                <c:pt idx="25">
                  <c:v>3246047</c:v>
                </c:pt>
                <c:pt idx="26">
                  <c:v>3548312</c:v>
                </c:pt>
                <c:pt idx="27">
                  <c:v>3831203</c:v>
                </c:pt>
                <c:pt idx="28">
                  <c:v>3857776</c:v>
                </c:pt>
                <c:pt idx="29">
                  <c:v>3862883</c:v>
                </c:pt>
                <c:pt idx="30">
                  <c:v>3773034</c:v>
                </c:pt>
                <c:pt idx="31">
                  <c:v>3802814</c:v>
                </c:pt>
                <c:pt idx="32">
                  <c:v>3776485</c:v>
                </c:pt>
                <c:pt idx="33">
                  <c:v>3826043</c:v>
                </c:pt>
                <c:pt idx="34">
                  <c:v>3851312</c:v>
                </c:pt>
                <c:pt idx="35">
                  <c:v>3888137</c:v>
                </c:pt>
                <c:pt idx="36">
                  <c:v>3964353</c:v>
                </c:pt>
                <c:pt idx="37">
                  <c:v>3884120.3364208932</c:v>
                </c:pt>
                <c:pt idx="38">
                  <c:v>3862203.1738426252</c:v>
                </c:pt>
                <c:pt idx="39">
                  <c:v>3777271.1401729384</c:v>
                </c:pt>
                <c:pt idx="40">
                  <c:v>3651243.3370253202</c:v>
                </c:pt>
                <c:pt idx="41">
                  <c:v>3474282.5036100242</c:v>
                </c:pt>
                <c:pt idx="42">
                  <c:v>3248849.9959713044</c:v>
                </c:pt>
                <c:pt idx="43">
                  <c:v>3103689.535505807</c:v>
                </c:pt>
                <c:pt idx="44">
                  <c:v>2874237.5537747764</c:v>
                </c:pt>
                <c:pt idx="45">
                  <c:v>2934968.8446389874</c:v>
                </c:pt>
                <c:pt idx="46">
                  <c:v>2960223.5630506105</c:v>
                </c:pt>
                <c:pt idx="47">
                  <c:v>2938706.0338290399</c:v>
                </c:pt>
                <c:pt idx="48">
                  <c:v>3013957.7542741764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08-4BA7-A2A2-60A730D8E0C7}"/>
            </c:ext>
          </c:extLst>
        </c:ser>
        <c:ser>
          <c:idx val="1"/>
          <c:order val="1"/>
          <c:tx>
            <c:v>Medio</c:v>
          </c:tx>
          <c:spPr>
            <a:solidFill>
              <a:srgbClr val="008A3E">
                <a:alpha val="75000"/>
              </a:srgbClr>
            </a:solidFill>
            <a:ln w="3175">
              <a:noFill/>
              <a:prstDash val="solid"/>
            </a:ln>
          </c:spPr>
          <c:cat>
            <c:numRef>
              <c:f>[0]!_Fechas_Registrales_Grafico</c:f>
              <c:numCache>
                <c:formatCode>[$-C0A]mmm\-yy;@</c:formatCode>
                <c:ptCount val="49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  <c:pt idx="12">
                  <c:v>43496</c:v>
                </c:pt>
                <c:pt idx="13">
                  <c:v>43524</c:v>
                </c:pt>
                <c:pt idx="14">
                  <c:v>43555</c:v>
                </c:pt>
                <c:pt idx="15">
                  <c:v>43585</c:v>
                </c:pt>
                <c:pt idx="16">
                  <c:v>43616</c:v>
                </c:pt>
                <c:pt idx="17">
                  <c:v>43646</c:v>
                </c:pt>
                <c:pt idx="18">
                  <c:v>43677</c:v>
                </c:pt>
                <c:pt idx="19">
                  <c:v>43708</c:v>
                </c:pt>
                <c:pt idx="20">
                  <c:v>43738</c:v>
                </c:pt>
                <c:pt idx="21">
                  <c:v>43769</c:v>
                </c:pt>
                <c:pt idx="22">
                  <c:v>43799</c:v>
                </c:pt>
                <c:pt idx="23">
                  <c:v>43830</c:v>
                </c:pt>
                <c:pt idx="24">
                  <c:v>43861</c:v>
                </c:pt>
                <c:pt idx="25">
                  <c:v>43890</c:v>
                </c:pt>
                <c:pt idx="26">
                  <c:v>43921</c:v>
                </c:pt>
                <c:pt idx="27">
                  <c:v>43951</c:v>
                </c:pt>
                <c:pt idx="28">
                  <c:v>43982</c:v>
                </c:pt>
                <c:pt idx="29">
                  <c:v>44012</c:v>
                </c:pt>
                <c:pt idx="30">
                  <c:v>44043</c:v>
                </c:pt>
                <c:pt idx="31">
                  <c:v>44074</c:v>
                </c:pt>
                <c:pt idx="32">
                  <c:v>44104</c:v>
                </c:pt>
                <c:pt idx="33">
                  <c:v>44135</c:v>
                </c:pt>
                <c:pt idx="34">
                  <c:v>44165</c:v>
                </c:pt>
                <c:pt idx="35">
                  <c:v>44196</c:v>
                </c:pt>
                <c:pt idx="36">
                  <c:v>44227</c:v>
                </c:pt>
                <c:pt idx="37">
                  <c:v>44255</c:v>
                </c:pt>
                <c:pt idx="38">
                  <c:v>44286</c:v>
                </c:pt>
                <c:pt idx="39">
                  <c:v>44316</c:v>
                </c:pt>
                <c:pt idx="40">
                  <c:v>44347</c:v>
                </c:pt>
                <c:pt idx="41">
                  <c:v>44377</c:v>
                </c:pt>
                <c:pt idx="42">
                  <c:v>44408</c:v>
                </c:pt>
                <c:pt idx="43">
                  <c:v>44439</c:v>
                </c:pt>
                <c:pt idx="44">
                  <c:v>44469</c:v>
                </c:pt>
                <c:pt idx="45">
                  <c:v>44500</c:v>
                </c:pt>
                <c:pt idx="46">
                  <c:v>44530</c:v>
                </c:pt>
                <c:pt idx="47">
                  <c:v>44561</c:v>
                </c:pt>
                <c:pt idx="48">
                  <c:v>44592</c:v>
                </c:pt>
              </c:numCache>
            </c:numRef>
          </c:cat>
          <c:val>
            <c:numRef>
              <c:f>[0]!Intervalo_ParoRegESP</c:f>
              <c:numCache>
                <c:formatCode>#,##0</c:formatCode>
                <c:ptCount val="60"/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96599.398471481676</c:v>
                </c:pt>
                <c:pt idx="38">
                  <c:v>155812.27350554412</c:v>
                </c:pt>
                <c:pt idx="39">
                  <c:v>205837.1000107445</c:v>
                </c:pt>
                <c:pt idx="40">
                  <c:v>258679.34084306695</c:v>
                </c:pt>
                <c:pt idx="41">
                  <c:v>375298.6541950925</c:v>
                </c:pt>
                <c:pt idx="42">
                  <c:v>564977.12406252429</c:v>
                </c:pt>
                <c:pt idx="43">
                  <c:v>750296.75497173378</c:v>
                </c:pt>
                <c:pt idx="44">
                  <c:v>1012126.282766894</c:v>
                </c:pt>
                <c:pt idx="45">
                  <c:v>1033512.036212813</c:v>
                </c:pt>
                <c:pt idx="46">
                  <c:v>1042405.1648391198</c:v>
                </c:pt>
                <c:pt idx="47">
                  <c:v>1034828.0399641233</c:v>
                </c:pt>
                <c:pt idx="48">
                  <c:v>1061326.9784342307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08-4BA7-A2A2-60A730D8E0C7}"/>
            </c:ext>
          </c:extLst>
        </c:ser>
        <c:ser>
          <c:idx val="2"/>
          <c:order val="2"/>
          <c:tx>
            <c:v>Superior</c:v>
          </c:tx>
          <c:spPr>
            <a:solidFill>
              <a:srgbClr val="C00000">
                <a:alpha val="75000"/>
              </a:srgbClr>
            </a:solidFill>
            <a:ln w="3175">
              <a:noFill/>
              <a:prstDash val="solid"/>
            </a:ln>
          </c:spPr>
          <c:val>
            <c:numRef>
              <c:f>[0]!Intervalo_ParoRegESP</c:f>
              <c:numCache>
                <c:formatCode>#,##0</c:formatCode>
                <c:ptCount val="60"/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96599.398471481676</c:v>
                </c:pt>
                <c:pt idx="38">
                  <c:v>155812.27350554412</c:v>
                </c:pt>
                <c:pt idx="39">
                  <c:v>205837.1000107445</c:v>
                </c:pt>
                <c:pt idx="40">
                  <c:v>258679.34084306695</c:v>
                </c:pt>
                <c:pt idx="41">
                  <c:v>375298.6541950925</c:v>
                </c:pt>
                <c:pt idx="42">
                  <c:v>564977.12406252429</c:v>
                </c:pt>
                <c:pt idx="43">
                  <c:v>750296.75497173378</c:v>
                </c:pt>
                <c:pt idx="44">
                  <c:v>1012126.282766894</c:v>
                </c:pt>
                <c:pt idx="45">
                  <c:v>1033512.036212813</c:v>
                </c:pt>
                <c:pt idx="46">
                  <c:v>1042405.1648391198</c:v>
                </c:pt>
                <c:pt idx="47">
                  <c:v>1034828.0399641233</c:v>
                </c:pt>
                <c:pt idx="48">
                  <c:v>1061326.9784342307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08-4BA7-A2A2-60A730D8E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400224"/>
        <c:axId val="895400616"/>
      </c:areaChart>
      <c:areaChart>
        <c:grouping val="stacked"/>
        <c:varyColors val="0"/>
        <c:ser>
          <c:idx val="3"/>
          <c:order val="3"/>
          <c:tx>
            <c:v>ParoRegESP</c:v>
          </c:tx>
          <c:spPr>
            <a:gradFill>
              <a:gsLst>
                <a:gs pos="0">
                  <a:srgbClr val="1F497D">
                    <a:lumMod val="60000"/>
                    <a:lumOff val="40000"/>
                  </a:srgbClr>
                </a:gs>
                <a:gs pos="90000">
                  <a:srgbClr val="4F81BD">
                    <a:lumMod val="40000"/>
                    <a:lumOff val="60000"/>
                  </a:srgbClr>
                </a:gs>
              </a:gsLst>
              <a:lin ang="5400000" scaled="0"/>
            </a:gradFill>
            <a:ln w="3175">
              <a:noFill/>
            </a:ln>
            <a:effectLst/>
          </c:spPr>
          <c:val>
            <c:numRef>
              <c:f>[0]!_ParoRegESP</c:f>
              <c:numCache>
                <c:formatCode>#,##0</c:formatCode>
                <c:ptCount val="37"/>
                <c:pt idx="0">
                  <c:v>3476528</c:v>
                </c:pt>
                <c:pt idx="1">
                  <c:v>3470248</c:v>
                </c:pt>
                <c:pt idx="2">
                  <c:v>3422551</c:v>
                </c:pt>
                <c:pt idx="3">
                  <c:v>3335868</c:v>
                </c:pt>
                <c:pt idx="4">
                  <c:v>3252130</c:v>
                </c:pt>
                <c:pt idx="5">
                  <c:v>3162162</c:v>
                </c:pt>
                <c:pt idx="6">
                  <c:v>3135021</c:v>
                </c:pt>
                <c:pt idx="7">
                  <c:v>3182068</c:v>
                </c:pt>
                <c:pt idx="8">
                  <c:v>3202509</c:v>
                </c:pt>
                <c:pt idx="9">
                  <c:v>3254703</c:v>
                </c:pt>
                <c:pt idx="10">
                  <c:v>3252867</c:v>
                </c:pt>
                <c:pt idx="11">
                  <c:v>3202297</c:v>
                </c:pt>
                <c:pt idx="12">
                  <c:v>3285761</c:v>
                </c:pt>
                <c:pt idx="13">
                  <c:v>3289040</c:v>
                </c:pt>
                <c:pt idx="14">
                  <c:v>3255084</c:v>
                </c:pt>
                <c:pt idx="15">
                  <c:v>3163566</c:v>
                </c:pt>
                <c:pt idx="16">
                  <c:v>3079491</c:v>
                </c:pt>
                <c:pt idx="17">
                  <c:v>3015686</c:v>
                </c:pt>
                <c:pt idx="18">
                  <c:v>3011433</c:v>
                </c:pt>
                <c:pt idx="19">
                  <c:v>3065804</c:v>
                </c:pt>
                <c:pt idx="20">
                  <c:v>3079711</c:v>
                </c:pt>
                <c:pt idx="21">
                  <c:v>3177659</c:v>
                </c:pt>
                <c:pt idx="22">
                  <c:v>3198184</c:v>
                </c:pt>
                <c:pt idx="23">
                  <c:v>3163605</c:v>
                </c:pt>
                <c:pt idx="24">
                  <c:v>3253853</c:v>
                </c:pt>
                <c:pt idx="25">
                  <c:v>3246047</c:v>
                </c:pt>
                <c:pt idx="26">
                  <c:v>3548312</c:v>
                </c:pt>
                <c:pt idx="27">
                  <c:v>3831203</c:v>
                </c:pt>
                <c:pt idx="28">
                  <c:v>3857776</c:v>
                </c:pt>
                <c:pt idx="29">
                  <c:v>3862883</c:v>
                </c:pt>
                <c:pt idx="30">
                  <c:v>3773034</c:v>
                </c:pt>
                <c:pt idx="31">
                  <c:v>3802814</c:v>
                </c:pt>
                <c:pt idx="32">
                  <c:v>3776485</c:v>
                </c:pt>
                <c:pt idx="33">
                  <c:v>3826043</c:v>
                </c:pt>
                <c:pt idx="34">
                  <c:v>3851312</c:v>
                </c:pt>
                <c:pt idx="35">
                  <c:v>3888137</c:v>
                </c:pt>
                <c:pt idx="36">
                  <c:v>3964353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08-4BA7-A2A2-60A730D8E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401400"/>
        <c:axId val="895401008"/>
      </c:areaChart>
      <c:dateAx>
        <c:axId val="895400224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yyyy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 b="1"/>
            </a:pPr>
            <a:endParaRPr lang="es-ES"/>
          </a:p>
        </c:txPr>
        <c:crossAx val="895400616"/>
        <c:crosses val="autoZero"/>
        <c:auto val="0"/>
        <c:lblOffset val="100"/>
        <c:baseTimeUnit val="months"/>
        <c:majorUnit val="12"/>
        <c:majorTimeUnit val="months"/>
        <c:minorUnit val="4"/>
        <c:minorTimeUnit val="months"/>
      </c:dateAx>
      <c:valAx>
        <c:axId val="895400616"/>
        <c:scaling>
          <c:orientation val="minMax"/>
          <c:min val="2500000"/>
        </c:scaling>
        <c:delete val="0"/>
        <c:axPos val="l"/>
        <c:majorGridlines>
          <c:spPr>
            <a:ln>
              <a:solidFill>
                <a:sysClr val="window" lastClr="FFFFFF">
                  <a:lumMod val="85000"/>
                </a:sys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 b="1"/>
            </a:pPr>
            <a:endParaRPr lang="es-ES"/>
          </a:p>
        </c:txPr>
        <c:crossAx val="895400224"/>
        <c:crosses val="autoZero"/>
        <c:crossBetween val="between"/>
        <c:dispUnits>
          <c:builtInUnit val="thousands"/>
        </c:dispUnits>
      </c:valAx>
      <c:valAx>
        <c:axId val="895401008"/>
        <c:scaling>
          <c:orientation val="minMax"/>
          <c:max val="350000"/>
          <c:min val="150000"/>
        </c:scaling>
        <c:delete val="1"/>
        <c:axPos val="r"/>
        <c:numFmt formatCode="#,##0" sourceLinked="1"/>
        <c:majorTickMark val="out"/>
        <c:minorTickMark val="none"/>
        <c:tickLblPos val="none"/>
        <c:crossAx val="895401400"/>
        <c:crosses val="max"/>
        <c:crossBetween val="midCat"/>
      </c:valAx>
      <c:catAx>
        <c:axId val="895401400"/>
        <c:scaling>
          <c:orientation val="minMax"/>
        </c:scaling>
        <c:delete val="1"/>
        <c:axPos val="b"/>
        <c:majorTickMark val="out"/>
        <c:minorTickMark val="none"/>
        <c:tickLblPos val="none"/>
        <c:crossAx val="895401008"/>
        <c:crosses val="autoZero"/>
        <c:auto val="1"/>
        <c:lblAlgn val="ctr"/>
        <c:lblOffset val="100"/>
        <c:noMultiLvlLbl val="0"/>
      </c:catAx>
      <c:spPr>
        <a:ln w="3175">
          <a:solidFill>
            <a:schemeClr val="bg1"/>
          </a:solidFill>
        </a:ln>
      </c:spPr>
    </c:plotArea>
    <c:plotVisOnly val="1"/>
    <c:dispBlanksAs val="zero"/>
    <c:showDLblsOverMax val="0"/>
  </c:chart>
  <c:spPr>
    <a:solidFill>
      <a:schemeClr val="bg1">
        <a:lumMod val="85000"/>
        <a:alpha val="50000"/>
      </a:schemeClr>
    </a:solidFill>
    <a:ln>
      <a:noFill/>
    </a:ln>
  </c:spPr>
  <c:printSettings>
    <c:headerFooter/>
    <c:pageMargins b="0.75000000000000955" l="0.70000000000000062" r="0.70000000000000062" t="0.75000000000000955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00742292399827"/>
          <c:y val="0"/>
          <c:w val="0.76752118871386377"/>
          <c:h val="0.79836333546317262"/>
        </c:manualLayout>
      </c:layout>
      <c:scatterChart>
        <c:scatterStyle val="lineMarker"/>
        <c:varyColors val="0"/>
        <c:ser>
          <c:idx val="0"/>
          <c:order val="0"/>
          <c:spPr>
            <a:ln w="60325" cap="flat" cmpd="dbl">
              <a:gradFill>
                <a:gsLst>
                  <a:gs pos="75000">
                    <a:schemeClr val="tx2">
                      <a:lumMod val="40000"/>
                      <a:lumOff val="60000"/>
                    </a:schemeClr>
                  </a:gs>
                  <a:gs pos="50000">
                    <a:srgbClr val="1F497D">
                      <a:lumMod val="75000"/>
                    </a:srgbClr>
                  </a:gs>
                </a:gsLst>
                <a:lin ang="5400000" scaled="0"/>
              </a:gradFill>
              <a:miter lim="800000"/>
              <a:tailEnd type="triangle" w="sm" len="med"/>
            </a:ln>
          </c:spPr>
          <c:marker>
            <c:symbol val="none"/>
          </c:marker>
          <c:xVal>
            <c:numRef>
              <c:f>'Panel Registros'!$A$37:$A$38</c:f>
              <c:numCache>
                <c:formatCode>General</c:formatCode>
                <c:ptCount val="2"/>
                <c:pt idx="0">
                  <c:v>0</c:v>
                </c:pt>
                <c:pt idx="1">
                  <c:v>0.25881904510252063</c:v>
                </c:pt>
              </c:numCache>
            </c:numRef>
          </c:xVal>
          <c:yVal>
            <c:numRef>
              <c:f>'Panel Registros'!$B$37:$B$38</c:f>
              <c:numCache>
                <c:formatCode>General</c:formatCode>
                <c:ptCount val="2"/>
                <c:pt idx="0">
                  <c:v>0</c:v>
                </c:pt>
                <c:pt idx="1">
                  <c:v>0.96592582628906831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77-4F54-8B10-D7D8A3BA7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047376"/>
        <c:axId val="837047768"/>
      </c:scatterChart>
      <c:valAx>
        <c:axId val="837047376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837047768"/>
        <c:crosses val="autoZero"/>
        <c:crossBetween val="midCat"/>
        <c:majorUnit val="1"/>
        <c:minorUnit val="1"/>
      </c:valAx>
      <c:valAx>
        <c:axId val="837047768"/>
        <c:scaling>
          <c:orientation val="minMax"/>
          <c:max val="1.2"/>
          <c:min val="-7.0000000000000021E-2"/>
        </c:scaling>
        <c:delete val="0"/>
        <c:axPos val="l"/>
        <c:majorGridlines>
          <c:spPr>
            <a:ln w="0">
              <a:solidFill>
                <a:sysClr val="window" lastClr="FFFFFF">
                  <a:alpha val="0"/>
                </a:sysClr>
              </a:solidFill>
            </a:ln>
          </c:spPr>
        </c:majorGridlines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837047376"/>
        <c:crosses val="autoZero"/>
        <c:crossBetween val="midCat"/>
        <c:majorUnit val="1.2"/>
        <c:minorUnit val="1.2"/>
      </c:valAx>
      <c:spPr>
        <a:noFill/>
      </c:spPr>
    </c:plotArea>
    <c:plotVisOnly val="1"/>
    <c:dispBlanksAs val="gap"/>
    <c:showDLblsOverMax val="0"/>
  </c:chart>
  <c:spPr>
    <a:blipFill>
      <a:blip xmlns:r="http://schemas.openxmlformats.org/officeDocument/2006/relationships" r:embed="rId1"/>
      <a:stretch>
        <a:fillRect/>
      </a:stretch>
    </a:blipFill>
    <a:ln w="3175">
      <a:noFill/>
    </a:ln>
  </c:spPr>
  <c:printSettings>
    <c:headerFooter/>
    <c:pageMargins b="0.75000000000000855" l="0.70000000000000062" r="0.70000000000000062" t="0.75000000000000855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55555555555582E-2"/>
          <c:y val="0.1"/>
          <c:w val="0.9388888888888971"/>
          <c:h val="0.8"/>
        </c:manualLayout>
      </c:layout>
      <c:lineChart>
        <c:grouping val="standard"/>
        <c:varyColors val="0"/>
        <c:ser>
          <c:idx val="4"/>
          <c:order val="0"/>
          <c:tx>
            <c:v>Variaciones interanuales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11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8570-421D-9083-6E4BD5AAC3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i="1">
                    <a:solidFill>
                      <a:schemeClr val="tx2">
                        <a:lumMod val="75000"/>
                      </a:schemeClr>
                    </a:solidFill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ParoRegESP!$AK$2:$AV$2</c:f>
              <c:numCache>
                <c:formatCode>[$-C0A]mmm\-yy;@</c:formatCode>
                <c:ptCount val="12"/>
                <c:pt idx="0">
                  <c:v>44196</c:v>
                </c:pt>
                <c:pt idx="1">
                  <c:v>44227</c:v>
                </c:pt>
                <c:pt idx="2">
                  <c:v>44255</c:v>
                </c:pt>
                <c:pt idx="3">
                  <c:v>44286</c:v>
                </c:pt>
                <c:pt idx="4">
                  <c:v>44316</c:v>
                </c:pt>
                <c:pt idx="5">
                  <c:v>44347</c:v>
                </c:pt>
                <c:pt idx="6">
                  <c:v>44377</c:v>
                </c:pt>
                <c:pt idx="7">
                  <c:v>44408</c:v>
                </c:pt>
                <c:pt idx="8">
                  <c:v>44439</c:v>
                </c:pt>
                <c:pt idx="9">
                  <c:v>44469</c:v>
                </c:pt>
                <c:pt idx="10">
                  <c:v>44500</c:v>
                </c:pt>
                <c:pt idx="11">
                  <c:v>44530</c:v>
                </c:pt>
              </c:numCache>
            </c:numRef>
          </c:cat>
          <c:val>
            <c:numRef>
              <c:f>[0]!VarInteranuales_ParoRegESP</c:f>
              <c:numCache>
                <c:formatCode>0.0%</c:formatCode>
                <c:ptCount val="12"/>
                <c:pt idx="0">
                  <c:v>-1.307159535913216E-2</c:v>
                </c:pt>
                <c:pt idx="1">
                  <c:v>9.0083082341346543E-2</c:v>
                </c:pt>
                <c:pt idx="2">
                  <c:v>0.21103937771489512</c:v>
                </c:pt>
                <c:pt idx="3">
                  <c:v>0.25273170144027057</c:v>
                </c:pt>
                <c:pt idx="4">
                  <c:v>0.28093011009766933</c:v>
                </c:pt>
                <c:pt idx="5">
                  <c:v>0.25290318595831285</c:v>
                </c:pt>
                <c:pt idx="6">
                  <c:v>0.24039697253966663</c:v>
                </c:pt>
                <c:pt idx="7">
                  <c:v>0.22624655365389801</c:v>
                </c:pt>
                <c:pt idx="8">
                  <c:v>0.20404454977705289</c:v>
                </c:pt>
                <c:pt idx="9">
                  <c:v>0.20421839393856023</c:v>
                </c:pt>
                <c:pt idx="10">
                  <c:v>0.22902100609905474</c:v>
                </c:pt>
                <c:pt idx="11">
                  <c:v>0.2183565145690356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570-421D-9083-6E4BD5AAC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7048552"/>
        <c:axId val="837048944"/>
      </c:lineChart>
      <c:dateAx>
        <c:axId val="837048552"/>
        <c:scaling>
          <c:orientation val="minMax"/>
        </c:scaling>
        <c:delete val="0"/>
        <c:axPos val="b"/>
        <c:numFmt formatCode="[$-C0A]mmm\-yy;@" sourceLinked="1"/>
        <c:majorTickMark val="none"/>
        <c:minorTickMark val="none"/>
        <c:tickLblPos val="none"/>
        <c:spPr>
          <a:noFill/>
          <a:ln w="19050">
            <a:solidFill>
              <a:schemeClr val="bg1">
                <a:lumMod val="65000"/>
              </a:schemeClr>
            </a:solidFill>
          </a:ln>
        </c:spPr>
        <c:crossAx val="837048944"/>
        <c:crosses val="autoZero"/>
        <c:auto val="0"/>
        <c:lblOffset val="100"/>
        <c:baseTimeUnit val="months"/>
        <c:majorUnit val="4"/>
        <c:majorTimeUnit val="months"/>
        <c:minorUnit val="1"/>
        <c:minorTimeUnit val="months"/>
      </c:dateAx>
      <c:valAx>
        <c:axId val="837048944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%" sourceLinked="0"/>
        <c:majorTickMark val="none"/>
        <c:minorTickMark val="none"/>
        <c:tickLblPos val="none"/>
        <c:spPr>
          <a:noFill/>
          <a:ln w="19050">
            <a:solidFill>
              <a:schemeClr val="bg1">
                <a:lumMod val="65000"/>
              </a:schemeClr>
            </a:solidFill>
          </a:ln>
        </c:spPr>
        <c:crossAx val="837048552"/>
        <c:crosses val="autoZero"/>
        <c:crossBetween val="midCat"/>
        <c:majorUnit val="1"/>
        <c:min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ysClr val="window" lastClr="FFFFFF">
        <a:lumMod val="85000"/>
      </a:sysClr>
    </a:solidFill>
    <a:ln>
      <a:noFill/>
    </a:ln>
  </c:spPr>
  <c:printSettings>
    <c:headerFooter/>
    <c:pageMargins b="0.75000000000000833" l="0.70000000000000062" r="0.70000000000000062" t="0.75000000000000833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ES" sz="1200"/>
              <a:t>Autónomos afiliados a la Seguridad Social</a:t>
            </a:r>
          </a:p>
        </c:rich>
      </c:tx>
      <c:layout>
        <c:manualLayout>
          <c:xMode val="edge"/>
          <c:yMode val="edge"/>
          <c:x val="0.2508264960236791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7206355051770925E-2"/>
          <c:y val="0.10803359580052492"/>
          <c:w val="0.86856554182863199"/>
          <c:h val="0.7687639631264187"/>
        </c:manualLayout>
      </c:layout>
      <c:areaChart>
        <c:grouping val="stacked"/>
        <c:varyColors val="0"/>
        <c:ser>
          <c:idx val="0"/>
          <c:order val="0"/>
          <c:tx>
            <c:v>Inferior</c:v>
          </c:tx>
          <c:spPr>
            <a:solidFill>
              <a:sysClr val="window" lastClr="FFFFFF">
                <a:alpha val="0"/>
              </a:sysClr>
            </a:solidFill>
            <a:ln w="38100">
              <a:noFill/>
            </a:ln>
          </c:spPr>
          <c:cat>
            <c:numRef>
              <c:f>[0]!_Fechas_Registrales_Grafico</c:f>
              <c:numCache>
                <c:formatCode>[$-C0A]mmm\-yy;@</c:formatCode>
                <c:ptCount val="49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  <c:pt idx="12">
                  <c:v>43496</c:v>
                </c:pt>
                <c:pt idx="13">
                  <c:v>43524</c:v>
                </c:pt>
                <c:pt idx="14">
                  <c:v>43555</c:v>
                </c:pt>
                <c:pt idx="15">
                  <c:v>43585</c:v>
                </c:pt>
                <c:pt idx="16">
                  <c:v>43616</c:v>
                </c:pt>
                <c:pt idx="17">
                  <c:v>43646</c:v>
                </c:pt>
                <c:pt idx="18">
                  <c:v>43677</c:v>
                </c:pt>
                <c:pt idx="19">
                  <c:v>43708</c:v>
                </c:pt>
                <c:pt idx="20">
                  <c:v>43738</c:v>
                </c:pt>
                <c:pt idx="21">
                  <c:v>43769</c:v>
                </c:pt>
                <c:pt idx="22">
                  <c:v>43799</c:v>
                </c:pt>
                <c:pt idx="23">
                  <c:v>43830</c:v>
                </c:pt>
                <c:pt idx="24">
                  <c:v>43861</c:v>
                </c:pt>
                <c:pt idx="25">
                  <c:v>43890</c:v>
                </c:pt>
                <c:pt idx="26">
                  <c:v>43921</c:v>
                </c:pt>
                <c:pt idx="27">
                  <c:v>43951</c:v>
                </c:pt>
                <c:pt idx="28">
                  <c:v>43982</c:v>
                </c:pt>
                <c:pt idx="29">
                  <c:v>44012</c:v>
                </c:pt>
                <c:pt idx="30">
                  <c:v>44043</c:v>
                </c:pt>
                <c:pt idx="31">
                  <c:v>44074</c:v>
                </c:pt>
                <c:pt idx="32">
                  <c:v>44104</c:v>
                </c:pt>
                <c:pt idx="33">
                  <c:v>44135</c:v>
                </c:pt>
                <c:pt idx="34">
                  <c:v>44165</c:v>
                </c:pt>
                <c:pt idx="35">
                  <c:v>44196</c:v>
                </c:pt>
                <c:pt idx="36">
                  <c:v>44227</c:v>
                </c:pt>
                <c:pt idx="37">
                  <c:v>44255</c:v>
                </c:pt>
                <c:pt idx="38">
                  <c:v>44286</c:v>
                </c:pt>
                <c:pt idx="39">
                  <c:v>44316</c:v>
                </c:pt>
                <c:pt idx="40">
                  <c:v>44347</c:v>
                </c:pt>
                <c:pt idx="41">
                  <c:v>44377</c:v>
                </c:pt>
                <c:pt idx="42">
                  <c:v>44408</c:v>
                </c:pt>
                <c:pt idx="43">
                  <c:v>44439</c:v>
                </c:pt>
                <c:pt idx="44">
                  <c:v>44469</c:v>
                </c:pt>
                <c:pt idx="45">
                  <c:v>44500</c:v>
                </c:pt>
                <c:pt idx="46">
                  <c:v>44530</c:v>
                </c:pt>
                <c:pt idx="47">
                  <c:v>44561</c:v>
                </c:pt>
                <c:pt idx="48">
                  <c:v>44592</c:v>
                </c:pt>
              </c:numCache>
            </c:numRef>
          </c:cat>
          <c:val>
            <c:numRef>
              <c:f>[0]!Inferior_SSAutCLM</c:f>
              <c:numCache>
                <c:formatCode>#,##0</c:formatCode>
                <c:ptCount val="60"/>
                <c:pt idx="0">
                  <c:v>147784</c:v>
                </c:pt>
                <c:pt idx="1">
                  <c:v>148305</c:v>
                </c:pt>
                <c:pt idx="2">
                  <c:v>148744</c:v>
                </c:pt>
                <c:pt idx="3">
                  <c:v>149238</c:v>
                </c:pt>
                <c:pt idx="4">
                  <c:v>149870</c:v>
                </c:pt>
                <c:pt idx="5">
                  <c:v>150225</c:v>
                </c:pt>
                <c:pt idx="6">
                  <c:v>149958</c:v>
                </c:pt>
                <c:pt idx="7">
                  <c:v>149352</c:v>
                </c:pt>
                <c:pt idx="8">
                  <c:v>149207</c:v>
                </c:pt>
                <c:pt idx="9">
                  <c:v>149350</c:v>
                </c:pt>
                <c:pt idx="10">
                  <c:v>149316</c:v>
                </c:pt>
                <c:pt idx="11">
                  <c:v>149183</c:v>
                </c:pt>
                <c:pt idx="12">
                  <c:v>148252</c:v>
                </c:pt>
                <c:pt idx="13">
                  <c:v>148238</c:v>
                </c:pt>
                <c:pt idx="14">
                  <c:v>148311</c:v>
                </c:pt>
                <c:pt idx="15">
                  <c:v>148609</c:v>
                </c:pt>
                <c:pt idx="16">
                  <c:v>149121</c:v>
                </c:pt>
                <c:pt idx="17">
                  <c:v>149647</c:v>
                </c:pt>
                <c:pt idx="18">
                  <c:v>149536</c:v>
                </c:pt>
                <c:pt idx="19">
                  <c:v>149110</c:v>
                </c:pt>
                <c:pt idx="20">
                  <c:v>148943</c:v>
                </c:pt>
                <c:pt idx="21">
                  <c:v>149045</c:v>
                </c:pt>
                <c:pt idx="22">
                  <c:v>149111</c:v>
                </c:pt>
                <c:pt idx="23">
                  <c:v>149178</c:v>
                </c:pt>
                <c:pt idx="24">
                  <c:v>148410</c:v>
                </c:pt>
                <c:pt idx="25">
                  <c:v>148753.65</c:v>
                </c:pt>
                <c:pt idx="26">
                  <c:v>148152.91</c:v>
                </c:pt>
                <c:pt idx="27">
                  <c:v>145858.75</c:v>
                </c:pt>
                <c:pt idx="28">
                  <c:v>146536.75</c:v>
                </c:pt>
                <c:pt idx="29">
                  <c:v>147823.18182</c:v>
                </c:pt>
                <c:pt idx="30">
                  <c:v>148637.82</c:v>
                </c:pt>
                <c:pt idx="31">
                  <c:v>148683.81</c:v>
                </c:pt>
                <c:pt idx="32">
                  <c:v>148722.82</c:v>
                </c:pt>
                <c:pt idx="33">
                  <c:v>148780.34000000003</c:v>
                </c:pt>
                <c:pt idx="34">
                  <c:v>148838.14000000001</c:v>
                </c:pt>
                <c:pt idx="35">
                  <c:v>148830.17000000001</c:v>
                </c:pt>
                <c:pt idx="36">
                  <c:v>148169.48000000001</c:v>
                </c:pt>
                <c:pt idx="37">
                  <c:v>147899.67801736383</c:v>
                </c:pt>
                <c:pt idx="38">
                  <c:v>147763.26746061174</c:v>
                </c:pt>
                <c:pt idx="39">
                  <c:v>147942.3830937437</c:v>
                </c:pt>
                <c:pt idx="40">
                  <c:v>148124.47629559727</c:v>
                </c:pt>
                <c:pt idx="41">
                  <c:v>148616.08999189193</c:v>
                </c:pt>
                <c:pt idx="42">
                  <c:v>147930.90645244185</c:v>
                </c:pt>
                <c:pt idx="43">
                  <c:v>145367.33311439794</c:v>
                </c:pt>
                <c:pt idx="44">
                  <c:v>142621.66102121476</c:v>
                </c:pt>
                <c:pt idx="45">
                  <c:v>142608.67124978045</c:v>
                </c:pt>
                <c:pt idx="46">
                  <c:v>142598.19769633684</c:v>
                </c:pt>
                <c:pt idx="47">
                  <c:v>142539.03838664829</c:v>
                </c:pt>
                <c:pt idx="48">
                  <c:v>141841.65863282498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64-45CC-AC57-B48D219A8E52}"/>
            </c:ext>
          </c:extLst>
        </c:ser>
        <c:ser>
          <c:idx val="1"/>
          <c:order val="1"/>
          <c:tx>
            <c:v>Medio</c:v>
          </c:tx>
          <c:spPr>
            <a:solidFill>
              <a:srgbClr val="C00000">
                <a:alpha val="75000"/>
              </a:srgbClr>
            </a:solidFill>
            <a:ln w="3175">
              <a:noFill/>
              <a:prstDash val="solid"/>
            </a:ln>
          </c:spPr>
          <c:cat>
            <c:numRef>
              <c:f>[0]!_Fechas_Registrales_Grafico</c:f>
              <c:numCache>
                <c:formatCode>[$-C0A]mmm\-yy;@</c:formatCode>
                <c:ptCount val="49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  <c:pt idx="12">
                  <c:v>43496</c:v>
                </c:pt>
                <c:pt idx="13">
                  <c:v>43524</c:v>
                </c:pt>
                <c:pt idx="14">
                  <c:v>43555</c:v>
                </c:pt>
                <c:pt idx="15">
                  <c:v>43585</c:v>
                </c:pt>
                <c:pt idx="16">
                  <c:v>43616</c:v>
                </c:pt>
                <c:pt idx="17">
                  <c:v>43646</c:v>
                </c:pt>
                <c:pt idx="18">
                  <c:v>43677</c:v>
                </c:pt>
                <c:pt idx="19">
                  <c:v>43708</c:v>
                </c:pt>
                <c:pt idx="20">
                  <c:v>43738</c:v>
                </c:pt>
                <c:pt idx="21">
                  <c:v>43769</c:v>
                </c:pt>
                <c:pt idx="22">
                  <c:v>43799</c:v>
                </c:pt>
                <c:pt idx="23">
                  <c:v>43830</c:v>
                </c:pt>
                <c:pt idx="24">
                  <c:v>43861</c:v>
                </c:pt>
                <c:pt idx="25">
                  <c:v>43890</c:v>
                </c:pt>
                <c:pt idx="26">
                  <c:v>43921</c:v>
                </c:pt>
                <c:pt idx="27">
                  <c:v>43951</c:v>
                </c:pt>
                <c:pt idx="28">
                  <c:v>43982</c:v>
                </c:pt>
                <c:pt idx="29">
                  <c:v>44012</c:v>
                </c:pt>
                <c:pt idx="30">
                  <c:v>44043</c:v>
                </c:pt>
                <c:pt idx="31">
                  <c:v>44074</c:v>
                </c:pt>
                <c:pt idx="32">
                  <c:v>44104</c:v>
                </c:pt>
                <c:pt idx="33">
                  <c:v>44135</c:v>
                </c:pt>
                <c:pt idx="34">
                  <c:v>44165</c:v>
                </c:pt>
                <c:pt idx="35">
                  <c:v>44196</c:v>
                </c:pt>
                <c:pt idx="36">
                  <c:v>44227</c:v>
                </c:pt>
                <c:pt idx="37">
                  <c:v>44255</c:v>
                </c:pt>
                <c:pt idx="38">
                  <c:v>44286</c:v>
                </c:pt>
                <c:pt idx="39">
                  <c:v>44316</c:v>
                </c:pt>
                <c:pt idx="40">
                  <c:v>44347</c:v>
                </c:pt>
                <c:pt idx="41">
                  <c:v>44377</c:v>
                </c:pt>
                <c:pt idx="42">
                  <c:v>44408</c:v>
                </c:pt>
                <c:pt idx="43">
                  <c:v>44439</c:v>
                </c:pt>
                <c:pt idx="44">
                  <c:v>44469</c:v>
                </c:pt>
                <c:pt idx="45">
                  <c:v>44500</c:v>
                </c:pt>
                <c:pt idx="46">
                  <c:v>44530</c:v>
                </c:pt>
                <c:pt idx="47">
                  <c:v>44561</c:v>
                </c:pt>
                <c:pt idx="48">
                  <c:v>44592</c:v>
                </c:pt>
              </c:numCache>
            </c:numRef>
          </c:cat>
          <c:val>
            <c:numRef>
              <c:f>[0]!Intervalo_SSAutCLM</c:f>
              <c:numCache>
                <c:formatCode>#,##0</c:formatCode>
                <c:ptCount val="60"/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291.93135369354786</c:v>
                </c:pt>
                <c:pt idx="38">
                  <c:v>530.03960747529516</c:v>
                </c:pt>
                <c:pt idx="39">
                  <c:v>682.60924128904333</c:v>
                </c:pt>
                <c:pt idx="40">
                  <c:v>1149.8048399051736</c:v>
                </c:pt>
                <c:pt idx="41">
                  <c:v>1174.8615962229967</c:v>
                </c:pt>
                <c:pt idx="42">
                  <c:v>1993.6973597600249</c:v>
                </c:pt>
                <c:pt idx="43">
                  <c:v>4217.5892193730169</c:v>
                </c:pt>
                <c:pt idx="44">
                  <c:v>6785.4660765976569</c:v>
                </c:pt>
                <c:pt idx="45">
                  <c:v>6784.8480663124083</c:v>
                </c:pt>
                <c:pt idx="46">
                  <c:v>6784.3497693420586</c:v>
                </c:pt>
                <c:pt idx="47">
                  <c:v>6781.5351654022907</c:v>
                </c:pt>
                <c:pt idx="48">
                  <c:v>6748.356147375217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64-45CC-AC57-B48D219A8E52}"/>
            </c:ext>
          </c:extLst>
        </c:ser>
        <c:ser>
          <c:idx val="2"/>
          <c:order val="2"/>
          <c:tx>
            <c:v>Superior</c:v>
          </c:tx>
          <c:spPr>
            <a:solidFill>
              <a:srgbClr val="007A37">
                <a:alpha val="75000"/>
              </a:srgbClr>
            </a:solidFill>
            <a:ln w="3175">
              <a:noFill/>
              <a:prstDash val="solid"/>
            </a:ln>
          </c:spPr>
          <c:val>
            <c:numRef>
              <c:f>[0]!Intervalo_SSAutCLM</c:f>
              <c:numCache>
                <c:formatCode>#,##0</c:formatCode>
                <c:ptCount val="60"/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291.93135369354786</c:v>
                </c:pt>
                <c:pt idx="38">
                  <c:v>530.03960747529516</c:v>
                </c:pt>
                <c:pt idx="39">
                  <c:v>682.60924128904333</c:v>
                </c:pt>
                <c:pt idx="40">
                  <c:v>1149.8048399051736</c:v>
                </c:pt>
                <c:pt idx="41">
                  <c:v>1174.8615962229967</c:v>
                </c:pt>
                <c:pt idx="42">
                  <c:v>1993.6973597600249</c:v>
                </c:pt>
                <c:pt idx="43">
                  <c:v>4217.5892193730169</c:v>
                </c:pt>
                <c:pt idx="44">
                  <c:v>6785.4660765976569</c:v>
                </c:pt>
                <c:pt idx="45">
                  <c:v>6784.8480663124083</c:v>
                </c:pt>
                <c:pt idx="46">
                  <c:v>6784.3497693420586</c:v>
                </c:pt>
                <c:pt idx="47">
                  <c:v>6781.5351654022907</c:v>
                </c:pt>
                <c:pt idx="48">
                  <c:v>6748.356147375217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64-45CC-AC57-B48D219A8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6693480"/>
        <c:axId val="836693872"/>
      </c:areaChart>
      <c:areaChart>
        <c:grouping val="stacked"/>
        <c:varyColors val="0"/>
        <c:ser>
          <c:idx val="3"/>
          <c:order val="3"/>
          <c:tx>
            <c:v>SSAutCLM</c:v>
          </c:tx>
          <c:spPr>
            <a:gradFill>
              <a:gsLst>
                <a:gs pos="0">
                  <a:srgbClr val="1F497D">
                    <a:lumMod val="60000"/>
                    <a:lumOff val="40000"/>
                  </a:srgbClr>
                </a:gs>
                <a:gs pos="90000">
                  <a:srgbClr val="4F81BD">
                    <a:lumMod val="40000"/>
                    <a:lumOff val="60000"/>
                  </a:srgbClr>
                </a:gs>
              </a:gsLst>
              <a:lin ang="5400000" scaled="0"/>
            </a:gradFill>
            <a:ln w="3175">
              <a:noFill/>
            </a:ln>
            <a:effectLst/>
          </c:spPr>
          <c:val>
            <c:numRef>
              <c:f>[0]!_SSAutCLM</c:f>
              <c:numCache>
                <c:formatCode>#,##0</c:formatCode>
                <c:ptCount val="37"/>
                <c:pt idx="0">
                  <c:v>147784</c:v>
                </c:pt>
                <c:pt idx="1">
                  <c:v>148305</c:v>
                </c:pt>
                <c:pt idx="2">
                  <c:v>148744</c:v>
                </c:pt>
                <c:pt idx="3">
                  <c:v>149238</c:v>
                </c:pt>
                <c:pt idx="4">
                  <c:v>149870</c:v>
                </c:pt>
                <c:pt idx="5">
                  <c:v>150225</c:v>
                </c:pt>
                <c:pt idx="6">
                  <c:v>149958</c:v>
                </c:pt>
                <c:pt idx="7">
                  <c:v>149352</c:v>
                </c:pt>
                <c:pt idx="8">
                  <c:v>149207</c:v>
                </c:pt>
                <c:pt idx="9">
                  <c:v>149350</c:v>
                </c:pt>
                <c:pt idx="10">
                  <c:v>149316</c:v>
                </c:pt>
                <c:pt idx="11">
                  <c:v>149183</c:v>
                </c:pt>
                <c:pt idx="12">
                  <c:v>148252</c:v>
                </c:pt>
                <c:pt idx="13">
                  <c:v>148238</c:v>
                </c:pt>
                <c:pt idx="14">
                  <c:v>148311</c:v>
                </c:pt>
                <c:pt idx="15">
                  <c:v>148609</c:v>
                </c:pt>
                <c:pt idx="16">
                  <c:v>149121</c:v>
                </c:pt>
                <c:pt idx="17">
                  <c:v>149647</c:v>
                </c:pt>
                <c:pt idx="18">
                  <c:v>149536</c:v>
                </c:pt>
                <c:pt idx="19">
                  <c:v>149110</c:v>
                </c:pt>
                <c:pt idx="20">
                  <c:v>148943</c:v>
                </c:pt>
                <c:pt idx="21">
                  <c:v>149045</c:v>
                </c:pt>
                <c:pt idx="22">
                  <c:v>149111</c:v>
                </c:pt>
                <c:pt idx="23">
                  <c:v>149178</c:v>
                </c:pt>
                <c:pt idx="24">
                  <c:v>148410</c:v>
                </c:pt>
                <c:pt idx="25">
                  <c:v>148753.65</c:v>
                </c:pt>
                <c:pt idx="26">
                  <c:v>148152.91</c:v>
                </c:pt>
                <c:pt idx="27">
                  <c:v>145858.75</c:v>
                </c:pt>
                <c:pt idx="28">
                  <c:v>146536.75</c:v>
                </c:pt>
                <c:pt idx="29">
                  <c:v>147823.18182</c:v>
                </c:pt>
                <c:pt idx="30">
                  <c:v>148637.82</c:v>
                </c:pt>
                <c:pt idx="31">
                  <c:v>148683.81</c:v>
                </c:pt>
                <c:pt idx="32">
                  <c:v>148722.82</c:v>
                </c:pt>
                <c:pt idx="33">
                  <c:v>148780.34000000003</c:v>
                </c:pt>
                <c:pt idx="34">
                  <c:v>148838.14000000001</c:v>
                </c:pt>
                <c:pt idx="35">
                  <c:v>148830.17000000001</c:v>
                </c:pt>
                <c:pt idx="36">
                  <c:v>148169.48000000001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64-45CC-AC57-B48D219A8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6694656"/>
        <c:axId val="836694264"/>
      </c:areaChart>
      <c:dateAx>
        <c:axId val="836693480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yyyy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 b="1"/>
            </a:pPr>
            <a:endParaRPr lang="es-ES"/>
          </a:p>
        </c:txPr>
        <c:crossAx val="836693872"/>
        <c:crosses val="autoZero"/>
        <c:auto val="0"/>
        <c:lblOffset val="100"/>
        <c:baseTimeUnit val="months"/>
        <c:majorUnit val="12"/>
        <c:majorTimeUnit val="months"/>
        <c:minorUnit val="4"/>
        <c:minorTimeUnit val="months"/>
      </c:dateAx>
      <c:valAx>
        <c:axId val="836693872"/>
        <c:scaling>
          <c:orientation val="minMax"/>
          <c:min val="130000"/>
        </c:scaling>
        <c:delete val="0"/>
        <c:axPos val="l"/>
        <c:majorGridlines>
          <c:spPr>
            <a:ln>
              <a:solidFill>
                <a:sysClr val="window" lastClr="FFFFFF">
                  <a:lumMod val="85000"/>
                </a:sys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 b="1"/>
            </a:pPr>
            <a:endParaRPr lang="es-ES"/>
          </a:p>
        </c:txPr>
        <c:crossAx val="836693480"/>
        <c:crosses val="autoZero"/>
        <c:crossBetween val="between"/>
        <c:dispUnits>
          <c:builtInUnit val="thousands"/>
        </c:dispUnits>
      </c:valAx>
      <c:valAx>
        <c:axId val="836694264"/>
        <c:scaling>
          <c:orientation val="minMax"/>
          <c:min val="130000"/>
        </c:scaling>
        <c:delete val="1"/>
        <c:axPos val="r"/>
        <c:numFmt formatCode="#,##0" sourceLinked="1"/>
        <c:majorTickMark val="out"/>
        <c:minorTickMark val="none"/>
        <c:tickLblPos val="none"/>
        <c:crossAx val="836694656"/>
        <c:crosses val="max"/>
        <c:crossBetween val="midCat"/>
      </c:valAx>
      <c:catAx>
        <c:axId val="836694656"/>
        <c:scaling>
          <c:orientation val="minMax"/>
        </c:scaling>
        <c:delete val="1"/>
        <c:axPos val="b"/>
        <c:majorTickMark val="out"/>
        <c:minorTickMark val="none"/>
        <c:tickLblPos val="none"/>
        <c:crossAx val="836694264"/>
        <c:crosses val="autoZero"/>
        <c:auto val="1"/>
        <c:lblAlgn val="ctr"/>
        <c:lblOffset val="100"/>
        <c:noMultiLvlLbl val="0"/>
      </c:catAx>
      <c:spPr>
        <a:ln w="3175">
          <a:solidFill>
            <a:schemeClr val="bg1"/>
          </a:solidFill>
        </a:ln>
      </c:spPr>
    </c:plotArea>
    <c:plotVisOnly val="1"/>
    <c:dispBlanksAs val="zero"/>
    <c:showDLblsOverMax val="0"/>
  </c:chart>
  <c:spPr>
    <a:solidFill>
      <a:schemeClr val="bg1">
        <a:lumMod val="85000"/>
        <a:alpha val="50000"/>
      </a:schemeClr>
    </a:solidFill>
    <a:ln>
      <a:noFill/>
    </a:ln>
  </c:spPr>
  <c:printSettings>
    <c:headerFooter/>
    <c:pageMargins b="0.75000000000000955" l="0.70000000000000062" r="0.70000000000000062" t="0.75000000000000955" header="0.30000000000000032" footer="0.30000000000000032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ES" sz="1200"/>
              <a:t>Afiliación</a:t>
            </a:r>
            <a:r>
              <a:rPr lang="es-ES" sz="1200" baseline="0"/>
              <a:t> total </a:t>
            </a:r>
            <a:r>
              <a:rPr lang="es-ES" sz="1200"/>
              <a:t>a la Seguridad Social</a:t>
            </a:r>
          </a:p>
        </c:rich>
      </c:tx>
      <c:layout>
        <c:manualLayout>
          <c:xMode val="edge"/>
          <c:yMode val="edge"/>
          <c:x val="0.3689305691676099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7206355051770925E-2"/>
          <c:y val="0.10803359580052492"/>
          <c:w val="0.86856554182863188"/>
          <c:h val="0.7687639631264187"/>
        </c:manualLayout>
      </c:layout>
      <c:areaChart>
        <c:grouping val="stacked"/>
        <c:varyColors val="0"/>
        <c:ser>
          <c:idx val="0"/>
          <c:order val="0"/>
          <c:tx>
            <c:v>Inferior</c:v>
          </c:tx>
          <c:spPr>
            <a:solidFill>
              <a:sysClr val="window" lastClr="FFFFFF">
                <a:alpha val="0"/>
              </a:sysClr>
            </a:solidFill>
            <a:ln w="38100">
              <a:noFill/>
            </a:ln>
          </c:spPr>
          <c:cat>
            <c:numRef>
              <c:f>[0]!_Fechas_Registrales_Grafico</c:f>
              <c:numCache>
                <c:formatCode>[$-C0A]mmm\-yy;@</c:formatCode>
                <c:ptCount val="49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  <c:pt idx="12">
                  <c:v>43496</c:v>
                </c:pt>
                <c:pt idx="13">
                  <c:v>43524</c:v>
                </c:pt>
                <c:pt idx="14">
                  <c:v>43555</c:v>
                </c:pt>
                <c:pt idx="15">
                  <c:v>43585</c:v>
                </c:pt>
                <c:pt idx="16">
                  <c:v>43616</c:v>
                </c:pt>
                <c:pt idx="17">
                  <c:v>43646</c:v>
                </c:pt>
                <c:pt idx="18">
                  <c:v>43677</c:v>
                </c:pt>
                <c:pt idx="19">
                  <c:v>43708</c:v>
                </c:pt>
                <c:pt idx="20">
                  <c:v>43738</c:v>
                </c:pt>
                <c:pt idx="21">
                  <c:v>43769</c:v>
                </c:pt>
                <c:pt idx="22">
                  <c:v>43799</c:v>
                </c:pt>
                <c:pt idx="23">
                  <c:v>43830</c:v>
                </c:pt>
                <c:pt idx="24">
                  <c:v>43861</c:v>
                </c:pt>
                <c:pt idx="25">
                  <c:v>43890</c:v>
                </c:pt>
                <c:pt idx="26">
                  <c:v>43921</c:v>
                </c:pt>
                <c:pt idx="27">
                  <c:v>43951</c:v>
                </c:pt>
                <c:pt idx="28">
                  <c:v>43982</c:v>
                </c:pt>
                <c:pt idx="29">
                  <c:v>44012</c:v>
                </c:pt>
                <c:pt idx="30">
                  <c:v>44043</c:v>
                </c:pt>
                <c:pt idx="31">
                  <c:v>44074</c:v>
                </c:pt>
                <c:pt idx="32">
                  <c:v>44104</c:v>
                </c:pt>
                <c:pt idx="33">
                  <c:v>44135</c:v>
                </c:pt>
                <c:pt idx="34">
                  <c:v>44165</c:v>
                </c:pt>
                <c:pt idx="35">
                  <c:v>44196</c:v>
                </c:pt>
                <c:pt idx="36">
                  <c:v>44227</c:v>
                </c:pt>
                <c:pt idx="37">
                  <c:v>44255</c:v>
                </c:pt>
                <c:pt idx="38">
                  <c:v>44286</c:v>
                </c:pt>
                <c:pt idx="39">
                  <c:v>44316</c:v>
                </c:pt>
                <c:pt idx="40">
                  <c:v>44347</c:v>
                </c:pt>
                <c:pt idx="41">
                  <c:v>44377</c:v>
                </c:pt>
                <c:pt idx="42">
                  <c:v>44408</c:v>
                </c:pt>
                <c:pt idx="43">
                  <c:v>44439</c:v>
                </c:pt>
                <c:pt idx="44">
                  <c:v>44469</c:v>
                </c:pt>
                <c:pt idx="45">
                  <c:v>44500</c:v>
                </c:pt>
                <c:pt idx="46">
                  <c:v>44530</c:v>
                </c:pt>
                <c:pt idx="47">
                  <c:v>44561</c:v>
                </c:pt>
                <c:pt idx="48">
                  <c:v>44592</c:v>
                </c:pt>
              </c:numCache>
            </c:numRef>
          </c:cat>
          <c:val>
            <c:numRef>
              <c:f>[0]!Inferior_SSTotalCLM</c:f>
              <c:numCache>
                <c:formatCode>#,##0</c:formatCode>
                <c:ptCount val="60"/>
                <c:pt idx="0">
                  <c:v>673915</c:v>
                </c:pt>
                <c:pt idx="1">
                  <c:v>671808</c:v>
                </c:pt>
                <c:pt idx="2">
                  <c:v>671590</c:v>
                </c:pt>
                <c:pt idx="3">
                  <c:v>672551</c:v>
                </c:pt>
                <c:pt idx="4">
                  <c:v>681815</c:v>
                </c:pt>
                <c:pt idx="5">
                  <c:v>694273</c:v>
                </c:pt>
                <c:pt idx="6">
                  <c:v>702314</c:v>
                </c:pt>
                <c:pt idx="7">
                  <c:v>695247</c:v>
                </c:pt>
                <c:pt idx="8">
                  <c:v>702607</c:v>
                </c:pt>
                <c:pt idx="9">
                  <c:v>704536</c:v>
                </c:pt>
                <c:pt idx="10">
                  <c:v>698643</c:v>
                </c:pt>
                <c:pt idx="11">
                  <c:v>706197</c:v>
                </c:pt>
                <c:pt idx="12">
                  <c:v>701074</c:v>
                </c:pt>
                <c:pt idx="13">
                  <c:v>698703</c:v>
                </c:pt>
                <c:pt idx="14">
                  <c:v>698234</c:v>
                </c:pt>
                <c:pt idx="15">
                  <c:v>698421</c:v>
                </c:pt>
                <c:pt idx="16">
                  <c:v>704185</c:v>
                </c:pt>
                <c:pt idx="17">
                  <c:v>714916</c:v>
                </c:pt>
                <c:pt idx="18">
                  <c:v>719049</c:v>
                </c:pt>
                <c:pt idx="19">
                  <c:v>710494</c:v>
                </c:pt>
                <c:pt idx="20">
                  <c:v>717801</c:v>
                </c:pt>
                <c:pt idx="21">
                  <c:v>712497</c:v>
                </c:pt>
                <c:pt idx="22">
                  <c:v>711466</c:v>
                </c:pt>
                <c:pt idx="23">
                  <c:v>714036</c:v>
                </c:pt>
                <c:pt idx="24">
                  <c:v>703384</c:v>
                </c:pt>
                <c:pt idx="25">
                  <c:v>704776.05</c:v>
                </c:pt>
                <c:pt idx="26">
                  <c:v>694045.8</c:v>
                </c:pt>
                <c:pt idx="27">
                  <c:v>674237.15</c:v>
                </c:pt>
                <c:pt idx="28">
                  <c:v>684346.25</c:v>
                </c:pt>
                <c:pt idx="29">
                  <c:v>699467.22727000003</c:v>
                </c:pt>
                <c:pt idx="30">
                  <c:v>705599.43</c:v>
                </c:pt>
                <c:pt idx="31">
                  <c:v>704434.63</c:v>
                </c:pt>
                <c:pt idx="32">
                  <c:v>720601.01</c:v>
                </c:pt>
                <c:pt idx="33">
                  <c:v>713131.64000000013</c:v>
                </c:pt>
                <c:pt idx="34">
                  <c:v>715002.44</c:v>
                </c:pt>
                <c:pt idx="35">
                  <c:v>717898.93</c:v>
                </c:pt>
                <c:pt idx="36">
                  <c:v>705213.32000000007</c:v>
                </c:pt>
                <c:pt idx="37">
                  <c:v>701067.38770859397</c:v>
                </c:pt>
                <c:pt idx="38">
                  <c:v>692685.88289973862</c:v>
                </c:pt>
                <c:pt idx="39">
                  <c:v>691499.54401278857</c:v>
                </c:pt>
                <c:pt idx="40">
                  <c:v>692716.74635516561</c:v>
                </c:pt>
                <c:pt idx="41">
                  <c:v>692156.18308739143</c:v>
                </c:pt>
                <c:pt idx="42">
                  <c:v>688167.77303898556</c:v>
                </c:pt>
                <c:pt idx="43">
                  <c:v>675240.02023261623</c:v>
                </c:pt>
                <c:pt idx="44">
                  <c:v>678033.30867043568</c:v>
                </c:pt>
                <c:pt idx="45">
                  <c:v>674290.00905717304</c:v>
                </c:pt>
                <c:pt idx="46">
                  <c:v>671978.61927784886</c:v>
                </c:pt>
                <c:pt idx="47">
                  <c:v>674226.75453596574</c:v>
                </c:pt>
                <c:pt idx="48">
                  <c:v>665434.93492006301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98-4F78-B7C8-96B537B18464}"/>
            </c:ext>
          </c:extLst>
        </c:ser>
        <c:ser>
          <c:idx val="1"/>
          <c:order val="1"/>
          <c:tx>
            <c:v>Medio</c:v>
          </c:tx>
          <c:spPr>
            <a:solidFill>
              <a:srgbClr val="C00000">
                <a:alpha val="75000"/>
              </a:srgbClr>
            </a:solidFill>
            <a:ln w="3175">
              <a:noFill/>
              <a:prstDash val="solid"/>
            </a:ln>
          </c:spPr>
          <c:cat>
            <c:numRef>
              <c:f>[0]!_Fechas_Registrales_Grafico</c:f>
              <c:numCache>
                <c:formatCode>[$-C0A]mmm\-yy;@</c:formatCode>
                <c:ptCount val="49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  <c:pt idx="12">
                  <c:v>43496</c:v>
                </c:pt>
                <c:pt idx="13">
                  <c:v>43524</c:v>
                </c:pt>
                <c:pt idx="14">
                  <c:v>43555</c:v>
                </c:pt>
                <c:pt idx="15">
                  <c:v>43585</c:v>
                </c:pt>
                <c:pt idx="16">
                  <c:v>43616</c:v>
                </c:pt>
                <c:pt idx="17">
                  <c:v>43646</c:v>
                </c:pt>
                <c:pt idx="18">
                  <c:v>43677</c:v>
                </c:pt>
                <c:pt idx="19">
                  <c:v>43708</c:v>
                </c:pt>
                <c:pt idx="20">
                  <c:v>43738</c:v>
                </c:pt>
                <c:pt idx="21">
                  <c:v>43769</c:v>
                </c:pt>
                <c:pt idx="22">
                  <c:v>43799</c:v>
                </c:pt>
                <c:pt idx="23">
                  <c:v>43830</c:v>
                </c:pt>
                <c:pt idx="24">
                  <c:v>43861</c:v>
                </c:pt>
                <c:pt idx="25">
                  <c:v>43890</c:v>
                </c:pt>
                <c:pt idx="26">
                  <c:v>43921</c:v>
                </c:pt>
                <c:pt idx="27">
                  <c:v>43951</c:v>
                </c:pt>
                <c:pt idx="28">
                  <c:v>43982</c:v>
                </c:pt>
                <c:pt idx="29">
                  <c:v>44012</c:v>
                </c:pt>
                <c:pt idx="30">
                  <c:v>44043</c:v>
                </c:pt>
                <c:pt idx="31">
                  <c:v>44074</c:v>
                </c:pt>
                <c:pt idx="32">
                  <c:v>44104</c:v>
                </c:pt>
                <c:pt idx="33">
                  <c:v>44135</c:v>
                </c:pt>
                <c:pt idx="34">
                  <c:v>44165</c:v>
                </c:pt>
                <c:pt idx="35">
                  <c:v>44196</c:v>
                </c:pt>
                <c:pt idx="36">
                  <c:v>44227</c:v>
                </c:pt>
                <c:pt idx="37">
                  <c:v>44255</c:v>
                </c:pt>
                <c:pt idx="38">
                  <c:v>44286</c:v>
                </c:pt>
                <c:pt idx="39">
                  <c:v>44316</c:v>
                </c:pt>
                <c:pt idx="40">
                  <c:v>44347</c:v>
                </c:pt>
                <c:pt idx="41">
                  <c:v>44377</c:v>
                </c:pt>
                <c:pt idx="42">
                  <c:v>44408</c:v>
                </c:pt>
                <c:pt idx="43">
                  <c:v>44439</c:v>
                </c:pt>
                <c:pt idx="44">
                  <c:v>44469</c:v>
                </c:pt>
                <c:pt idx="45">
                  <c:v>44500</c:v>
                </c:pt>
                <c:pt idx="46">
                  <c:v>44530</c:v>
                </c:pt>
                <c:pt idx="47">
                  <c:v>44561</c:v>
                </c:pt>
                <c:pt idx="48">
                  <c:v>44592</c:v>
                </c:pt>
              </c:numCache>
            </c:numRef>
          </c:cat>
          <c:val>
            <c:numRef>
              <c:f>[0]!Intervalo_SSTotalCLM</c:f>
              <c:numCache>
                <c:formatCode>#,##0</c:formatCode>
                <c:ptCount val="60"/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4017.8515550939819</c:v>
                </c:pt>
                <c:pt idx="38">
                  <c:v>7323.5227263909901</c:v>
                </c:pt>
                <c:pt idx="39">
                  <c:v>7310.9799851366006</c:v>
                </c:pt>
                <c:pt idx="40">
                  <c:v>11737.443031663874</c:v>
                </c:pt>
                <c:pt idx="41">
                  <c:v>20489.104828501459</c:v>
                </c:pt>
                <c:pt idx="42">
                  <c:v>29486.115207894316</c:v>
                </c:pt>
                <c:pt idx="43">
                  <c:v>41504.091124665698</c:v>
                </c:pt>
                <c:pt idx="44">
                  <c:v>48690.911658872035</c:v>
                </c:pt>
                <c:pt idx="45">
                  <c:v>48422.097917052386</c:v>
                </c:pt>
                <c:pt idx="46">
                  <c:v>48256.112449797118</c:v>
                </c:pt>
                <c:pt idx="47">
                  <c:v>48417.555484896402</c:v>
                </c:pt>
                <c:pt idx="48">
                  <c:v>47786.197546039257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98-4F78-B7C8-96B537B18464}"/>
            </c:ext>
          </c:extLst>
        </c:ser>
        <c:ser>
          <c:idx val="2"/>
          <c:order val="2"/>
          <c:tx>
            <c:v>Superior</c:v>
          </c:tx>
          <c:spPr>
            <a:solidFill>
              <a:srgbClr val="007A37">
                <a:alpha val="75000"/>
              </a:srgbClr>
            </a:solidFill>
            <a:ln w="3175">
              <a:noFill/>
              <a:prstDash val="solid"/>
            </a:ln>
          </c:spPr>
          <c:val>
            <c:numRef>
              <c:f>[0]!Intervalo_SSTotalCLM</c:f>
              <c:numCache>
                <c:formatCode>#,##0</c:formatCode>
                <c:ptCount val="60"/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4017.8515550939819</c:v>
                </c:pt>
                <c:pt idx="38">
                  <c:v>7323.5227263909901</c:v>
                </c:pt>
                <c:pt idx="39">
                  <c:v>7310.9799851366006</c:v>
                </c:pt>
                <c:pt idx="40">
                  <c:v>11737.443031663874</c:v>
                </c:pt>
                <c:pt idx="41">
                  <c:v>20489.104828501459</c:v>
                </c:pt>
                <c:pt idx="42">
                  <c:v>29486.115207894316</c:v>
                </c:pt>
                <c:pt idx="43">
                  <c:v>41504.091124665698</c:v>
                </c:pt>
                <c:pt idx="44">
                  <c:v>48690.911658872035</c:v>
                </c:pt>
                <c:pt idx="45">
                  <c:v>48422.097917052386</c:v>
                </c:pt>
                <c:pt idx="46">
                  <c:v>48256.112449797118</c:v>
                </c:pt>
                <c:pt idx="47">
                  <c:v>48417.555484896402</c:v>
                </c:pt>
                <c:pt idx="48">
                  <c:v>47786.197546039257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98-4F78-B7C8-96B537B18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340880"/>
        <c:axId val="894341272"/>
      </c:areaChart>
      <c:areaChart>
        <c:grouping val="stacked"/>
        <c:varyColors val="0"/>
        <c:ser>
          <c:idx val="3"/>
          <c:order val="3"/>
          <c:tx>
            <c:v>SSAutCLM</c:v>
          </c:tx>
          <c:spPr>
            <a:gradFill>
              <a:gsLst>
                <a:gs pos="0">
                  <a:srgbClr val="1F497D">
                    <a:lumMod val="60000"/>
                    <a:lumOff val="40000"/>
                  </a:srgbClr>
                </a:gs>
                <a:gs pos="90000">
                  <a:srgbClr val="4F81BD">
                    <a:lumMod val="40000"/>
                    <a:lumOff val="60000"/>
                  </a:srgbClr>
                </a:gs>
              </a:gsLst>
              <a:lin ang="5400000" scaled="0"/>
            </a:gradFill>
            <a:ln w="3175">
              <a:noFill/>
            </a:ln>
            <a:effectLst/>
          </c:spPr>
          <c:val>
            <c:numRef>
              <c:f>[0]!_SSTotalCLM</c:f>
              <c:numCache>
                <c:formatCode>#,##0</c:formatCode>
                <c:ptCount val="37"/>
                <c:pt idx="0">
                  <c:v>673915</c:v>
                </c:pt>
                <c:pt idx="1">
                  <c:v>671808</c:v>
                </c:pt>
                <c:pt idx="2">
                  <c:v>671590</c:v>
                </c:pt>
                <c:pt idx="3">
                  <c:v>672551</c:v>
                </c:pt>
                <c:pt idx="4">
                  <c:v>681815</c:v>
                </c:pt>
                <c:pt idx="5">
                  <c:v>694273</c:v>
                </c:pt>
                <c:pt idx="6">
                  <c:v>702314</c:v>
                </c:pt>
                <c:pt idx="7">
                  <c:v>695247</c:v>
                </c:pt>
                <c:pt idx="8">
                  <c:v>702607</c:v>
                </c:pt>
                <c:pt idx="9">
                  <c:v>704536</c:v>
                </c:pt>
                <c:pt idx="10">
                  <c:v>698643</c:v>
                </c:pt>
                <c:pt idx="11">
                  <c:v>706197</c:v>
                </c:pt>
                <c:pt idx="12">
                  <c:v>701074</c:v>
                </c:pt>
                <c:pt idx="13">
                  <c:v>698703</c:v>
                </c:pt>
                <c:pt idx="14">
                  <c:v>698234</c:v>
                </c:pt>
                <c:pt idx="15">
                  <c:v>698421</c:v>
                </c:pt>
                <c:pt idx="16">
                  <c:v>704185</c:v>
                </c:pt>
                <c:pt idx="17">
                  <c:v>714916</c:v>
                </c:pt>
                <c:pt idx="18">
                  <c:v>719049</c:v>
                </c:pt>
                <c:pt idx="19">
                  <c:v>710494</c:v>
                </c:pt>
                <c:pt idx="20">
                  <c:v>717801</c:v>
                </c:pt>
                <c:pt idx="21">
                  <c:v>712497</c:v>
                </c:pt>
                <c:pt idx="22">
                  <c:v>711466</c:v>
                </c:pt>
                <c:pt idx="23">
                  <c:v>714036</c:v>
                </c:pt>
                <c:pt idx="24">
                  <c:v>703384</c:v>
                </c:pt>
                <c:pt idx="25">
                  <c:v>704776.05</c:v>
                </c:pt>
                <c:pt idx="26">
                  <c:v>694045.8</c:v>
                </c:pt>
                <c:pt idx="27">
                  <c:v>674237.15</c:v>
                </c:pt>
                <c:pt idx="28">
                  <c:v>684346.25</c:v>
                </c:pt>
                <c:pt idx="29">
                  <c:v>699467.22727000003</c:v>
                </c:pt>
                <c:pt idx="30">
                  <c:v>705599.43</c:v>
                </c:pt>
                <c:pt idx="31">
                  <c:v>704434.63</c:v>
                </c:pt>
                <c:pt idx="32">
                  <c:v>720601.01</c:v>
                </c:pt>
                <c:pt idx="33">
                  <c:v>713131.64000000013</c:v>
                </c:pt>
                <c:pt idx="34">
                  <c:v>715002.44</c:v>
                </c:pt>
                <c:pt idx="35">
                  <c:v>717898.93</c:v>
                </c:pt>
                <c:pt idx="36">
                  <c:v>705213.32000000007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98-4F78-B7C8-96B537B18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342056"/>
        <c:axId val="894341664"/>
      </c:areaChart>
      <c:dateAx>
        <c:axId val="894340880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yyyy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 b="1"/>
            </a:pPr>
            <a:endParaRPr lang="es-ES"/>
          </a:p>
        </c:txPr>
        <c:crossAx val="894341272"/>
        <c:crosses val="autoZero"/>
        <c:auto val="0"/>
        <c:lblOffset val="100"/>
        <c:baseTimeUnit val="months"/>
        <c:majorUnit val="12"/>
        <c:majorTimeUnit val="months"/>
        <c:minorUnit val="4"/>
        <c:minorTimeUnit val="months"/>
      </c:dateAx>
      <c:valAx>
        <c:axId val="894341272"/>
        <c:scaling>
          <c:orientation val="minMax"/>
          <c:min val="500000"/>
        </c:scaling>
        <c:delete val="0"/>
        <c:axPos val="l"/>
        <c:majorGridlines>
          <c:spPr>
            <a:ln>
              <a:solidFill>
                <a:sysClr val="window" lastClr="FFFFFF">
                  <a:lumMod val="85000"/>
                </a:sys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 b="1"/>
            </a:pPr>
            <a:endParaRPr lang="es-ES"/>
          </a:p>
        </c:txPr>
        <c:crossAx val="894340880"/>
        <c:crosses val="autoZero"/>
        <c:crossBetween val="between"/>
        <c:dispUnits>
          <c:builtInUnit val="thousands"/>
        </c:dispUnits>
      </c:valAx>
      <c:valAx>
        <c:axId val="894341664"/>
        <c:scaling>
          <c:orientation val="minMax"/>
          <c:min val="130000"/>
        </c:scaling>
        <c:delete val="1"/>
        <c:axPos val="r"/>
        <c:numFmt formatCode="#,##0" sourceLinked="1"/>
        <c:majorTickMark val="out"/>
        <c:minorTickMark val="none"/>
        <c:tickLblPos val="none"/>
        <c:crossAx val="894342056"/>
        <c:crosses val="max"/>
        <c:crossBetween val="midCat"/>
      </c:valAx>
      <c:catAx>
        <c:axId val="894342056"/>
        <c:scaling>
          <c:orientation val="minMax"/>
        </c:scaling>
        <c:delete val="1"/>
        <c:axPos val="b"/>
        <c:majorTickMark val="out"/>
        <c:minorTickMark val="none"/>
        <c:tickLblPos val="none"/>
        <c:crossAx val="894341664"/>
        <c:crosses val="autoZero"/>
        <c:auto val="1"/>
        <c:lblAlgn val="ctr"/>
        <c:lblOffset val="100"/>
        <c:noMultiLvlLbl val="0"/>
      </c:catAx>
      <c:spPr>
        <a:ln w="3175">
          <a:solidFill>
            <a:schemeClr val="bg1"/>
          </a:solidFill>
        </a:ln>
      </c:spPr>
    </c:plotArea>
    <c:plotVisOnly val="1"/>
    <c:dispBlanksAs val="zero"/>
    <c:showDLblsOverMax val="0"/>
  </c:chart>
  <c:spPr>
    <a:solidFill>
      <a:schemeClr val="bg1">
        <a:lumMod val="85000"/>
        <a:alpha val="50000"/>
      </a:schemeClr>
    </a:solidFill>
    <a:ln>
      <a:noFill/>
    </a:ln>
  </c:spPr>
  <c:printSettings>
    <c:headerFooter/>
    <c:pageMargins b="0.75000000000000966" l="0.70000000000000062" r="0.70000000000000062" t="0.75000000000000966" header="0.30000000000000032" footer="0.30000000000000032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ES" sz="1200"/>
              <a:t>Autónomos afiliados a la Seguridad Social</a:t>
            </a:r>
          </a:p>
        </c:rich>
      </c:tx>
      <c:layout>
        <c:manualLayout>
          <c:xMode val="edge"/>
          <c:yMode val="edge"/>
          <c:x val="0.2508264960236791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7206355051770925E-2"/>
          <c:y val="0.10803359580052492"/>
          <c:w val="0.86856554182863188"/>
          <c:h val="0.7687639631264187"/>
        </c:manualLayout>
      </c:layout>
      <c:areaChart>
        <c:grouping val="stacked"/>
        <c:varyColors val="0"/>
        <c:ser>
          <c:idx val="0"/>
          <c:order val="0"/>
          <c:tx>
            <c:v>Inferior</c:v>
          </c:tx>
          <c:spPr>
            <a:solidFill>
              <a:sysClr val="window" lastClr="FFFFFF">
                <a:alpha val="0"/>
              </a:sysClr>
            </a:solidFill>
            <a:ln w="38100">
              <a:noFill/>
            </a:ln>
          </c:spPr>
          <c:cat>
            <c:numRef>
              <c:f>[0]!_Fechas_Registrales_Grafico</c:f>
              <c:numCache>
                <c:formatCode>[$-C0A]mmm\-yy;@</c:formatCode>
                <c:ptCount val="49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  <c:pt idx="12">
                  <c:v>43496</c:v>
                </c:pt>
                <c:pt idx="13">
                  <c:v>43524</c:v>
                </c:pt>
                <c:pt idx="14">
                  <c:v>43555</c:v>
                </c:pt>
                <c:pt idx="15">
                  <c:v>43585</c:v>
                </c:pt>
                <c:pt idx="16">
                  <c:v>43616</c:v>
                </c:pt>
                <c:pt idx="17">
                  <c:v>43646</c:v>
                </c:pt>
                <c:pt idx="18">
                  <c:v>43677</c:v>
                </c:pt>
                <c:pt idx="19">
                  <c:v>43708</c:v>
                </c:pt>
                <c:pt idx="20">
                  <c:v>43738</c:v>
                </c:pt>
                <c:pt idx="21">
                  <c:v>43769</c:v>
                </c:pt>
                <c:pt idx="22">
                  <c:v>43799</c:v>
                </c:pt>
                <c:pt idx="23">
                  <c:v>43830</c:v>
                </c:pt>
                <c:pt idx="24">
                  <c:v>43861</c:v>
                </c:pt>
                <c:pt idx="25">
                  <c:v>43890</c:v>
                </c:pt>
                <c:pt idx="26">
                  <c:v>43921</c:v>
                </c:pt>
                <c:pt idx="27">
                  <c:v>43951</c:v>
                </c:pt>
                <c:pt idx="28">
                  <c:v>43982</c:v>
                </c:pt>
                <c:pt idx="29">
                  <c:v>44012</c:v>
                </c:pt>
                <c:pt idx="30">
                  <c:v>44043</c:v>
                </c:pt>
                <c:pt idx="31">
                  <c:v>44074</c:v>
                </c:pt>
                <c:pt idx="32">
                  <c:v>44104</c:v>
                </c:pt>
                <c:pt idx="33">
                  <c:v>44135</c:v>
                </c:pt>
                <c:pt idx="34">
                  <c:v>44165</c:v>
                </c:pt>
                <c:pt idx="35">
                  <c:v>44196</c:v>
                </c:pt>
                <c:pt idx="36">
                  <c:v>44227</c:v>
                </c:pt>
                <c:pt idx="37">
                  <c:v>44255</c:v>
                </c:pt>
                <c:pt idx="38">
                  <c:v>44286</c:v>
                </c:pt>
                <c:pt idx="39">
                  <c:v>44316</c:v>
                </c:pt>
                <c:pt idx="40">
                  <c:v>44347</c:v>
                </c:pt>
                <c:pt idx="41">
                  <c:v>44377</c:v>
                </c:pt>
                <c:pt idx="42">
                  <c:v>44408</c:v>
                </c:pt>
                <c:pt idx="43">
                  <c:v>44439</c:v>
                </c:pt>
                <c:pt idx="44">
                  <c:v>44469</c:v>
                </c:pt>
                <c:pt idx="45">
                  <c:v>44500</c:v>
                </c:pt>
                <c:pt idx="46">
                  <c:v>44530</c:v>
                </c:pt>
                <c:pt idx="47">
                  <c:v>44561</c:v>
                </c:pt>
                <c:pt idx="48">
                  <c:v>44592</c:v>
                </c:pt>
              </c:numCache>
            </c:numRef>
          </c:cat>
          <c:val>
            <c:numRef>
              <c:f>[0]!Inferior_SSAutESP</c:f>
              <c:numCache>
                <c:formatCode>#,##0</c:formatCode>
                <c:ptCount val="60"/>
                <c:pt idx="0">
                  <c:v>3193892</c:v>
                </c:pt>
                <c:pt idx="1">
                  <c:v>3209919</c:v>
                </c:pt>
                <c:pt idx="2">
                  <c:v>3230400</c:v>
                </c:pt>
                <c:pt idx="3">
                  <c:v>3246854</c:v>
                </c:pt>
                <c:pt idx="4">
                  <c:v>3261398</c:v>
                </c:pt>
                <c:pt idx="5">
                  <c:v>3273558</c:v>
                </c:pt>
                <c:pt idx="6">
                  <c:v>3267169</c:v>
                </c:pt>
                <c:pt idx="7">
                  <c:v>3249275</c:v>
                </c:pt>
                <c:pt idx="8">
                  <c:v>3253670</c:v>
                </c:pt>
                <c:pt idx="9">
                  <c:v>3258612</c:v>
                </c:pt>
                <c:pt idx="10">
                  <c:v>3254138</c:v>
                </c:pt>
                <c:pt idx="11">
                  <c:v>3254663</c:v>
                </c:pt>
                <c:pt idx="12">
                  <c:v>3234373</c:v>
                </c:pt>
                <c:pt idx="13">
                  <c:v>3239653</c:v>
                </c:pt>
                <c:pt idx="14">
                  <c:v>3254078</c:v>
                </c:pt>
                <c:pt idx="15">
                  <c:v>3266741</c:v>
                </c:pt>
                <c:pt idx="16">
                  <c:v>3277855</c:v>
                </c:pt>
                <c:pt idx="17">
                  <c:v>3286600</c:v>
                </c:pt>
                <c:pt idx="18">
                  <c:v>3278833</c:v>
                </c:pt>
                <c:pt idx="19">
                  <c:v>3261552</c:v>
                </c:pt>
                <c:pt idx="20">
                  <c:v>3266258</c:v>
                </c:pt>
                <c:pt idx="21">
                  <c:v>3271976</c:v>
                </c:pt>
                <c:pt idx="22">
                  <c:v>3269092</c:v>
                </c:pt>
                <c:pt idx="23">
                  <c:v>3269088</c:v>
                </c:pt>
                <c:pt idx="24">
                  <c:v>3251119</c:v>
                </c:pt>
                <c:pt idx="25">
                  <c:v>3257896.4</c:v>
                </c:pt>
                <c:pt idx="26">
                  <c:v>3252516.54</c:v>
                </c:pt>
                <c:pt idx="27">
                  <c:v>3211266.65</c:v>
                </c:pt>
                <c:pt idx="28">
                  <c:v>3220906.75</c:v>
                </c:pt>
                <c:pt idx="29">
                  <c:v>3245252.4545499999</c:v>
                </c:pt>
                <c:pt idx="30">
                  <c:v>3262757.9</c:v>
                </c:pt>
                <c:pt idx="31">
                  <c:v>3263160.3199999998</c:v>
                </c:pt>
                <c:pt idx="32">
                  <c:v>3263552.58</c:v>
                </c:pt>
                <c:pt idx="33">
                  <c:v>3265368.95</c:v>
                </c:pt>
                <c:pt idx="34">
                  <c:v>3267873.18</c:v>
                </c:pt>
                <c:pt idx="35">
                  <c:v>3271408.04</c:v>
                </c:pt>
                <c:pt idx="36">
                  <c:v>3256739.78</c:v>
                </c:pt>
                <c:pt idx="37">
                  <c:v>3253483.4863075125</c:v>
                </c:pt>
                <c:pt idx="38">
                  <c:v>3257037.8252212442</c:v>
                </c:pt>
                <c:pt idx="39">
                  <c:v>3258186.449983106</c:v>
                </c:pt>
                <c:pt idx="40">
                  <c:v>3266016.7092730985</c:v>
                </c:pt>
                <c:pt idx="41">
                  <c:v>3271051.4958320246</c:v>
                </c:pt>
                <c:pt idx="42">
                  <c:v>3246831.1982822646</c:v>
                </c:pt>
                <c:pt idx="43">
                  <c:v>3189459.9631677028</c:v>
                </c:pt>
                <c:pt idx="44">
                  <c:v>3157937.4316019402</c:v>
                </c:pt>
                <c:pt idx="45">
                  <c:v>3158893.4325464577</c:v>
                </c:pt>
                <c:pt idx="46">
                  <c:v>3157348.3859855761</c:v>
                </c:pt>
                <c:pt idx="47">
                  <c:v>3157193.1925501688</c:v>
                </c:pt>
                <c:pt idx="48">
                  <c:v>3145532.2250796668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F4-4CB1-B638-FE4A4903582A}"/>
            </c:ext>
          </c:extLst>
        </c:ser>
        <c:ser>
          <c:idx val="1"/>
          <c:order val="1"/>
          <c:tx>
            <c:v>Medio</c:v>
          </c:tx>
          <c:spPr>
            <a:solidFill>
              <a:srgbClr val="C00000">
                <a:alpha val="75000"/>
              </a:srgbClr>
            </a:solidFill>
            <a:ln w="3175">
              <a:noFill/>
              <a:prstDash val="solid"/>
            </a:ln>
          </c:spPr>
          <c:cat>
            <c:numRef>
              <c:f>[0]!_Fechas_Registrales_Grafico</c:f>
              <c:numCache>
                <c:formatCode>[$-C0A]mmm\-yy;@</c:formatCode>
                <c:ptCount val="49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  <c:pt idx="12">
                  <c:v>43496</c:v>
                </c:pt>
                <c:pt idx="13">
                  <c:v>43524</c:v>
                </c:pt>
                <c:pt idx="14">
                  <c:v>43555</c:v>
                </c:pt>
                <c:pt idx="15">
                  <c:v>43585</c:v>
                </c:pt>
                <c:pt idx="16">
                  <c:v>43616</c:v>
                </c:pt>
                <c:pt idx="17">
                  <c:v>43646</c:v>
                </c:pt>
                <c:pt idx="18">
                  <c:v>43677</c:v>
                </c:pt>
                <c:pt idx="19">
                  <c:v>43708</c:v>
                </c:pt>
                <c:pt idx="20">
                  <c:v>43738</c:v>
                </c:pt>
                <c:pt idx="21">
                  <c:v>43769</c:v>
                </c:pt>
                <c:pt idx="22">
                  <c:v>43799</c:v>
                </c:pt>
                <c:pt idx="23">
                  <c:v>43830</c:v>
                </c:pt>
                <c:pt idx="24">
                  <c:v>43861</c:v>
                </c:pt>
                <c:pt idx="25">
                  <c:v>43890</c:v>
                </c:pt>
                <c:pt idx="26">
                  <c:v>43921</c:v>
                </c:pt>
                <c:pt idx="27">
                  <c:v>43951</c:v>
                </c:pt>
                <c:pt idx="28">
                  <c:v>43982</c:v>
                </c:pt>
                <c:pt idx="29">
                  <c:v>44012</c:v>
                </c:pt>
                <c:pt idx="30">
                  <c:v>44043</c:v>
                </c:pt>
                <c:pt idx="31">
                  <c:v>44074</c:v>
                </c:pt>
                <c:pt idx="32">
                  <c:v>44104</c:v>
                </c:pt>
                <c:pt idx="33">
                  <c:v>44135</c:v>
                </c:pt>
                <c:pt idx="34">
                  <c:v>44165</c:v>
                </c:pt>
                <c:pt idx="35">
                  <c:v>44196</c:v>
                </c:pt>
                <c:pt idx="36">
                  <c:v>44227</c:v>
                </c:pt>
                <c:pt idx="37">
                  <c:v>44255</c:v>
                </c:pt>
                <c:pt idx="38">
                  <c:v>44286</c:v>
                </c:pt>
                <c:pt idx="39">
                  <c:v>44316</c:v>
                </c:pt>
                <c:pt idx="40">
                  <c:v>44347</c:v>
                </c:pt>
                <c:pt idx="41">
                  <c:v>44377</c:v>
                </c:pt>
                <c:pt idx="42">
                  <c:v>44408</c:v>
                </c:pt>
                <c:pt idx="43">
                  <c:v>44439</c:v>
                </c:pt>
                <c:pt idx="44">
                  <c:v>44469</c:v>
                </c:pt>
                <c:pt idx="45">
                  <c:v>44500</c:v>
                </c:pt>
                <c:pt idx="46">
                  <c:v>44530</c:v>
                </c:pt>
                <c:pt idx="47">
                  <c:v>44561</c:v>
                </c:pt>
                <c:pt idx="48">
                  <c:v>44592</c:v>
                </c:pt>
              </c:numCache>
            </c:numRef>
          </c:cat>
          <c:val>
            <c:numRef>
              <c:f>[0]!Intervalo_SSAutESP</c:f>
              <c:numCache>
                <c:formatCode>#,##0</c:formatCode>
                <c:ptCount val="60"/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6018.5904470551295</c:v>
                </c:pt>
                <c:pt idx="38">
                  <c:v>13895.765392240042</c:v>
                </c:pt>
                <c:pt idx="39">
                  <c:v>20665.530079108645</c:v>
                </c:pt>
                <c:pt idx="40">
                  <c:v>24906.072057531775</c:v>
                </c:pt>
                <c:pt idx="41">
                  <c:v>31082.964672456063</c:v>
                </c:pt>
                <c:pt idx="42">
                  <c:v>54912.81469600019</c:v>
                </c:pt>
                <c:pt idx="43">
                  <c:v>105914.91036785676</c:v>
                </c:pt>
                <c:pt idx="44">
                  <c:v>141046.63035327624</c:v>
                </c:pt>
                <c:pt idx="45">
                  <c:v>141089.32933473462</c:v>
                </c:pt>
                <c:pt idx="46">
                  <c:v>141020.32112419489</c:v>
                </c:pt>
                <c:pt idx="47">
                  <c:v>141013.38953938955</c:v>
                </c:pt>
                <c:pt idx="48">
                  <c:v>140492.56219432745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F4-4CB1-B638-FE4A4903582A}"/>
            </c:ext>
          </c:extLst>
        </c:ser>
        <c:ser>
          <c:idx val="2"/>
          <c:order val="2"/>
          <c:tx>
            <c:v>Superior</c:v>
          </c:tx>
          <c:spPr>
            <a:solidFill>
              <a:srgbClr val="007A37">
                <a:alpha val="75000"/>
              </a:srgbClr>
            </a:solidFill>
            <a:ln w="3175">
              <a:noFill/>
              <a:prstDash val="solid"/>
            </a:ln>
          </c:spPr>
          <c:val>
            <c:numRef>
              <c:f>[0]!Intervalo_SSAutESP</c:f>
              <c:numCache>
                <c:formatCode>#,##0</c:formatCode>
                <c:ptCount val="60"/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6018.5904470551295</c:v>
                </c:pt>
                <c:pt idx="38">
                  <c:v>13895.765392240042</c:v>
                </c:pt>
                <c:pt idx="39">
                  <c:v>20665.530079108645</c:v>
                </c:pt>
                <c:pt idx="40">
                  <c:v>24906.072057531775</c:v>
                </c:pt>
                <c:pt idx="41">
                  <c:v>31082.964672456063</c:v>
                </c:pt>
                <c:pt idx="42">
                  <c:v>54912.81469600019</c:v>
                </c:pt>
                <c:pt idx="43">
                  <c:v>105914.91036785676</c:v>
                </c:pt>
                <c:pt idx="44">
                  <c:v>141046.63035327624</c:v>
                </c:pt>
                <c:pt idx="45">
                  <c:v>141089.32933473462</c:v>
                </c:pt>
                <c:pt idx="46">
                  <c:v>141020.32112419489</c:v>
                </c:pt>
                <c:pt idx="47">
                  <c:v>141013.38953938955</c:v>
                </c:pt>
                <c:pt idx="48">
                  <c:v>140492.56219432745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F4-4CB1-B638-FE4A49035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498048"/>
        <c:axId val="891498440"/>
      </c:areaChart>
      <c:areaChart>
        <c:grouping val="stacked"/>
        <c:varyColors val="0"/>
        <c:ser>
          <c:idx val="3"/>
          <c:order val="3"/>
          <c:tx>
            <c:v>SSAutCLM</c:v>
          </c:tx>
          <c:spPr>
            <a:gradFill>
              <a:gsLst>
                <a:gs pos="0">
                  <a:srgbClr val="1F497D">
                    <a:lumMod val="60000"/>
                    <a:lumOff val="40000"/>
                  </a:srgbClr>
                </a:gs>
                <a:gs pos="90000">
                  <a:srgbClr val="4F81BD">
                    <a:lumMod val="40000"/>
                    <a:lumOff val="60000"/>
                  </a:srgbClr>
                </a:gs>
              </a:gsLst>
              <a:lin ang="5400000" scaled="0"/>
            </a:gradFill>
            <a:ln w="3175">
              <a:noFill/>
            </a:ln>
            <a:effectLst/>
          </c:spPr>
          <c:val>
            <c:numRef>
              <c:f>[0]!_SSAutESP</c:f>
              <c:numCache>
                <c:formatCode>#,##0</c:formatCode>
                <c:ptCount val="37"/>
                <c:pt idx="0">
                  <c:v>3193892</c:v>
                </c:pt>
                <c:pt idx="1">
                  <c:v>3209919</c:v>
                </c:pt>
                <c:pt idx="2">
                  <c:v>3230400</c:v>
                </c:pt>
                <c:pt idx="3">
                  <c:v>3246854</c:v>
                </c:pt>
                <c:pt idx="4">
                  <c:v>3261398</c:v>
                </c:pt>
                <c:pt idx="5">
                  <c:v>3273558</c:v>
                </c:pt>
                <c:pt idx="6">
                  <c:v>3267169</c:v>
                </c:pt>
                <c:pt idx="7">
                  <c:v>3249275</c:v>
                </c:pt>
                <c:pt idx="8">
                  <c:v>3253670</c:v>
                </c:pt>
                <c:pt idx="9">
                  <c:v>3258612</c:v>
                </c:pt>
                <c:pt idx="10">
                  <c:v>3254138</c:v>
                </c:pt>
                <c:pt idx="11">
                  <c:v>3254663</c:v>
                </c:pt>
                <c:pt idx="12">
                  <c:v>3234373</c:v>
                </c:pt>
                <c:pt idx="13">
                  <c:v>3239653</c:v>
                </c:pt>
                <c:pt idx="14">
                  <c:v>3254078</c:v>
                </c:pt>
                <c:pt idx="15">
                  <c:v>3266741</c:v>
                </c:pt>
                <c:pt idx="16">
                  <c:v>3277855</c:v>
                </c:pt>
                <c:pt idx="17">
                  <c:v>3286600</c:v>
                </c:pt>
                <c:pt idx="18">
                  <c:v>3278833</c:v>
                </c:pt>
                <c:pt idx="19">
                  <c:v>3261552</c:v>
                </c:pt>
                <c:pt idx="20">
                  <c:v>3266258</c:v>
                </c:pt>
                <c:pt idx="21">
                  <c:v>3271976</c:v>
                </c:pt>
                <c:pt idx="22">
                  <c:v>3269092</c:v>
                </c:pt>
                <c:pt idx="23">
                  <c:v>3269088</c:v>
                </c:pt>
                <c:pt idx="24">
                  <c:v>3251119</c:v>
                </c:pt>
                <c:pt idx="25">
                  <c:v>3257896.4</c:v>
                </c:pt>
                <c:pt idx="26">
                  <c:v>3252516.54</c:v>
                </c:pt>
                <c:pt idx="27">
                  <c:v>3211266.65</c:v>
                </c:pt>
                <c:pt idx="28">
                  <c:v>3220906.75</c:v>
                </c:pt>
                <c:pt idx="29">
                  <c:v>3245252.4545499999</c:v>
                </c:pt>
                <c:pt idx="30">
                  <c:v>3262757.9</c:v>
                </c:pt>
                <c:pt idx="31">
                  <c:v>3263160.3199999998</c:v>
                </c:pt>
                <c:pt idx="32">
                  <c:v>3263552.58</c:v>
                </c:pt>
                <c:pt idx="33">
                  <c:v>3265368.95</c:v>
                </c:pt>
                <c:pt idx="34">
                  <c:v>3267873.18</c:v>
                </c:pt>
                <c:pt idx="35">
                  <c:v>3271408.04</c:v>
                </c:pt>
                <c:pt idx="36">
                  <c:v>3256739.78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F4-4CB1-B638-FE4A49035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499224"/>
        <c:axId val="891498832"/>
      </c:areaChart>
      <c:dateAx>
        <c:axId val="891498048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yyyy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 b="1"/>
            </a:pPr>
            <a:endParaRPr lang="es-ES"/>
          </a:p>
        </c:txPr>
        <c:crossAx val="891498440"/>
        <c:crosses val="autoZero"/>
        <c:auto val="0"/>
        <c:lblOffset val="100"/>
        <c:baseTimeUnit val="months"/>
        <c:majorUnit val="12"/>
        <c:majorTimeUnit val="months"/>
        <c:minorUnit val="4"/>
        <c:minorTimeUnit val="months"/>
      </c:dateAx>
      <c:valAx>
        <c:axId val="891498440"/>
        <c:scaling>
          <c:orientation val="minMax"/>
          <c:min val="2900000"/>
        </c:scaling>
        <c:delete val="0"/>
        <c:axPos val="l"/>
        <c:majorGridlines>
          <c:spPr>
            <a:ln>
              <a:solidFill>
                <a:sysClr val="window" lastClr="FFFFFF">
                  <a:lumMod val="85000"/>
                </a:sys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 b="1"/>
            </a:pPr>
            <a:endParaRPr lang="es-ES"/>
          </a:p>
        </c:txPr>
        <c:crossAx val="891498048"/>
        <c:crosses val="autoZero"/>
        <c:crossBetween val="between"/>
        <c:dispUnits>
          <c:builtInUnit val="thousands"/>
        </c:dispUnits>
      </c:valAx>
      <c:valAx>
        <c:axId val="891498832"/>
        <c:scaling>
          <c:orientation val="minMax"/>
          <c:min val="130000"/>
        </c:scaling>
        <c:delete val="1"/>
        <c:axPos val="r"/>
        <c:numFmt formatCode="#,##0" sourceLinked="1"/>
        <c:majorTickMark val="out"/>
        <c:minorTickMark val="none"/>
        <c:tickLblPos val="none"/>
        <c:crossAx val="891499224"/>
        <c:crosses val="max"/>
        <c:crossBetween val="midCat"/>
      </c:valAx>
      <c:catAx>
        <c:axId val="891499224"/>
        <c:scaling>
          <c:orientation val="minMax"/>
        </c:scaling>
        <c:delete val="1"/>
        <c:axPos val="b"/>
        <c:majorTickMark val="out"/>
        <c:minorTickMark val="none"/>
        <c:tickLblPos val="none"/>
        <c:crossAx val="891498832"/>
        <c:crosses val="autoZero"/>
        <c:auto val="1"/>
        <c:lblAlgn val="ctr"/>
        <c:lblOffset val="100"/>
        <c:noMultiLvlLbl val="0"/>
      </c:catAx>
      <c:spPr>
        <a:ln w="3175">
          <a:solidFill>
            <a:schemeClr val="bg1"/>
          </a:solidFill>
        </a:ln>
      </c:spPr>
    </c:plotArea>
    <c:plotVisOnly val="1"/>
    <c:dispBlanksAs val="zero"/>
    <c:showDLblsOverMax val="0"/>
  </c:chart>
  <c:spPr>
    <a:solidFill>
      <a:schemeClr val="bg1">
        <a:lumMod val="85000"/>
        <a:alpha val="50000"/>
      </a:schemeClr>
    </a:solidFill>
    <a:ln>
      <a:noFill/>
    </a:ln>
  </c:spPr>
  <c:printSettings>
    <c:headerFooter/>
    <c:pageMargins b="0.75000000000000966" l="0.70000000000000062" r="0.70000000000000062" t="0.75000000000000966" header="0.30000000000000032" footer="0.30000000000000032"/>
    <c:pageSetup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ES" sz="1200"/>
              <a:t>Afiliación</a:t>
            </a:r>
            <a:r>
              <a:rPr lang="es-ES" sz="1200" baseline="0"/>
              <a:t> total </a:t>
            </a:r>
            <a:r>
              <a:rPr lang="es-ES" sz="1200"/>
              <a:t>a la Seguridad Social</a:t>
            </a:r>
          </a:p>
        </c:rich>
      </c:tx>
      <c:layout>
        <c:manualLayout>
          <c:xMode val="edge"/>
          <c:yMode val="edge"/>
          <c:x val="0.3426852195800643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7206355051770925E-2"/>
          <c:y val="0.10803359580052492"/>
          <c:w val="0.86856554182863177"/>
          <c:h val="0.7687639631264187"/>
        </c:manualLayout>
      </c:layout>
      <c:areaChart>
        <c:grouping val="stacked"/>
        <c:varyColors val="0"/>
        <c:ser>
          <c:idx val="0"/>
          <c:order val="0"/>
          <c:tx>
            <c:v>Inferior</c:v>
          </c:tx>
          <c:spPr>
            <a:solidFill>
              <a:sysClr val="window" lastClr="FFFFFF">
                <a:alpha val="0"/>
              </a:sysClr>
            </a:solidFill>
            <a:ln w="38100">
              <a:noFill/>
            </a:ln>
          </c:spPr>
          <c:cat>
            <c:numRef>
              <c:f>[0]!_Fechas_Registrales_Grafico</c:f>
              <c:numCache>
                <c:formatCode>[$-C0A]mmm\-yy;@</c:formatCode>
                <c:ptCount val="49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  <c:pt idx="12">
                  <c:v>43496</c:v>
                </c:pt>
                <c:pt idx="13">
                  <c:v>43524</c:v>
                </c:pt>
                <c:pt idx="14">
                  <c:v>43555</c:v>
                </c:pt>
                <c:pt idx="15">
                  <c:v>43585</c:v>
                </c:pt>
                <c:pt idx="16">
                  <c:v>43616</c:v>
                </c:pt>
                <c:pt idx="17">
                  <c:v>43646</c:v>
                </c:pt>
                <c:pt idx="18">
                  <c:v>43677</c:v>
                </c:pt>
                <c:pt idx="19">
                  <c:v>43708</c:v>
                </c:pt>
                <c:pt idx="20">
                  <c:v>43738</c:v>
                </c:pt>
                <c:pt idx="21">
                  <c:v>43769</c:v>
                </c:pt>
                <c:pt idx="22">
                  <c:v>43799</c:v>
                </c:pt>
                <c:pt idx="23">
                  <c:v>43830</c:v>
                </c:pt>
                <c:pt idx="24">
                  <c:v>43861</c:v>
                </c:pt>
                <c:pt idx="25">
                  <c:v>43890</c:v>
                </c:pt>
                <c:pt idx="26">
                  <c:v>43921</c:v>
                </c:pt>
                <c:pt idx="27">
                  <c:v>43951</c:v>
                </c:pt>
                <c:pt idx="28">
                  <c:v>43982</c:v>
                </c:pt>
                <c:pt idx="29">
                  <c:v>44012</c:v>
                </c:pt>
                <c:pt idx="30">
                  <c:v>44043</c:v>
                </c:pt>
                <c:pt idx="31">
                  <c:v>44074</c:v>
                </c:pt>
                <c:pt idx="32">
                  <c:v>44104</c:v>
                </c:pt>
                <c:pt idx="33">
                  <c:v>44135</c:v>
                </c:pt>
                <c:pt idx="34">
                  <c:v>44165</c:v>
                </c:pt>
                <c:pt idx="35">
                  <c:v>44196</c:v>
                </c:pt>
                <c:pt idx="36">
                  <c:v>44227</c:v>
                </c:pt>
                <c:pt idx="37">
                  <c:v>44255</c:v>
                </c:pt>
                <c:pt idx="38">
                  <c:v>44286</c:v>
                </c:pt>
                <c:pt idx="39">
                  <c:v>44316</c:v>
                </c:pt>
                <c:pt idx="40">
                  <c:v>44347</c:v>
                </c:pt>
                <c:pt idx="41">
                  <c:v>44377</c:v>
                </c:pt>
                <c:pt idx="42">
                  <c:v>44408</c:v>
                </c:pt>
                <c:pt idx="43">
                  <c:v>44439</c:v>
                </c:pt>
                <c:pt idx="44">
                  <c:v>44469</c:v>
                </c:pt>
                <c:pt idx="45">
                  <c:v>44500</c:v>
                </c:pt>
                <c:pt idx="46">
                  <c:v>44530</c:v>
                </c:pt>
                <c:pt idx="47">
                  <c:v>44561</c:v>
                </c:pt>
                <c:pt idx="48">
                  <c:v>44592</c:v>
                </c:pt>
              </c:numCache>
            </c:numRef>
          </c:cat>
          <c:val>
            <c:numRef>
              <c:f>[0]!Inferior_SSTotalESP</c:f>
              <c:numCache>
                <c:formatCode>#,##0</c:formatCode>
                <c:ptCount val="60"/>
                <c:pt idx="0">
                  <c:v>18282031</c:v>
                </c:pt>
                <c:pt idx="1">
                  <c:v>18363514</c:v>
                </c:pt>
                <c:pt idx="2">
                  <c:v>18502088</c:v>
                </c:pt>
                <c:pt idx="3">
                  <c:v>18678461</c:v>
                </c:pt>
                <c:pt idx="4">
                  <c:v>18915668</c:v>
                </c:pt>
                <c:pt idx="5">
                  <c:v>19006990</c:v>
                </c:pt>
                <c:pt idx="6">
                  <c:v>19042810</c:v>
                </c:pt>
                <c:pt idx="7">
                  <c:v>18839814</c:v>
                </c:pt>
                <c:pt idx="8">
                  <c:v>18862713</c:v>
                </c:pt>
                <c:pt idx="9">
                  <c:v>18993073</c:v>
                </c:pt>
                <c:pt idx="10">
                  <c:v>18945624</c:v>
                </c:pt>
                <c:pt idx="11">
                  <c:v>19024165</c:v>
                </c:pt>
                <c:pt idx="12">
                  <c:v>18819300</c:v>
                </c:pt>
                <c:pt idx="13">
                  <c:v>18888472</c:v>
                </c:pt>
                <c:pt idx="14">
                  <c:v>19043576</c:v>
                </c:pt>
                <c:pt idx="15">
                  <c:v>19230362</c:v>
                </c:pt>
                <c:pt idx="16">
                  <c:v>19442113</c:v>
                </c:pt>
                <c:pt idx="17">
                  <c:v>19517697</c:v>
                </c:pt>
                <c:pt idx="18">
                  <c:v>19533211</c:v>
                </c:pt>
                <c:pt idx="19">
                  <c:v>19320227</c:v>
                </c:pt>
                <c:pt idx="20">
                  <c:v>19323451</c:v>
                </c:pt>
                <c:pt idx="21">
                  <c:v>19429993</c:v>
                </c:pt>
                <c:pt idx="22">
                  <c:v>19376878</c:v>
                </c:pt>
                <c:pt idx="23">
                  <c:v>19408538</c:v>
                </c:pt>
                <c:pt idx="24">
                  <c:v>19164494</c:v>
                </c:pt>
                <c:pt idx="25">
                  <c:v>19250228.949999999</c:v>
                </c:pt>
                <c:pt idx="26">
                  <c:v>19006759.59</c:v>
                </c:pt>
                <c:pt idx="27">
                  <c:v>18458666.800000001</c:v>
                </c:pt>
                <c:pt idx="28">
                  <c:v>18556128.850000001</c:v>
                </c:pt>
                <c:pt idx="29">
                  <c:v>18624336.681820001</c:v>
                </c:pt>
                <c:pt idx="30">
                  <c:v>18785554.300000001</c:v>
                </c:pt>
                <c:pt idx="31">
                  <c:v>18792376.140000001</c:v>
                </c:pt>
                <c:pt idx="32">
                  <c:v>18876389.219999999</c:v>
                </c:pt>
                <c:pt idx="33">
                  <c:v>18990363.949999999</c:v>
                </c:pt>
                <c:pt idx="34">
                  <c:v>19022001.57</c:v>
                </c:pt>
                <c:pt idx="35">
                  <c:v>19048433.309999999</c:v>
                </c:pt>
                <c:pt idx="36">
                  <c:v>18829480.149999999</c:v>
                </c:pt>
                <c:pt idx="37">
                  <c:v>18730032.965919133</c:v>
                </c:pt>
                <c:pt idx="38">
                  <c:v>18637477.983769216</c:v>
                </c:pt>
                <c:pt idx="39">
                  <c:v>18637589.322505075</c:v>
                </c:pt>
                <c:pt idx="40">
                  <c:v>18679190.364739947</c:v>
                </c:pt>
                <c:pt idx="41">
                  <c:v>18440081.361823648</c:v>
                </c:pt>
                <c:pt idx="42">
                  <c:v>18159972.182092879</c:v>
                </c:pt>
                <c:pt idx="43">
                  <c:v>17721225.492793463</c:v>
                </c:pt>
                <c:pt idx="44">
                  <c:v>17534806.143232808</c:v>
                </c:pt>
                <c:pt idx="45">
                  <c:v>17580560.005669575</c:v>
                </c:pt>
                <c:pt idx="46">
                  <c:v>17558083.877414696</c:v>
                </c:pt>
                <c:pt idx="47">
                  <c:v>17582542.961810768</c:v>
                </c:pt>
                <c:pt idx="48">
                  <c:v>17415633.304848947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07-4B66-A3F9-AEE3B310736C}"/>
            </c:ext>
          </c:extLst>
        </c:ser>
        <c:ser>
          <c:idx val="1"/>
          <c:order val="1"/>
          <c:tx>
            <c:v>Medio</c:v>
          </c:tx>
          <c:spPr>
            <a:solidFill>
              <a:srgbClr val="C00000">
                <a:alpha val="75000"/>
              </a:srgbClr>
            </a:solidFill>
            <a:ln w="3175">
              <a:noFill/>
              <a:prstDash val="solid"/>
            </a:ln>
          </c:spPr>
          <c:cat>
            <c:numRef>
              <c:f>[0]!_Fechas_Registrales_Grafico</c:f>
              <c:numCache>
                <c:formatCode>[$-C0A]mmm\-yy;@</c:formatCode>
                <c:ptCount val="49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  <c:pt idx="12">
                  <c:v>43496</c:v>
                </c:pt>
                <c:pt idx="13">
                  <c:v>43524</c:v>
                </c:pt>
                <c:pt idx="14">
                  <c:v>43555</c:v>
                </c:pt>
                <c:pt idx="15">
                  <c:v>43585</c:v>
                </c:pt>
                <c:pt idx="16">
                  <c:v>43616</c:v>
                </c:pt>
                <c:pt idx="17">
                  <c:v>43646</c:v>
                </c:pt>
                <c:pt idx="18">
                  <c:v>43677</c:v>
                </c:pt>
                <c:pt idx="19">
                  <c:v>43708</c:v>
                </c:pt>
                <c:pt idx="20">
                  <c:v>43738</c:v>
                </c:pt>
                <c:pt idx="21">
                  <c:v>43769</c:v>
                </c:pt>
                <c:pt idx="22">
                  <c:v>43799</c:v>
                </c:pt>
                <c:pt idx="23">
                  <c:v>43830</c:v>
                </c:pt>
                <c:pt idx="24">
                  <c:v>43861</c:v>
                </c:pt>
                <c:pt idx="25">
                  <c:v>43890</c:v>
                </c:pt>
                <c:pt idx="26">
                  <c:v>43921</c:v>
                </c:pt>
                <c:pt idx="27">
                  <c:v>43951</c:v>
                </c:pt>
                <c:pt idx="28">
                  <c:v>43982</c:v>
                </c:pt>
                <c:pt idx="29">
                  <c:v>44012</c:v>
                </c:pt>
                <c:pt idx="30">
                  <c:v>44043</c:v>
                </c:pt>
                <c:pt idx="31">
                  <c:v>44074</c:v>
                </c:pt>
                <c:pt idx="32">
                  <c:v>44104</c:v>
                </c:pt>
                <c:pt idx="33">
                  <c:v>44135</c:v>
                </c:pt>
                <c:pt idx="34">
                  <c:v>44165</c:v>
                </c:pt>
                <c:pt idx="35">
                  <c:v>44196</c:v>
                </c:pt>
                <c:pt idx="36">
                  <c:v>44227</c:v>
                </c:pt>
                <c:pt idx="37">
                  <c:v>44255</c:v>
                </c:pt>
                <c:pt idx="38">
                  <c:v>44286</c:v>
                </c:pt>
                <c:pt idx="39">
                  <c:v>44316</c:v>
                </c:pt>
                <c:pt idx="40">
                  <c:v>44347</c:v>
                </c:pt>
                <c:pt idx="41">
                  <c:v>44377</c:v>
                </c:pt>
                <c:pt idx="42">
                  <c:v>44408</c:v>
                </c:pt>
                <c:pt idx="43">
                  <c:v>44439</c:v>
                </c:pt>
                <c:pt idx="44">
                  <c:v>44469</c:v>
                </c:pt>
                <c:pt idx="45">
                  <c:v>44500</c:v>
                </c:pt>
                <c:pt idx="46">
                  <c:v>44530</c:v>
                </c:pt>
                <c:pt idx="47">
                  <c:v>44561</c:v>
                </c:pt>
                <c:pt idx="48">
                  <c:v>44592</c:v>
                </c:pt>
              </c:numCache>
            </c:numRef>
          </c:cat>
          <c:val>
            <c:numRef>
              <c:f>[0]!Intervalo_SSTotalESP</c:f>
              <c:numCache>
                <c:formatCode>#,##0</c:formatCode>
                <c:ptCount val="60"/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82640.13438071798</c:v>
                </c:pt>
                <c:pt idx="38">
                  <c:v>177295.31705947898</c:v>
                </c:pt>
                <c:pt idx="39">
                  <c:v>177296.37620688576</c:v>
                </c:pt>
                <c:pt idx="40">
                  <c:v>211939.80127267507</c:v>
                </c:pt>
                <c:pt idx="41">
                  <c:v>486239.13414922892</c:v>
                </c:pt>
                <c:pt idx="42">
                  <c:v>880885.93922941736</c:v>
                </c:pt>
                <c:pt idx="43">
                  <c:v>1250951.9300695821</c:v>
                </c:pt>
                <c:pt idx="44">
                  <c:v>1473252.3296299791</c:v>
                </c:pt>
                <c:pt idx="45">
                  <c:v>1477096.5115316166</c:v>
                </c:pt>
                <c:pt idx="46">
                  <c:v>1475208.0955410386</c:v>
                </c:pt>
                <c:pt idx="47">
                  <c:v>1477263.1170093564</c:v>
                </c:pt>
                <c:pt idx="48">
                  <c:v>1463239.5778297316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07-4B66-A3F9-AEE3B310736C}"/>
            </c:ext>
          </c:extLst>
        </c:ser>
        <c:ser>
          <c:idx val="2"/>
          <c:order val="2"/>
          <c:tx>
            <c:v>Superior</c:v>
          </c:tx>
          <c:spPr>
            <a:solidFill>
              <a:srgbClr val="007A37">
                <a:alpha val="75000"/>
              </a:srgbClr>
            </a:solidFill>
            <a:ln w="3175">
              <a:noFill/>
              <a:prstDash val="solid"/>
            </a:ln>
          </c:spPr>
          <c:val>
            <c:numRef>
              <c:f>[0]!Intervalo_SSTotalESP</c:f>
              <c:numCache>
                <c:formatCode>#,##0</c:formatCode>
                <c:ptCount val="60"/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82640.13438071798</c:v>
                </c:pt>
                <c:pt idx="38">
                  <c:v>177295.31705947898</c:v>
                </c:pt>
                <c:pt idx="39">
                  <c:v>177296.37620688576</c:v>
                </c:pt>
                <c:pt idx="40">
                  <c:v>211939.80127267507</c:v>
                </c:pt>
                <c:pt idx="41">
                  <c:v>486239.13414922892</c:v>
                </c:pt>
                <c:pt idx="42">
                  <c:v>880885.93922941736</c:v>
                </c:pt>
                <c:pt idx="43">
                  <c:v>1250951.9300695821</c:v>
                </c:pt>
                <c:pt idx="44">
                  <c:v>1473252.3296299791</c:v>
                </c:pt>
                <c:pt idx="45">
                  <c:v>1477096.5115316166</c:v>
                </c:pt>
                <c:pt idx="46">
                  <c:v>1475208.0955410386</c:v>
                </c:pt>
                <c:pt idx="47">
                  <c:v>1477263.1170093564</c:v>
                </c:pt>
                <c:pt idx="48">
                  <c:v>1463239.5778297316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07-4B66-A3F9-AEE3B3107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428592"/>
        <c:axId val="834428984"/>
      </c:areaChart>
      <c:areaChart>
        <c:grouping val="stacked"/>
        <c:varyColors val="0"/>
        <c:ser>
          <c:idx val="3"/>
          <c:order val="3"/>
          <c:tx>
            <c:v>SSTotalESP</c:v>
          </c:tx>
          <c:spPr>
            <a:gradFill>
              <a:gsLst>
                <a:gs pos="0">
                  <a:srgbClr val="1F497D">
                    <a:lumMod val="60000"/>
                    <a:lumOff val="40000"/>
                  </a:srgbClr>
                </a:gs>
                <a:gs pos="90000">
                  <a:srgbClr val="4F81BD">
                    <a:lumMod val="40000"/>
                    <a:lumOff val="60000"/>
                  </a:srgbClr>
                </a:gs>
              </a:gsLst>
              <a:lin ang="5400000" scaled="0"/>
            </a:gradFill>
            <a:ln w="3175">
              <a:noFill/>
            </a:ln>
            <a:effectLst/>
          </c:spPr>
          <c:val>
            <c:numRef>
              <c:f>[0]!_SSTotalESP</c:f>
              <c:numCache>
                <c:formatCode>#,##0</c:formatCode>
                <c:ptCount val="37"/>
                <c:pt idx="0">
                  <c:v>18282031</c:v>
                </c:pt>
                <c:pt idx="1">
                  <c:v>18363514</c:v>
                </c:pt>
                <c:pt idx="2">
                  <c:v>18502088</c:v>
                </c:pt>
                <c:pt idx="3">
                  <c:v>18678461</c:v>
                </c:pt>
                <c:pt idx="4">
                  <c:v>18915668</c:v>
                </c:pt>
                <c:pt idx="5">
                  <c:v>19006990</c:v>
                </c:pt>
                <c:pt idx="6">
                  <c:v>19042810</c:v>
                </c:pt>
                <c:pt idx="7">
                  <c:v>18839814</c:v>
                </c:pt>
                <c:pt idx="8">
                  <c:v>18862713</c:v>
                </c:pt>
                <c:pt idx="9">
                  <c:v>18993073</c:v>
                </c:pt>
                <c:pt idx="10">
                  <c:v>18945624</c:v>
                </c:pt>
                <c:pt idx="11">
                  <c:v>19024165</c:v>
                </c:pt>
                <c:pt idx="12">
                  <c:v>18819300</c:v>
                </c:pt>
                <c:pt idx="13">
                  <c:v>18888472</c:v>
                </c:pt>
                <c:pt idx="14">
                  <c:v>19043576</c:v>
                </c:pt>
                <c:pt idx="15">
                  <c:v>19230362</c:v>
                </c:pt>
                <c:pt idx="16">
                  <c:v>19442113</c:v>
                </c:pt>
                <c:pt idx="17">
                  <c:v>19517697</c:v>
                </c:pt>
                <c:pt idx="18">
                  <c:v>19533211</c:v>
                </c:pt>
                <c:pt idx="19">
                  <c:v>19320227</c:v>
                </c:pt>
                <c:pt idx="20">
                  <c:v>19323451</c:v>
                </c:pt>
                <c:pt idx="21">
                  <c:v>19429993</c:v>
                </c:pt>
                <c:pt idx="22">
                  <c:v>19376878</c:v>
                </c:pt>
                <c:pt idx="23">
                  <c:v>19408538</c:v>
                </c:pt>
                <c:pt idx="24">
                  <c:v>19164494</c:v>
                </c:pt>
                <c:pt idx="25">
                  <c:v>19250228.949999999</c:v>
                </c:pt>
                <c:pt idx="26">
                  <c:v>19006759.59</c:v>
                </c:pt>
                <c:pt idx="27">
                  <c:v>18458666.800000001</c:v>
                </c:pt>
                <c:pt idx="28">
                  <c:v>18556128.850000001</c:v>
                </c:pt>
                <c:pt idx="29">
                  <c:v>18624336.681820001</c:v>
                </c:pt>
                <c:pt idx="30">
                  <c:v>18785554.300000001</c:v>
                </c:pt>
                <c:pt idx="31">
                  <c:v>18792376.140000001</c:v>
                </c:pt>
                <c:pt idx="32">
                  <c:v>18876389.219999999</c:v>
                </c:pt>
                <c:pt idx="33">
                  <c:v>18990363.949999999</c:v>
                </c:pt>
                <c:pt idx="34">
                  <c:v>19022001.57</c:v>
                </c:pt>
                <c:pt idx="35">
                  <c:v>19048433.309999999</c:v>
                </c:pt>
                <c:pt idx="36">
                  <c:v>18829480.149999999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07-4B66-A3F9-AEE3B3107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429768"/>
        <c:axId val="834429376"/>
      </c:areaChart>
      <c:dateAx>
        <c:axId val="834428592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yyyy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 b="1"/>
            </a:pPr>
            <a:endParaRPr lang="es-ES"/>
          </a:p>
        </c:txPr>
        <c:crossAx val="834428984"/>
        <c:crosses val="autoZero"/>
        <c:auto val="0"/>
        <c:lblOffset val="100"/>
        <c:baseTimeUnit val="months"/>
        <c:majorUnit val="12"/>
        <c:majorTimeUnit val="months"/>
        <c:minorUnit val="4"/>
        <c:minorTimeUnit val="months"/>
      </c:dateAx>
      <c:valAx>
        <c:axId val="834428984"/>
        <c:scaling>
          <c:orientation val="minMax"/>
          <c:min val="15000000"/>
        </c:scaling>
        <c:delete val="0"/>
        <c:axPos val="l"/>
        <c:majorGridlines>
          <c:spPr>
            <a:ln>
              <a:solidFill>
                <a:sysClr val="window" lastClr="FFFFFF">
                  <a:lumMod val="85000"/>
                </a:sys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 b="1"/>
            </a:pPr>
            <a:endParaRPr lang="es-ES"/>
          </a:p>
        </c:txPr>
        <c:crossAx val="834428592"/>
        <c:crosses val="autoZero"/>
        <c:crossBetween val="between"/>
        <c:dispUnits>
          <c:builtInUnit val="thousands"/>
        </c:dispUnits>
      </c:valAx>
      <c:valAx>
        <c:axId val="834429376"/>
        <c:scaling>
          <c:orientation val="minMax"/>
          <c:min val="130000"/>
        </c:scaling>
        <c:delete val="1"/>
        <c:axPos val="r"/>
        <c:numFmt formatCode="#,##0" sourceLinked="1"/>
        <c:majorTickMark val="out"/>
        <c:minorTickMark val="none"/>
        <c:tickLblPos val="none"/>
        <c:crossAx val="834429768"/>
        <c:crosses val="max"/>
        <c:crossBetween val="midCat"/>
      </c:valAx>
      <c:catAx>
        <c:axId val="834429768"/>
        <c:scaling>
          <c:orientation val="minMax"/>
        </c:scaling>
        <c:delete val="1"/>
        <c:axPos val="b"/>
        <c:majorTickMark val="out"/>
        <c:minorTickMark val="none"/>
        <c:tickLblPos val="none"/>
        <c:crossAx val="834429376"/>
        <c:crosses val="autoZero"/>
        <c:auto val="1"/>
        <c:lblAlgn val="ctr"/>
        <c:lblOffset val="100"/>
        <c:noMultiLvlLbl val="0"/>
      </c:catAx>
      <c:spPr>
        <a:ln w="3175">
          <a:solidFill>
            <a:schemeClr val="bg1"/>
          </a:solidFill>
        </a:ln>
      </c:spPr>
    </c:plotArea>
    <c:plotVisOnly val="1"/>
    <c:dispBlanksAs val="zero"/>
    <c:showDLblsOverMax val="0"/>
  </c:chart>
  <c:spPr>
    <a:solidFill>
      <a:schemeClr val="bg1">
        <a:lumMod val="85000"/>
        <a:alpha val="50000"/>
      </a:schemeClr>
    </a:solidFill>
    <a:ln>
      <a:noFill/>
    </a:ln>
  </c:spPr>
  <c:printSettings>
    <c:headerFooter/>
    <c:pageMargins b="0.75000000000000977" l="0.70000000000000062" r="0.70000000000000062" t="0.75000000000000977" header="0.30000000000000032" footer="0.30000000000000032"/>
    <c:pageSetup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00742292399827"/>
          <c:y val="0"/>
          <c:w val="0.76752118871386377"/>
          <c:h val="0.79836333546317262"/>
        </c:manualLayout>
      </c:layout>
      <c:scatterChart>
        <c:scatterStyle val="lineMarker"/>
        <c:varyColors val="0"/>
        <c:ser>
          <c:idx val="0"/>
          <c:order val="0"/>
          <c:spPr>
            <a:ln w="60325" cap="flat" cmpd="dbl">
              <a:gradFill>
                <a:gsLst>
                  <a:gs pos="75000">
                    <a:schemeClr val="tx2">
                      <a:lumMod val="40000"/>
                      <a:lumOff val="60000"/>
                    </a:schemeClr>
                  </a:gs>
                  <a:gs pos="50000">
                    <a:srgbClr val="1F497D">
                      <a:lumMod val="75000"/>
                    </a:srgbClr>
                  </a:gs>
                </a:gsLst>
                <a:lin ang="5400000" scaled="0"/>
              </a:gradFill>
              <a:miter lim="800000"/>
              <a:tailEnd type="triangle" w="sm" len="med"/>
            </a:ln>
          </c:spPr>
          <c:marker>
            <c:symbol val="none"/>
          </c:marker>
          <c:xVal>
            <c:numRef>
              <c:f>'Panel Registros'!$K$18:$K$19</c:f>
              <c:numCache>
                <c:formatCode>General</c:formatCode>
                <c:ptCount val="2"/>
                <c:pt idx="0">
                  <c:v>0</c:v>
                </c:pt>
                <c:pt idx="1">
                  <c:v>-0.50000000000000011</c:v>
                </c:pt>
              </c:numCache>
            </c:numRef>
          </c:xVal>
          <c:yVal>
            <c:numRef>
              <c:f>'Panel Registros'!$L$18:$L$19</c:f>
              <c:numCache>
                <c:formatCode>General</c:formatCode>
                <c:ptCount val="2"/>
                <c:pt idx="0">
                  <c:v>0</c:v>
                </c:pt>
                <c:pt idx="1">
                  <c:v>0.8660254037844386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D5-4732-861E-381CBEC8C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479128"/>
        <c:axId val="834479520"/>
      </c:scatterChart>
      <c:valAx>
        <c:axId val="834479128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834479520"/>
        <c:crosses val="autoZero"/>
        <c:crossBetween val="midCat"/>
        <c:majorUnit val="1"/>
        <c:minorUnit val="1"/>
      </c:valAx>
      <c:valAx>
        <c:axId val="834479520"/>
        <c:scaling>
          <c:orientation val="minMax"/>
          <c:max val="1.2"/>
          <c:min val="-7.0000000000000021E-2"/>
        </c:scaling>
        <c:delete val="0"/>
        <c:axPos val="l"/>
        <c:majorGridlines>
          <c:spPr>
            <a:ln w="0">
              <a:solidFill>
                <a:sysClr val="window" lastClr="FFFFFF">
                  <a:alpha val="0"/>
                </a:sysClr>
              </a:solidFill>
            </a:ln>
          </c:spPr>
        </c:majorGridlines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834479128"/>
        <c:crosses val="autoZero"/>
        <c:crossBetween val="midCat"/>
        <c:majorUnit val="1.2"/>
        <c:minorUnit val="1.2"/>
      </c:valAx>
      <c:spPr>
        <a:noFill/>
      </c:spPr>
    </c:plotArea>
    <c:plotVisOnly val="1"/>
    <c:dispBlanksAs val="gap"/>
    <c:showDLblsOverMax val="0"/>
  </c:chart>
  <c:spPr>
    <a:blipFill>
      <a:blip xmlns:r="http://schemas.openxmlformats.org/officeDocument/2006/relationships" r:embed="rId1"/>
      <a:stretch>
        <a:fillRect/>
      </a:stretch>
    </a:blipFill>
    <a:ln w="3175">
      <a:noFill/>
    </a:ln>
  </c:spPr>
  <c:printSettings>
    <c:headerFooter/>
    <c:pageMargins b="0.75000000000000866" l="0.70000000000000062" r="0.70000000000000062" t="0.75000000000000866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55555555555582E-2"/>
          <c:y val="0.1"/>
          <c:w val="0.93888888888889732"/>
          <c:h val="0.8"/>
        </c:manualLayout>
      </c:layout>
      <c:lineChart>
        <c:grouping val="standard"/>
        <c:varyColors val="0"/>
        <c:ser>
          <c:idx val="4"/>
          <c:order val="0"/>
          <c:tx>
            <c:v>Variaciones interanuales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11"/>
              <c:layout>
                <c:manualLayout>
                  <c:x val="-1.0018099206310814E-16"/>
                  <c:y val="7.11166494204446E-2"/>
                </c:manualLayout>
              </c:layout>
              <c:spPr/>
              <c:txPr>
                <a:bodyPr/>
                <a:lstStyle/>
                <a:p>
                  <a:pPr>
                    <a:defRPr sz="1100" b="1" i="1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F8AC-403B-8A20-C9B5D3BE40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i="1"/>
                </a:pPr>
                <a:endParaRPr lang="es-E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ParoRegCLM!$AK$2:$AV$2</c:f>
              <c:numCache>
                <c:formatCode>[$-C0A]mmm\-yy;@</c:formatCode>
                <c:ptCount val="12"/>
                <c:pt idx="0">
                  <c:v>44196</c:v>
                </c:pt>
                <c:pt idx="1">
                  <c:v>44227</c:v>
                </c:pt>
                <c:pt idx="2">
                  <c:v>44255</c:v>
                </c:pt>
                <c:pt idx="3">
                  <c:v>44286</c:v>
                </c:pt>
                <c:pt idx="4">
                  <c:v>44316</c:v>
                </c:pt>
                <c:pt idx="5">
                  <c:v>44347</c:v>
                </c:pt>
                <c:pt idx="6">
                  <c:v>44377</c:v>
                </c:pt>
                <c:pt idx="7">
                  <c:v>44408</c:v>
                </c:pt>
                <c:pt idx="8">
                  <c:v>44439</c:v>
                </c:pt>
                <c:pt idx="9">
                  <c:v>44469</c:v>
                </c:pt>
                <c:pt idx="10">
                  <c:v>44500</c:v>
                </c:pt>
                <c:pt idx="11">
                  <c:v>44530</c:v>
                </c:pt>
              </c:numCache>
            </c:numRef>
          </c:cat>
          <c:val>
            <c:numRef>
              <c:f>[0]!VarInteranuales_SSTotalCLM</c:f>
              <c:numCache>
                <c:formatCode>0.0%</c:formatCode>
                <c:ptCount val="12"/>
                <c:pt idx="0">
                  <c:v>8.6918905457684659E-3</c:v>
                </c:pt>
                <c:pt idx="1">
                  <c:v>-5.9982756497104495E-3</c:v>
                </c:pt>
                <c:pt idx="2">
                  <c:v>-3.4626464553614511E-2</c:v>
                </c:pt>
                <c:pt idx="3">
                  <c:v>-2.8172639292231461E-2</c:v>
                </c:pt>
                <c:pt idx="4">
                  <c:v>-2.1609213851697229E-2</c:v>
                </c:pt>
                <c:pt idx="5">
                  <c:v>-1.8704664077135114E-2</c:v>
                </c:pt>
                <c:pt idx="6">
                  <c:v>-8.5283901060388967E-3</c:v>
                </c:pt>
                <c:pt idx="7">
                  <c:v>3.9008165215708157E-3</c:v>
                </c:pt>
                <c:pt idx="8">
                  <c:v>8.9072655744537599E-4</c:v>
                </c:pt>
                <c:pt idx="9">
                  <c:v>4.9706380909275705E-3</c:v>
                </c:pt>
                <c:pt idx="10">
                  <c:v>5.4099933336695383E-3</c:v>
                </c:pt>
                <c:pt idx="11">
                  <c:v>2.6007415579543114E-3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8AC-403B-8A20-C9B5D3BE4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4480304"/>
        <c:axId val="834486928"/>
      </c:lineChart>
      <c:dateAx>
        <c:axId val="834480304"/>
        <c:scaling>
          <c:orientation val="minMax"/>
        </c:scaling>
        <c:delete val="0"/>
        <c:axPos val="b"/>
        <c:numFmt formatCode="[$-C0A]mmm\-yy;@" sourceLinked="1"/>
        <c:majorTickMark val="none"/>
        <c:minorTickMark val="none"/>
        <c:tickLblPos val="none"/>
        <c:spPr>
          <a:noFill/>
          <a:ln w="19050">
            <a:solidFill>
              <a:schemeClr val="bg1">
                <a:lumMod val="65000"/>
              </a:schemeClr>
            </a:solidFill>
          </a:ln>
        </c:spPr>
        <c:crossAx val="834486928"/>
        <c:crosses val="autoZero"/>
        <c:auto val="0"/>
        <c:lblOffset val="100"/>
        <c:baseTimeUnit val="months"/>
        <c:majorUnit val="4"/>
        <c:majorTimeUnit val="months"/>
        <c:minorUnit val="1"/>
        <c:minorTimeUnit val="months"/>
      </c:dateAx>
      <c:valAx>
        <c:axId val="83448692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%" sourceLinked="0"/>
        <c:majorTickMark val="none"/>
        <c:minorTickMark val="none"/>
        <c:tickLblPos val="none"/>
        <c:spPr>
          <a:noFill/>
          <a:ln w="19050">
            <a:solidFill>
              <a:schemeClr val="bg1">
                <a:lumMod val="65000"/>
              </a:schemeClr>
            </a:solidFill>
          </a:ln>
        </c:spPr>
        <c:crossAx val="83448030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bg1">
        <a:lumMod val="85000"/>
      </a:schemeClr>
    </a:solidFill>
    <a:ln>
      <a:noFill/>
    </a:ln>
  </c:spPr>
  <c:printSettings>
    <c:headerFooter/>
    <c:pageMargins b="0.75000000000000855" l="0.70000000000000062" r="0.70000000000000062" t="0.7500000000000085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00742292399827"/>
          <c:y val="0"/>
          <c:w val="0.76752118871386377"/>
          <c:h val="0.79836333546317262"/>
        </c:manualLayout>
      </c:layout>
      <c:scatterChart>
        <c:scatterStyle val="lineMarker"/>
        <c:varyColors val="0"/>
        <c:ser>
          <c:idx val="0"/>
          <c:order val="0"/>
          <c:spPr>
            <a:ln w="60325" cap="flat" cmpd="dbl">
              <a:gradFill>
                <a:gsLst>
                  <a:gs pos="75000">
                    <a:schemeClr val="tx2">
                      <a:lumMod val="40000"/>
                      <a:lumOff val="60000"/>
                    </a:schemeClr>
                  </a:gs>
                  <a:gs pos="50000">
                    <a:srgbClr val="1F497D">
                      <a:lumMod val="75000"/>
                    </a:srgbClr>
                  </a:gs>
                </a:gsLst>
                <a:lin ang="5400000" scaled="0"/>
              </a:gradFill>
              <a:miter lim="800000"/>
              <a:tailEnd type="triangle" w="sm" len="med"/>
            </a:ln>
          </c:spPr>
          <c:marker>
            <c:symbol val="none"/>
          </c:marker>
          <c:xVal>
            <c:numRef>
              <c:f>'Panel Registros'!$K$37:$K$38</c:f>
              <c:numCache>
                <c:formatCode>General</c:formatCode>
                <c:ptCount val="2"/>
                <c:pt idx="0">
                  <c:v>0</c:v>
                </c:pt>
                <c:pt idx="1">
                  <c:v>-0.70710678118654757</c:v>
                </c:pt>
              </c:numCache>
            </c:numRef>
          </c:xVal>
          <c:yVal>
            <c:numRef>
              <c:f>'Panel Registros'!$L$37:$L$38</c:f>
              <c:numCache>
                <c:formatCode>General</c:formatCode>
                <c:ptCount val="2"/>
                <c:pt idx="0">
                  <c:v>0</c:v>
                </c:pt>
                <c:pt idx="1">
                  <c:v>0.70710678118654746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3-4DEC-8B55-052787ECB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487712"/>
        <c:axId val="834488104"/>
      </c:scatterChart>
      <c:valAx>
        <c:axId val="834487712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834488104"/>
        <c:crosses val="autoZero"/>
        <c:crossBetween val="midCat"/>
        <c:majorUnit val="1"/>
        <c:minorUnit val="1"/>
      </c:valAx>
      <c:valAx>
        <c:axId val="834488104"/>
        <c:scaling>
          <c:orientation val="minMax"/>
          <c:max val="1.2"/>
          <c:min val="-7.0000000000000021E-2"/>
        </c:scaling>
        <c:delete val="0"/>
        <c:axPos val="l"/>
        <c:majorGridlines>
          <c:spPr>
            <a:ln w="0">
              <a:solidFill>
                <a:sysClr val="window" lastClr="FFFFFF">
                  <a:alpha val="0"/>
                </a:sysClr>
              </a:solidFill>
            </a:ln>
          </c:spPr>
        </c:majorGridlines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834487712"/>
        <c:crosses val="autoZero"/>
        <c:crossBetween val="midCat"/>
        <c:majorUnit val="1.2"/>
        <c:minorUnit val="1.2"/>
      </c:valAx>
      <c:spPr>
        <a:noFill/>
      </c:spPr>
    </c:plotArea>
    <c:plotVisOnly val="1"/>
    <c:dispBlanksAs val="gap"/>
    <c:showDLblsOverMax val="0"/>
  </c:chart>
  <c:spPr>
    <a:blipFill>
      <a:blip xmlns:r="http://schemas.openxmlformats.org/officeDocument/2006/relationships" r:embed="rId1"/>
      <a:stretch>
        <a:fillRect/>
      </a:stretch>
    </a:blipFill>
    <a:ln w="3175">
      <a:noFill/>
    </a:ln>
  </c:spPr>
  <c:printSettings>
    <c:headerFooter/>
    <c:pageMargins b="0.75000000000000877" l="0.70000000000000062" r="0.70000000000000062" t="0.75000000000000877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55555555555582E-2"/>
          <c:y val="0.1"/>
          <c:w val="0.93888888888889754"/>
          <c:h val="0.8"/>
        </c:manualLayout>
      </c:layout>
      <c:lineChart>
        <c:grouping val="standard"/>
        <c:varyColors val="0"/>
        <c:ser>
          <c:idx val="4"/>
          <c:order val="0"/>
          <c:tx>
            <c:v>Variaciones interanuales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11"/>
              <c:layout>
                <c:manualLayout>
                  <c:x val="-4.3383025697067889E-7"/>
                  <c:y val="0.3137257054711237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F274-4502-8B3A-8E4F0937A2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i="1">
                    <a:solidFill>
                      <a:schemeClr val="tx2">
                        <a:lumMod val="75000"/>
                      </a:schemeClr>
                    </a:solidFill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ParoRegCLM!$AK$2:$AV$2</c:f>
              <c:numCache>
                <c:formatCode>[$-C0A]mmm\-yy;@</c:formatCode>
                <c:ptCount val="12"/>
                <c:pt idx="0">
                  <c:v>44196</c:v>
                </c:pt>
                <c:pt idx="1">
                  <c:v>44227</c:v>
                </c:pt>
                <c:pt idx="2">
                  <c:v>44255</c:v>
                </c:pt>
                <c:pt idx="3">
                  <c:v>44286</c:v>
                </c:pt>
                <c:pt idx="4">
                  <c:v>44316</c:v>
                </c:pt>
                <c:pt idx="5">
                  <c:v>44347</c:v>
                </c:pt>
                <c:pt idx="6">
                  <c:v>44377</c:v>
                </c:pt>
                <c:pt idx="7">
                  <c:v>44408</c:v>
                </c:pt>
                <c:pt idx="8">
                  <c:v>44439</c:v>
                </c:pt>
                <c:pt idx="9">
                  <c:v>44469</c:v>
                </c:pt>
                <c:pt idx="10">
                  <c:v>44500</c:v>
                </c:pt>
                <c:pt idx="11">
                  <c:v>44530</c:v>
                </c:pt>
              </c:numCache>
            </c:numRef>
          </c:cat>
          <c:val>
            <c:numRef>
              <c:f>[0]!VarInteranuales_SSTotalESP</c:f>
              <c:numCache>
                <c:formatCode>0.0%</c:formatCode>
                <c:ptCount val="12"/>
                <c:pt idx="0">
                  <c:v>1.9152261231083045E-2</c:v>
                </c:pt>
                <c:pt idx="1">
                  <c:v>-1.9332718812895555E-3</c:v>
                </c:pt>
                <c:pt idx="2">
                  <c:v>-4.0129000171707618E-2</c:v>
                </c:pt>
                <c:pt idx="3">
                  <c:v>-4.5570363159600946E-2</c:v>
                </c:pt>
                <c:pt idx="4">
                  <c:v>-4.5771809972252275E-2</c:v>
                </c:pt>
                <c:pt idx="5">
                  <c:v>-3.8276179989045311E-2</c:v>
                </c:pt>
                <c:pt idx="6">
                  <c:v>-2.7321152075490573E-2</c:v>
                </c:pt>
                <c:pt idx="7">
                  <c:v>-2.3135711110815582E-2</c:v>
                </c:pt>
                <c:pt idx="8">
                  <c:v>-2.2626310261666061E-2</c:v>
                </c:pt>
                <c:pt idx="9">
                  <c:v>-1.8314427638962294E-2</c:v>
                </c:pt>
                <c:pt idx="10">
                  <c:v>-1.8553931779920818E-2</c:v>
                </c:pt>
                <c:pt idx="11">
                  <c:v>-1.7480965059656794E-2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274-4502-8B3A-8E4F0937A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1855272"/>
        <c:axId val="801855664"/>
      </c:lineChart>
      <c:dateAx>
        <c:axId val="801855272"/>
        <c:scaling>
          <c:orientation val="minMax"/>
        </c:scaling>
        <c:delete val="0"/>
        <c:axPos val="b"/>
        <c:numFmt formatCode="[$-C0A]mmm\-yy;@" sourceLinked="1"/>
        <c:majorTickMark val="none"/>
        <c:minorTickMark val="none"/>
        <c:tickLblPos val="none"/>
        <c:spPr>
          <a:noFill/>
          <a:ln w="19050">
            <a:solidFill>
              <a:schemeClr val="bg1">
                <a:lumMod val="65000"/>
              </a:schemeClr>
            </a:solidFill>
          </a:ln>
        </c:spPr>
        <c:crossAx val="801855664"/>
        <c:crosses val="autoZero"/>
        <c:auto val="0"/>
        <c:lblOffset val="100"/>
        <c:baseTimeUnit val="months"/>
        <c:majorUnit val="4"/>
        <c:majorTimeUnit val="months"/>
        <c:minorUnit val="1"/>
        <c:minorTimeUnit val="months"/>
      </c:dateAx>
      <c:valAx>
        <c:axId val="801855664"/>
        <c:scaling>
          <c:orientation val="minMax"/>
          <c:max val="0.1"/>
          <c:min val="-0.1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%" sourceLinked="0"/>
        <c:majorTickMark val="none"/>
        <c:minorTickMark val="none"/>
        <c:tickLblPos val="none"/>
        <c:spPr>
          <a:noFill/>
          <a:ln w="19050">
            <a:solidFill>
              <a:schemeClr val="bg1">
                <a:lumMod val="65000"/>
              </a:schemeClr>
            </a:solidFill>
          </a:ln>
        </c:spPr>
        <c:crossAx val="80185527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bg1">
        <a:lumMod val="85000"/>
      </a:schemeClr>
    </a:solidFill>
    <a:ln>
      <a:noFill/>
    </a:ln>
  </c:spPr>
  <c:printSettings>
    <c:headerFooter/>
    <c:pageMargins b="0.75000000000000877" l="0.70000000000000062" r="0.70000000000000062" t="0.75000000000000877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Scroll" dx="15" fmlaLink="$Q$2" horiz="1" max="12" min="1" page="0" val="12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15039</xdr:colOff>
      <xdr:row>2</xdr:row>
      <xdr:rowOff>10026</xdr:rowOff>
    </xdr:from>
    <xdr:to>
      <xdr:col>4</xdr:col>
      <xdr:colOff>762001</xdr:colOff>
      <xdr:row>11</xdr:row>
      <xdr:rowOff>171449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14</xdr:row>
      <xdr:rowOff>1</xdr:rowOff>
    </xdr:from>
    <xdr:to>
      <xdr:col>1</xdr:col>
      <xdr:colOff>781048</xdr:colOff>
      <xdr:row>19</xdr:row>
      <xdr:rowOff>3</xdr:rowOff>
    </xdr:to>
    <xdr:graphicFrame macro="">
      <xdr:nvGraphicFramePr>
        <xdr:cNvPr id="10" name="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721518</xdr:colOff>
      <xdr:row>17</xdr:row>
      <xdr:rowOff>63526</xdr:rowOff>
    </xdr:from>
    <xdr:to>
      <xdr:col>1</xdr:col>
      <xdr:colOff>84468</xdr:colOff>
      <xdr:row>18</xdr:row>
      <xdr:rowOff>17026</xdr:rowOff>
    </xdr:to>
    <xdr:sp macro="" textlink="">
      <xdr:nvSpPr>
        <xdr:cNvPr id="11" name="10 Elipse"/>
        <xdr:cNvSpPr/>
      </xdr:nvSpPr>
      <xdr:spPr>
        <a:xfrm>
          <a:off x="721518" y="3378226"/>
          <a:ext cx="144000" cy="144000"/>
        </a:xfrm>
        <a:prstGeom prst="ellipse">
          <a:avLst/>
        </a:prstGeom>
        <a:gradFill>
          <a:gsLst>
            <a:gs pos="75000">
              <a:srgbClr val="1F497D">
                <a:lumMod val="40000"/>
                <a:lumOff val="60000"/>
              </a:srgbClr>
            </a:gs>
            <a:gs pos="50000">
              <a:srgbClr val="1F497D">
                <a:lumMod val="75000"/>
              </a:srgbClr>
            </a:gs>
          </a:gsLst>
          <a:lin ang="5400000" scaled="0"/>
        </a:gra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9525</xdr:colOff>
      <xdr:row>14</xdr:row>
      <xdr:rowOff>0</xdr:rowOff>
    </xdr:from>
    <xdr:to>
      <xdr:col>6</xdr:col>
      <xdr:colOff>781049</xdr:colOff>
      <xdr:row>19</xdr:row>
      <xdr:rowOff>2</xdr:rowOff>
    </xdr:to>
    <xdr:graphicFrame macro="">
      <xdr:nvGraphicFramePr>
        <xdr:cNvPr id="14" name="1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</xdr:colOff>
      <xdr:row>33</xdr:row>
      <xdr:rowOff>0</xdr:rowOff>
    </xdr:from>
    <xdr:to>
      <xdr:col>1</xdr:col>
      <xdr:colOff>781049</xdr:colOff>
      <xdr:row>38</xdr:row>
      <xdr:rowOff>2</xdr:rowOff>
    </xdr:to>
    <xdr:graphicFrame macro="">
      <xdr:nvGraphicFramePr>
        <xdr:cNvPr id="16" name="1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9525</xdr:colOff>
      <xdr:row>33</xdr:row>
      <xdr:rowOff>0</xdr:rowOff>
    </xdr:from>
    <xdr:to>
      <xdr:col>6</xdr:col>
      <xdr:colOff>781049</xdr:colOff>
      <xdr:row>38</xdr:row>
      <xdr:rowOff>2</xdr:rowOff>
    </xdr:to>
    <xdr:graphicFrame macro="">
      <xdr:nvGraphicFramePr>
        <xdr:cNvPr id="17" name="1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19051</xdr:colOff>
      <xdr:row>33</xdr:row>
      <xdr:rowOff>0</xdr:rowOff>
    </xdr:from>
    <xdr:to>
      <xdr:col>11</xdr:col>
      <xdr:colOff>781049</xdr:colOff>
      <xdr:row>38</xdr:row>
      <xdr:rowOff>2</xdr:rowOff>
    </xdr:to>
    <xdr:graphicFrame macro="">
      <xdr:nvGraphicFramePr>
        <xdr:cNvPr id="18" name="1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711993</xdr:colOff>
      <xdr:row>17</xdr:row>
      <xdr:rowOff>63526</xdr:rowOff>
    </xdr:from>
    <xdr:to>
      <xdr:col>6</xdr:col>
      <xdr:colOff>74943</xdr:colOff>
      <xdr:row>18</xdr:row>
      <xdr:rowOff>17026</xdr:rowOff>
    </xdr:to>
    <xdr:sp macro="" textlink="">
      <xdr:nvSpPr>
        <xdr:cNvPr id="19" name="18 Elipse"/>
        <xdr:cNvSpPr/>
      </xdr:nvSpPr>
      <xdr:spPr>
        <a:xfrm>
          <a:off x="6960393" y="3378226"/>
          <a:ext cx="144000" cy="144000"/>
        </a:xfrm>
        <a:prstGeom prst="ellipse">
          <a:avLst/>
        </a:prstGeom>
        <a:gradFill>
          <a:gsLst>
            <a:gs pos="75000">
              <a:srgbClr val="1F497D">
                <a:lumMod val="40000"/>
                <a:lumOff val="60000"/>
              </a:srgbClr>
            </a:gs>
            <a:gs pos="50000">
              <a:srgbClr val="1F497D">
                <a:lumMod val="75000"/>
              </a:srgbClr>
            </a:gs>
          </a:gsLst>
          <a:lin ang="5400000" scaled="0"/>
        </a:gra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702468</xdr:colOff>
      <xdr:row>36</xdr:row>
      <xdr:rowOff>63526</xdr:rowOff>
    </xdr:from>
    <xdr:to>
      <xdr:col>1</xdr:col>
      <xdr:colOff>65418</xdr:colOff>
      <xdr:row>37</xdr:row>
      <xdr:rowOff>17026</xdr:rowOff>
    </xdr:to>
    <xdr:sp macro="" textlink="">
      <xdr:nvSpPr>
        <xdr:cNvPr id="21" name="20 Elipse"/>
        <xdr:cNvSpPr/>
      </xdr:nvSpPr>
      <xdr:spPr>
        <a:xfrm>
          <a:off x="3045618" y="6902476"/>
          <a:ext cx="144000" cy="144000"/>
        </a:xfrm>
        <a:prstGeom prst="ellipse">
          <a:avLst/>
        </a:prstGeom>
        <a:gradFill>
          <a:gsLst>
            <a:gs pos="75000">
              <a:srgbClr val="1F497D">
                <a:lumMod val="40000"/>
                <a:lumOff val="60000"/>
              </a:srgbClr>
            </a:gs>
            <a:gs pos="50000">
              <a:srgbClr val="1F497D">
                <a:lumMod val="75000"/>
              </a:srgbClr>
            </a:gs>
          </a:gsLst>
          <a:lin ang="5400000" scaled="0"/>
        </a:gra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711993</xdr:colOff>
      <xdr:row>36</xdr:row>
      <xdr:rowOff>63526</xdr:rowOff>
    </xdr:from>
    <xdr:to>
      <xdr:col>6</xdr:col>
      <xdr:colOff>74943</xdr:colOff>
      <xdr:row>37</xdr:row>
      <xdr:rowOff>17026</xdr:rowOff>
    </xdr:to>
    <xdr:sp macro="" textlink="">
      <xdr:nvSpPr>
        <xdr:cNvPr id="22" name="21 Elipse"/>
        <xdr:cNvSpPr/>
      </xdr:nvSpPr>
      <xdr:spPr>
        <a:xfrm>
          <a:off x="6960393" y="6902476"/>
          <a:ext cx="144000" cy="144000"/>
        </a:xfrm>
        <a:prstGeom prst="ellipse">
          <a:avLst/>
        </a:prstGeom>
        <a:gradFill>
          <a:gsLst>
            <a:gs pos="75000">
              <a:srgbClr val="1F497D">
                <a:lumMod val="40000"/>
                <a:lumOff val="60000"/>
              </a:srgbClr>
            </a:gs>
            <a:gs pos="50000">
              <a:srgbClr val="1F497D">
                <a:lumMod val="75000"/>
              </a:srgbClr>
            </a:gs>
          </a:gsLst>
          <a:lin ang="5400000" scaled="0"/>
        </a:gra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</xdr:col>
      <xdr:colOff>711993</xdr:colOff>
      <xdr:row>36</xdr:row>
      <xdr:rowOff>63526</xdr:rowOff>
    </xdr:from>
    <xdr:to>
      <xdr:col>11</xdr:col>
      <xdr:colOff>74943</xdr:colOff>
      <xdr:row>37</xdr:row>
      <xdr:rowOff>17026</xdr:rowOff>
    </xdr:to>
    <xdr:sp macro="" textlink="">
      <xdr:nvSpPr>
        <xdr:cNvPr id="26" name="25 Elipse"/>
        <xdr:cNvSpPr/>
      </xdr:nvSpPr>
      <xdr:spPr>
        <a:xfrm>
          <a:off x="10865643" y="6902476"/>
          <a:ext cx="144000" cy="144000"/>
        </a:xfrm>
        <a:prstGeom prst="ellipse">
          <a:avLst/>
        </a:prstGeom>
        <a:gradFill>
          <a:gsLst>
            <a:gs pos="75000">
              <a:srgbClr val="1F497D">
                <a:lumMod val="40000"/>
                <a:lumOff val="60000"/>
              </a:srgbClr>
            </a:gs>
            <a:gs pos="50000">
              <a:srgbClr val="1F497D">
                <a:lumMod val="75000"/>
              </a:srgbClr>
            </a:gs>
          </a:gsLst>
          <a:lin ang="5400000" scaled="0"/>
        </a:gra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9525</xdr:colOff>
      <xdr:row>17</xdr:row>
      <xdr:rowOff>7144</xdr:rowOff>
    </xdr:from>
    <xdr:to>
      <xdr:col>4</xdr:col>
      <xdr:colOff>752474</xdr:colOff>
      <xdr:row>18</xdr:row>
      <xdr:rowOff>180975</xdr:rowOff>
    </xdr:to>
    <xdr:graphicFrame macro="">
      <xdr:nvGraphicFramePr>
        <xdr:cNvPr id="23" name="2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9526</xdr:colOff>
      <xdr:row>17</xdr:row>
      <xdr:rowOff>7144</xdr:rowOff>
    </xdr:from>
    <xdr:to>
      <xdr:col>9</xdr:col>
      <xdr:colOff>771526</xdr:colOff>
      <xdr:row>18</xdr:row>
      <xdr:rowOff>180975</xdr:rowOff>
    </xdr:to>
    <xdr:graphicFrame macro="">
      <xdr:nvGraphicFramePr>
        <xdr:cNvPr id="24" name="2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19051</xdr:colOff>
      <xdr:row>14</xdr:row>
      <xdr:rowOff>0</xdr:rowOff>
    </xdr:from>
    <xdr:to>
      <xdr:col>11</xdr:col>
      <xdr:colOff>781049</xdr:colOff>
      <xdr:row>19</xdr:row>
      <xdr:rowOff>2</xdr:rowOff>
    </xdr:to>
    <xdr:graphicFrame macro="">
      <xdr:nvGraphicFramePr>
        <xdr:cNvPr id="25" name="2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711993</xdr:colOff>
      <xdr:row>17</xdr:row>
      <xdr:rowOff>63526</xdr:rowOff>
    </xdr:from>
    <xdr:to>
      <xdr:col>11</xdr:col>
      <xdr:colOff>74943</xdr:colOff>
      <xdr:row>18</xdr:row>
      <xdr:rowOff>17026</xdr:rowOff>
    </xdr:to>
    <xdr:sp macro="" textlink="">
      <xdr:nvSpPr>
        <xdr:cNvPr id="27" name="26 Elipse"/>
        <xdr:cNvSpPr/>
      </xdr:nvSpPr>
      <xdr:spPr>
        <a:xfrm>
          <a:off x="10865643" y="3378226"/>
          <a:ext cx="144000" cy="144000"/>
        </a:xfrm>
        <a:prstGeom prst="ellipse">
          <a:avLst/>
        </a:prstGeom>
        <a:gradFill>
          <a:gsLst>
            <a:gs pos="75000">
              <a:srgbClr val="1F497D">
                <a:lumMod val="40000"/>
                <a:lumOff val="60000"/>
              </a:srgbClr>
            </a:gs>
            <a:gs pos="50000">
              <a:srgbClr val="1F497D">
                <a:lumMod val="75000"/>
              </a:srgbClr>
            </a:gs>
          </a:gsLst>
          <a:lin ang="5400000" scaled="0"/>
        </a:gra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9525</xdr:colOff>
      <xdr:row>36</xdr:row>
      <xdr:rowOff>7144</xdr:rowOff>
    </xdr:from>
    <xdr:to>
      <xdr:col>9</xdr:col>
      <xdr:colOff>752474</xdr:colOff>
      <xdr:row>37</xdr:row>
      <xdr:rowOff>180975</xdr:rowOff>
    </xdr:to>
    <xdr:graphicFrame macro="">
      <xdr:nvGraphicFramePr>
        <xdr:cNvPr id="30" name="2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15039</xdr:colOff>
      <xdr:row>21</xdr:row>
      <xdr:rowOff>10026</xdr:rowOff>
    </xdr:from>
    <xdr:to>
      <xdr:col>4</xdr:col>
      <xdr:colOff>762001</xdr:colOff>
      <xdr:row>30</xdr:row>
      <xdr:rowOff>171449</xdr:rowOff>
    </xdr:to>
    <xdr:graphicFrame macro="">
      <xdr:nvGraphicFramePr>
        <xdr:cNvPr id="33" name="3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33</xdr:row>
      <xdr:rowOff>1</xdr:rowOff>
    </xdr:from>
    <xdr:to>
      <xdr:col>1</xdr:col>
      <xdr:colOff>781048</xdr:colOff>
      <xdr:row>38</xdr:row>
      <xdr:rowOff>3</xdr:rowOff>
    </xdr:to>
    <xdr:graphicFrame macro="">
      <xdr:nvGraphicFramePr>
        <xdr:cNvPr id="34" name="3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721518</xdr:colOff>
      <xdr:row>36</xdr:row>
      <xdr:rowOff>63526</xdr:rowOff>
    </xdr:from>
    <xdr:to>
      <xdr:col>1</xdr:col>
      <xdr:colOff>84468</xdr:colOff>
      <xdr:row>37</xdr:row>
      <xdr:rowOff>17026</xdr:rowOff>
    </xdr:to>
    <xdr:sp macro="" textlink="">
      <xdr:nvSpPr>
        <xdr:cNvPr id="35" name="34 Elipse"/>
        <xdr:cNvSpPr/>
      </xdr:nvSpPr>
      <xdr:spPr>
        <a:xfrm>
          <a:off x="721518" y="3378226"/>
          <a:ext cx="144000" cy="144000"/>
        </a:xfrm>
        <a:prstGeom prst="ellipse">
          <a:avLst/>
        </a:prstGeom>
        <a:gradFill>
          <a:gsLst>
            <a:gs pos="75000">
              <a:srgbClr val="1F497D">
                <a:lumMod val="40000"/>
                <a:lumOff val="60000"/>
              </a:srgbClr>
            </a:gs>
            <a:gs pos="50000">
              <a:srgbClr val="1F497D">
                <a:lumMod val="75000"/>
              </a:srgbClr>
            </a:gs>
          </a:gsLst>
          <a:lin ang="5400000" scaled="0"/>
        </a:gra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19050</xdr:colOff>
      <xdr:row>36</xdr:row>
      <xdr:rowOff>7144</xdr:rowOff>
    </xdr:from>
    <xdr:to>
      <xdr:col>4</xdr:col>
      <xdr:colOff>761999</xdr:colOff>
      <xdr:row>37</xdr:row>
      <xdr:rowOff>180975</xdr:rowOff>
    </xdr:to>
    <xdr:graphicFrame macro="">
      <xdr:nvGraphicFramePr>
        <xdr:cNvPr id="36" name="3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15039</xdr:colOff>
      <xdr:row>2</xdr:row>
      <xdr:rowOff>10026</xdr:rowOff>
    </xdr:from>
    <xdr:to>
      <xdr:col>9</xdr:col>
      <xdr:colOff>762001</xdr:colOff>
      <xdr:row>11</xdr:row>
      <xdr:rowOff>171449</xdr:rowOff>
    </xdr:to>
    <xdr:graphicFrame macro="">
      <xdr:nvGraphicFramePr>
        <xdr:cNvPr id="43" name="4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10</xdr:col>
      <xdr:colOff>15039</xdr:colOff>
      <xdr:row>2</xdr:row>
      <xdr:rowOff>10026</xdr:rowOff>
    </xdr:from>
    <xdr:to>
      <xdr:col>14</xdr:col>
      <xdr:colOff>762001</xdr:colOff>
      <xdr:row>11</xdr:row>
      <xdr:rowOff>171449</xdr:rowOff>
    </xdr:to>
    <xdr:graphicFrame macro="">
      <xdr:nvGraphicFramePr>
        <xdr:cNvPr id="44" name="4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</xdr:col>
      <xdr:colOff>15039</xdr:colOff>
      <xdr:row>21</xdr:row>
      <xdr:rowOff>10026</xdr:rowOff>
    </xdr:from>
    <xdr:to>
      <xdr:col>9</xdr:col>
      <xdr:colOff>762001</xdr:colOff>
      <xdr:row>30</xdr:row>
      <xdr:rowOff>171449</xdr:rowOff>
    </xdr:to>
    <xdr:graphicFrame macro="">
      <xdr:nvGraphicFramePr>
        <xdr:cNvPr id="45" name="4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10</xdr:col>
      <xdr:colOff>15039</xdr:colOff>
      <xdr:row>21</xdr:row>
      <xdr:rowOff>10026</xdr:rowOff>
    </xdr:from>
    <xdr:to>
      <xdr:col>14</xdr:col>
      <xdr:colOff>762001</xdr:colOff>
      <xdr:row>30</xdr:row>
      <xdr:rowOff>171449</xdr:rowOff>
    </xdr:to>
    <xdr:graphicFrame macro="">
      <xdr:nvGraphicFramePr>
        <xdr:cNvPr id="46" name="4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10</xdr:col>
      <xdr:colOff>9525</xdr:colOff>
      <xdr:row>14</xdr:row>
      <xdr:rowOff>0</xdr:rowOff>
    </xdr:from>
    <xdr:to>
      <xdr:col>11</xdr:col>
      <xdr:colOff>781049</xdr:colOff>
      <xdr:row>19</xdr:row>
      <xdr:rowOff>2</xdr:rowOff>
    </xdr:to>
    <xdr:graphicFrame macro="">
      <xdr:nvGraphicFramePr>
        <xdr:cNvPr id="37" name="3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711993</xdr:colOff>
      <xdr:row>17</xdr:row>
      <xdr:rowOff>63526</xdr:rowOff>
    </xdr:from>
    <xdr:to>
      <xdr:col>11</xdr:col>
      <xdr:colOff>74943</xdr:colOff>
      <xdr:row>18</xdr:row>
      <xdr:rowOff>17026</xdr:rowOff>
    </xdr:to>
    <xdr:sp macro="" textlink="">
      <xdr:nvSpPr>
        <xdr:cNvPr id="38" name="37 Elipse"/>
        <xdr:cNvSpPr/>
      </xdr:nvSpPr>
      <xdr:spPr>
        <a:xfrm>
          <a:off x="4617243" y="3378226"/>
          <a:ext cx="144000" cy="144000"/>
        </a:xfrm>
        <a:prstGeom prst="ellipse">
          <a:avLst/>
        </a:prstGeom>
        <a:gradFill>
          <a:gsLst>
            <a:gs pos="75000">
              <a:srgbClr val="1F497D">
                <a:lumMod val="40000"/>
                <a:lumOff val="60000"/>
              </a:srgbClr>
            </a:gs>
            <a:gs pos="50000">
              <a:srgbClr val="1F497D">
                <a:lumMod val="75000"/>
              </a:srgbClr>
            </a:gs>
          </a:gsLst>
          <a:lin ang="5400000" scaled="0"/>
        </a:gra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12</xdr:col>
      <xdr:colOff>9526</xdr:colOff>
      <xdr:row>17</xdr:row>
      <xdr:rowOff>7144</xdr:rowOff>
    </xdr:from>
    <xdr:to>
      <xdr:col>14</xdr:col>
      <xdr:colOff>771526</xdr:colOff>
      <xdr:row>18</xdr:row>
      <xdr:rowOff>180975</xdr:rowOff>
    </xdr:to>
    <xdr:graphicFrame macro="">
      <xdr:nvGraphicFramePr>
        <xdr:cNvPr id="39" name="3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10</xdr:col>
      <xdr:colOff>9525</xdr:colOff>
      <xdr:row>33</xdr:row>
      <xdr:rowOff>0</xdr:rowOff>
    </xdr:from>
    <xdr:to>
      <xdr:col>11</xdr:col>
      <xdr:colOff>781049</xdr:colOff>
      <xdr:row>38</xdr:row>
      <xdr:rowOff>2</xdr:rowOff>
    </xdr:to>
    <xdr:graphicFrame macro="">
      <xdr:nvGraphicFramePr>
        <xdr:cNvPr id="40" name="3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</xdr:col>
      <xdr:colOff>711993</xdr:colOff>
      <xdr:row>36</xdr:row>
      <xdr:rowOff>63526</xdr:rowOff>
    </xdr:from>
    <xdr:to>
      <xdr:col>11</xdr:col>
      <xdr:colOff>74943</xdr:colOff>
      <xdr:row>37</xdr:row>
      <xdr:rowOff>17026</xdr:rowOff>
    </xdr:to>
    <xdr:sp macro="" textlink="">
      <xdr:nvSpPr>
        <xdr:cNvPr id="41" name="40 Elipse"/>
        <xdr:cNvSpPr/>
      </xdr:nvSpPr>
      <xdr:spPr>
        <a:xfrm>
          <a:off x="4617243" y="6931051"/>
          <a:ext cx="144000" cy="144000"/>
        </a:xfrm>
        <a:prstGeom prst="ellipse">
          <a:avLst/>
        </a:prstGeom>
        <a:gradFill>
          <a:gsLst>
            <a:gs pos="75000">
              <a:srgbClr val="1F497D">
                <a:lumMod val="40000"/>
                <a:lumOff val="60000"/>
              </a:srgbClr>
            </a:gs>
            <a:gs pos="50000">
              <a:srgbClr val="1F497D">
                <a:lumMod val="75000"/>
              </a:srgbClr>
            </a:gs>
          </a:gsLst>
          <a:lin ang="5400000" scaled="0"/>
        </a:gra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12</xdr:col>
      <xdr:colOff>19050</xdr:colOff>
      <xdr:row>36</xdr:row>
      <xdr:rowOff>7144</xdr:rowOff>
    </xdr:from>
    <xdr:to>
      <xdr:col>14</xdr:col>
      <xdr:colOff>761999</xdr:colOff>
      <xdr:row>37</xdr:row>
      <xdr:rowOff>180975</xdr:rowOff>
    </xdr:to>
    <xdr:graphicFrame macro="">
      <xdr:nvGraphicFramePr>
        <xdr:cNvPr id="42" name="4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771525</xdr:colOff>
          <xdr:row>0</xdr:row>
          <xdr:rowOff>190500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0.05398</cdr:x>
      <cdr:y>0</cdr:y>
    </cdr:from>
    <cdr:to>
      <cdr:x>0.20365</cdr:x>
      <cdr:y>0.12431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204035" y="0"/>
          <a:ext cx="565732" cy="2332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r>
            <a:rPr lang="es-ES" sz="900" b="1"/>
            <a:t>millares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0.08105</cdr:x>
      <cdr:y>0</cdr:y>
    </cdr:from>
    <cdr:to>
      <cdr:x>0.23072</cdr:x>
      <cdr:y>0.12431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313740" y="0"/>
          <a:ext cx="579397" cy="2331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r>
            <a:rPr lang="es-ES" sz="900" b="1"/>
            <a:t>millares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0.05398</cdr:x>
      <cdr:y>0</cdr:y>
    </cdr:from>
    <cdr:to>
      <cdr:x>0.20365</cdr:x>
      <cdr:y>0.12431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204035" y="0"/>
          <a:ext cx="565732" cy="2332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r>
            <a:rPr lang="es-ES" sz="900" b="1"/>
            <a:t>millares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0.07366</cdr:x>
      <cdr:y>0</cdr:y>
    </cdr:from>
    <cdr:to>
      <cdr:x>0.22333</cdr:x>
      <cdr:y>0.12431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285165" y="0"/>
          <a:ext cx="579397" cy="2331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r>
            <a:rPr lang="es-ES" sz="900" b="1"/>
            <a:t>millares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0.07612</cdr:x>
      <cdr:y>0</cdr:y>
    </cdr:from>
    <cdr:to>
      <cdr:x>0.22579</cdr:x>
      <cdr:y>0.12431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294690" y="0"/>
          <a:ext cx="579397" cy="2331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r>
            <a:rPr lang="es-ES" sz="900" b="1"/>
            <a:t>millares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0.09581</cdr:x>
      <cdr:y>0</cdr:y>
    </cdr:from>
    <cdr:to>
      <cdr:x>0.24548</cdr:x>
      <cdr:y>0.12431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370890" y="0"/>
          <a:ext cx="579397" cy="2331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r>
            <a:rPr lang="es-ES" sz="900" b="1"/>
            <a:t>millares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os%20ParoAfiliaci&#243;n/ParoRegCL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os%20ParoAfiliaci&#243;n/SSAutCLM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os%20ParoAfiliaci&#243;n/SSTotalCLM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os%20ParoAfiliaci&#243;n/ParoRegESP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os%20ParoAfiliaci&#243;n/SSAutESP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os%20ParoAfiliaci&#243;n/SSTotalES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na"/>
      <sheetName val="ParoRegCLM"/>
    </sheetNames>
    <sheetDataSet>
      <sheetData sheetId="0">
        <row r="2">
          <cell r="A2" t="str">
            <v>Period</v>
          </cell>
          <cell r="B2">
            <v>37986</v>
          </cell>
          <cell r="C2">
            <v>38017</v>
          </cell>
          <cell r="D2">
            <v>38046</v>
          </cell>
          <cell r="E2">
            <v>38077</v>
          </cell>
          <cell r="F2">
            <v>38107</v>
          </cell>
          <cell r="G2">
            <v>38138</v>
          </cell>
          <cell r="H2">
            <v>38168</v>
          </cell>
          <cell r="I2">
            <v>38199</v>
          </cell>
          <cell r="J2">
            <v>38230</v>
          </cell>
          <cell r="K2">
            <v>38260</v>
          </cell>
          <cell r="L2">
            <v>38291</v>
          </cell>
          <cell r="M2">
            <v>38321</v>
          </cell>
          <cell r="N2">
            <v>38352</v>
          </cell>
          <cell r="O2">
            <v>38383</v>
          </cell>
          <cell r="P2">
            <v>38411</v>
          </cell>
          <cell r="Q2">
            <v>38442</v>
          </cell>
          <cell r="R2">
            <v>38472</v>
          </cell>
          <cell r="S2">
            <v>38503</v>
          </cell>
          <cell r="T2">
            <v>38533</v>
          </cell>
          <cell r="U2">
            <v>38564</v>
          </cell>
          <cell r="V2">
            <v>38595</v>
          </cell>
          <cell r="W2">
            <v>38625</v>
          </cell>
          <cell r="X2">
            <v>38656</v>
          </cell>
          <cell r="Y2">
            <v>38686</v>
          </cell>
          <cell r="Z2">
            <v>38717</v>
          </cell>
          <cell r="AA2">
            <v>38748</v>
          </cell>
          <cell r="AB2">
            <v>38776</v>
          </cell>
          <cell r="AC2">
            <v>38807</v>
          </cell>
          <cell r="AD2">
            <v>38837</v>
          </cell>
          <cell r="AE2">
            <v>38868</v>
          </cell>
          <cell r="AF2">
            <v>38898</v>
          </cell>
          <cell r="AG2">
            <v>38929</v>
          </cell>
          <cell r="AH2">
            <v>38960</v>
          </cell>
          <cell r="AI2">
            <v>38990</v>
          </cell>
          <cell r="AJ2">
            <v>39021</v>
          </cell>
          <cell r="AK2">
            <v>39051</v>
          </cell>
          <cell r="AL2">
            <v>39082</v>
          </cell>
          <cell r="AM2">
            <v>39113</v>
          </cell>
          <cell r="AN2">
            <v>39141</v>
          </cell>
          <cell r="AO2">
            <v>39172</v>
          </cell>
          <cell r="AP2">
            <v>39202</v>
          </cell>
          <cell r="AQ2">
            <v>39233</v>
          </cell>
          <cell r="AR2">
            <v>39263</v>
          </cell>
          <cell r="AS2">
            <v>39294</v>
          </cell>
          <cell r="AT2">
            <v>39325</v>
          </cell>
          <cell r="AU2">
            <v>39355</v>
          </cell>
          <cell r="AV2">
            <v>39386</v>
          </cell>
          <cell r="AW2">
            <v>39416</v>
          </cell>
          <cell r="AX2">
            <v>39447</v>
          </cell>
          <cell r="AY2">
            <v>39478</v>
          </cell>
          <cell r="AZ2">
            <v>39507</v>
          </cell>
          <cell r="BA2">
            <v>39538</v>
          </cell>
          <cell r="BB2">
            <v>39568</v>
          </cell>
          <cell r="BC2">
            <v>39599</v>
          </cell>
          <cell r="BD2">
            <v>39629</v>
          </cell>
          <cell r="BE2">
            <v>39660</v>
          </cell>
          <cell r="BF2">
            <v>39691</v>
          </cell>
          <cell r="BG2">
            <v>39721</v>
          </cell>
          <cell r="BH2">
            <v>39752</v>
          </cell>
          <cell r="BI2">
            <v>39782</v>
          </cell>
          <cell r="BJ2">
            <v>39813</v>
          </cell>
          <cell r="BK2">
            <v>39844</v>
          </cell>
          <cell r="BL2">
            <v>39872</v>
          </cell>
          <cell r="BM2">
            <v>39903</v>
          </cell>
          <cell r="BN2">
            <v>39933</v>
          </cell>
          <cell r="BO2">
            <v>39964</v>
          </cell>
          <cell r="BP2">
            <v>39994</v>
          </cell>
          <cell r="BQ2">
            <v>40025</v>
          </cell>
          <cell r="BR2">
            <v>40056</v>
          </cell>
          <cell r="BS2">
            <v>40086</v>
          </cell>
          <cell r="BT2">
            <v>40117</v>
          </cell>
          <cell r="BU2">
            <v>40147</v>
          </cell>
          <cell r="BV2">
            <v>40178</v>
          </cell>
          <cell r="BW2">
            <v>40209</v>
          </cell>
          <cell r="BX2">
            <v>40237</v>
          </cell>
          <cell r="BY2">
            <v>40268</v>
          </cell>
          <cell r="BZ2">
            <v>40298</v>
          </cell>
          <cell r="CA2">
            <v>40329</v>
          </cell>
          <cell r="CB2">
            <v>40359</v>
          </cell>
          <cell r="CC2">
            <v>40390</v>
          </cell>
          <cell r="CD2">
            <v>40421</v>
          </cell>
          <cell r="CE2">
            <v>40451</v>
          </cell>
          <cell r="CF2">
            <v>40482</v>
          </cell>
          <cell r="CG2">
            <v>40512</v>
          </cell>
          <cell r="CH2">
            <v>40543</v>
          </cell>
          <cell r="CI2">
            <v>40574</v>
          </cell>
          <cell r="CJ2">
            <v>40602</v>
          </cell>
          <cell r="CK2">
            <v>40633</v>
          </cell>
          <cell r="CL2">
            <v>40663</v>
          </cell>
          <cell r="CM2">
            <v>40694</v>
          </cell>
          <cell r="CN2">
            <v>40724</v>
          </cell>
          <cell r="CO2">
            <v>40755</v>
          </cell>
          <cell r="CP2">
            <v>40786</v>
          </cell>
          <cell r="CQ2">
            <v>40816</v>
          </cell>
          <cell r="CR2">
            <v>40847</v>
          </cell>
          <cell r="CS2">
            <v>40877</v>
          </cell>
          <cell r="CT2">
            <v>40908</v>
          </cell>
          <cell r="CU2">
            <v>40939</v>
          </cell>
          <cell r="CV2">
            <v>40968</v>
          </cell>
          <cell r="CW2">
            <v>40999</v>
          </cell>
          <cell r="CX2">
            <v>41029</v>
          </cell>
          <cell r="CY2">
            <v>41060</v>
          </cell>
          <cell r="CZ2">
            <v>41090</v>
          </cell>
          <cell r="DA2">
            <v>41121</v>
          </cell>
          <cell r="DB2">
            <v>41152</v>
          </cell>
          <cell r="DC2">
            <v>41182</v>
          </cell>
          <cell r="DD2">
            <v>41213</v>
          </cell>
          <cell r="DE2">
            <v>41243</v>
          </cell>
          <cell r="DF2">
            <v>41274</v>
          </cell>
          <cell r="DG2">
            <v>41305</v>
          </cell>
          <cell r="DH2">
            <v>41333</v>
          </cell>
          <cell r="DI2">
            <v>41364</v>
          </cell>
          <cell r="DJ2">
            <v>41394</v>
          </cell>
          <cell r="DK2">
            <v>41425</v>
          </cell>
          <cell r="DL2">
            <v>41455</v>
          </cell>
          <cell r="DM2">
            <v>41486</v>
          </cell>
          <cell r="DN2">
            <v>41517</v>
          </cell>
          <cell r="DO2">
            <v>41547</v>
          </cell>
          <cell r="DP2">
            <v>41578</v>
          </cell>
          <cell r="DQ2">
            <v>41608</v>
          </cell>
          <cell r="DR2">
            <v>41639</v>
          </cell>
          <cell r="DS2">
            <v>41670</v>
          </cell>
          <cell r="DT2">
            <v>41698</v>
          </cell>
          <cell r="DU2">
            <v>41729</v>
          </cell>
          <cell r="DV2">
            <v>41759</v>
          </cell>
          <cell r="DW2">
            <v>41790</v>
          </cell>
          <cell r="DX2">
            <v>41820</v>
          </cell>
          <cell r="DY2">
            <v>41851</v>
          </cell>
          <cell r="DZ2">
            <v>41882</v>
          </cell>
          <cell r="EA2">
            <v>41912</v>
          </cell>
          <cell r="EB2">
            <v>41943</v>
          </cell>
          <cell r="EC2">
            <v>41973</v>
          </cell>
          <cell r="ED2">
            <v>42004</v>
          </cell>
          <cell r="EE2">
            <v>42035</v>
          </cell>
          <cell r="EF2">
            <v>42063</v>
          </cell>
          <cell r="EG2">
            <v>42094</v>
          </cell>
          <cell r="EH2">
            <v>42124</v>
          </cell>
          <cell r="EI2">
            <v>42155</v>
          </cell>
          <cell r="EJ2">
            <v>42185</v>
          </cell>
          <cell r="EK2">
            <v>42216</v>
          </cell>
          <cell r="EL2">
            <v>42247</v>
          </cell>
          <cell r="EM2">
            <v>42277</v>
          </cell>
          <cell r="EN2">
            <v>42308</v>
          </cell>
          <cell r="EO2">
            <v>42338</v>
          </cell>
          <cell r="EP2">
            <v>42369</v>
          </cell>
          <cell r="EQ2">
            <v>42400</v>
          </cell>
          <cell r="ER2">
            <v>42429</v>
          </cell>
          <cell r="ES2">
            <v>42460</v>
          </cell>
          <cell r="ET2">
            <v>42490</v>
          </cell>
          <cell r="EU2">
            <v>42521</v>
          </cell>
          <cell r="EV2">
            <v>42551</v>
          </cell>
          <cell r="EW2">
            <v>42582</v>
          </cell>
          <cell r="EX2">
            <v>42613</v>
          </cell>
          <cell r="EY2">
            <v>42643</v>
          </cell>
          <cell r="EZ2">
            <v>42674</v>
          </cell>
          <cell r="FA2">
            <v>42704</v>
          </cell>
          <cell r="FB2">
            <v>42735</v>
          </cell>
          <cell r="FC2">
            <v>42766</v>
          </cell>
          <cell r="FD2">
            <v>42794</v>
          </cell>
          <cell r="FE2">
            <v>42825</v>
          </cell>
          <cell r="FF2">
            <v>42855</v>
          </cell>
          <cell r="FG2">
            <v>42886</v>
          </cell>
          <cell r="FH2">
            <v>42916</v>
          </cell>
          <cell r="FI2">
            <v>42947</v>
          </cell>
          <cell r="FJ2">
            <v>42978</v>
          </cell>
          <cell r="FK2">
            <v>43008</v>
          </cell>
          <cell r="FL2">
            <v>43039</v>
          </cell>
          <cell r="FM2">
            <v>43069</v>
          </cell>
          <cell r="FN2">
            <v>43100</v>
          </cell>
          <cell r="FO2">
            <v>43131</v>
          </cell>
          <cell r="FP2">
            <v>43159</v>
          </cell>
          <cell r="FQ2">
            <v>43190</v>
          </cell>
          <cell r="FR2">
            <v>43220</v>
          </cell>
          <cell r="FS2">
            <v>43251</v>
          </cell>
          <cell r="FT2">
            <v>43281</v>
          </cell>
          <cell r="FU2">
            <v>43312</v>
          </cell>
          <cell r="FV2">
            <v>43343</v>
          </cell>
          <cell r="FW2">
            <v>43373</v>
          </cell>
          <cell r="FX2">
            <v>43404</v>
          </cell>
          <cell r="FY2">
            <v>43434</v>
          </cell>
          <cell r="FZ2">
            <v>43465</v>
          </cell>
          <cell r="GA2">
            <v>43496</v>
          </cell>
          <cell r="GB2">
            <v>43524</v>
          </cell>
          <cell r="GC2">
            <v>43555</v>
          </cell>
          <cell r="GD2">
            <v>43585</v>
          </cell>
          <cell r="GE2">
            <v>43616</v>
          </cell>
          <cell r="GF2">
            <v>43646</v>
          </cell>
          <cell r="GG2">
            <v>43677</v>
          </cell>
          <cell r="GH2">
            <v>43708</v>
          </cell>
          <cell r="GI2">
            <v>43738</v>
          </cell>
          <cell r="GJ2">
            <v>43769</v>
          </cell>
          <cell r="GK2">
            <v>43799</v>
          </cell>
          <cell r="GL2">
            <v>43830</v>
          </cell>
          <cell r="GM2">
            <v>43861</v>
          </cell>
          <cell r="GN2">
            <v>43890</v>
          </cell>
          <cell r="GO2">
            <v>43921</v>
          </cell>
          <cell r="GP2">
            <v>43951</v>
          </cell>
          <cell r="GQ2">
            <v>43982</v>
          </cell>
          <cell r="GR2">
            <v>44012</v>
          </cell>
          <cell r="GS2">
            <v>44043</v>
          </cell>
          <cell r="GT2">
            <v>44074</v>
          </cell>
          <cell r="GU2">
            <v>44104</v>
          </cell>
          <cell r="GV2">
            <v>44135</v>
          </cell>
          <cell r="GW2">
            <v>44165</v>
          </cell>
          <cell r="GX2">
            <v>44196</v>
          </cell>
          <cell r="GY2">
            <v>44227</v>
          </cell>
          <cell r="GZ2">
            <v>44255</v>
          </cell>
          <cell r="HA2">
            <v>44286</v>
          </cell>
          <cell r="HB2">
            <v>44316</v>
          </cell>
          <cell r="HC2">
            <v>44347</v>
          </cell>
          <cell r="HD2">
            <v>44377</v>
          </cell>
          <cell r="HE2">
            <v>44408</v>
          </cell>
          <cell r="HF2">
            <v>44439</v>
          </cell>
          <cell r="HG2">
            <v>44469</v>
          </cell>
          <cell r="HH2">
            <v>44500</v>
          </cell>
          <cell r="HI2">
            <v>44530</v>
          </cell>
          <cell r="HJ2">
            <v>44561</v>
          </cell>
          <cell r="HK2">
            <v>44592</v>
          </cell>
          <cell r="HL2">
            <v>44620</v>
          </cell>
          <cell r="HM2">
            <v>44651</v>
          </cell>
          <cell r="HN2">
            <v>44681</v>
          </cell>
          <cell r="HO2">
            <v>44712</v>
          </cell>
          <cell r="HP2">
            <v>44742</v>
          </cell>
          <cell r="HQ2">
            <v>44773</v>
          </cell>
          <cell r="HR2">
            <v>44804</v>
          </cell>
          <cell r="HS2">
            <v>44834</v>
          </cell>
          <cell r="HT2">
            <v>44865</v>
          </cell>
          <cell r="HU2">
            <v>44895</v>
          </cell>
          <cell r="HV2">
            <v>44926</v>
          </cell>
          <cell r="HW2">
            <v>44957</v>
          </cell>
          <cell r="HX2">
            <v>44985</v>
          </cell>
          <cell r="HY2">
            <v>45016</v>
          </cell>
          <cell r="HZ2">
            <v>45046</v>
          </cell>
          <cell r="IA2">
            <v>45077</v>
          </cell>
          <cell r="IB2">
            <v>45107</v>
          </cell>
          <cell r="IC2">
            <v>45138</v>
          </cell>
          <cell r="ID2">
            <v>45169</v>
          </cell>
          <cell r="IE2">
            <v>45199</v>
          </cell>
          <cell r="IF2">
            <v>45230</v>
          </cell>
          <cell r="IG2">
            <v>45260</v>
          </cell>
          <cell r="IH2">
            <v>45291</v>
          </cell>
          <cell r="II2">
            <v>45322</v>
          </cell>
          <cell r="IJ2">
            <v>45351</v>
          </cell>
          <cell r="IK2">
            <v>45382</v>
          </cell>
          <cell r="IL2">
            <v>45412</v>
          </cell>
          <cell r="IM2">
            <v>45443</v>
          </cell>
          <cell r="IN2">
            <v>45473</v>
          </cell>
          <cell r="IO2">
            <v>45504</v>
          </cell>
          <cell r="IP2">
            <v>45535</v>
          </cell>
          <cell r="IQ2">
            <v>45565</v>
          </cell>
          <cell r="IR2">
            <v>45596</v>
          </cell>
          <cell r="IS2">
            <v>45626</v>
          </cell>
          <cell r="IT2">
            <v>45657</v>
          </cell>
          <cell r="IU2">
            <v>45688</v>
          </cell>
          <cell r="IV2">
            <v>45716</v>
          </cell>
          <cell r="IW2">
            <v>45747</v>
          </cell>
          <cell r="IX2">
            <v>45777</v>
          </cell>
          <cell r="IY2">
            <v>45808</v>
          </cell>
          <cell r="IZ2">
            <v>45838</v>
          </cell>
          <cell r="JA2">
            <v>45869</v>
          </cell>
          <cell r="JB2">
            <v>45900</v>
          </cell>
          <cell r="JC2">
            <v>45930</v>
          </cell>
          <cell r="JD2">
            <v>45961</v>
          </cell>
          <cell r="JE2">
            <v>45991</v>
          </cell>
          <cell r="JF2">
            <v>46022</v>
          </cell>
          <cell r="JG2">
            <v>46053</v>
          </cell>
          <cell r="JH2">
            <v>46081</v>
          </cell>
        </row>
        <row r="3">
          <cell r="A3">
            <v>1</v>
          </cell>
          <cell r="B3">
            <v>100511.99210157337</v>
          </cell>
          <cell r="C3">
            <v>99921.463625486445</v>
          </cell>
          <cell r="D3">
            <v>99235.265773179795</v>
          </cell>
          <cell r="E3">
            <v>95226.109053789769</v>
          </cell>
          <cell r="F3">
            <v>94501.449312413461</v>
          </cell>
          <cell r="G3">
            <v>92181.050382341913</v>
          </cell>
          <cell r="H3">
            <v>88496.082704540662</v>
          </cell>
          <cell r="I3">
            <v>88487.830802604498</v>
          </cell>
          <cell r="J3">
            <v>89088.547062212776</v>
          </cell>
          <cell r="K3">
            <v>89795.169126729626</v>
          </cell>
          <cell r="L3">
            <v>92049.81429701054</v>
          </cell>
          <cell r="M3">
            <v>96297.676358476747</v>
          </cell>
          <cell r="N3">
            <v>99610.739390502451</v>
          </cell>
          <cell r="O3">
            <v>101639.38512654425</v>
          </cell>
          <cell r="P3">
            <v>100636.46691893844</v>
          </cell>
          <cell r="Q3">
            <v>97896.737895270257</v>
          </cell>
          <cell r="R3">
            <v>93961.774809599476</v>
          </cell>
          <cell r="S3">
            <v>90698.343479165749</v>
          </cell>
          <cell r="T3">
            <v>86565.846704015668</v>
          </cell>
          <cell r="U3">
            <v>88613.849776613963</v>
          </cell>
          <cell r="V3">
            <v>89472.012827556799</v>
          </cell>
          <cell r="W3">
            <v>91218.388729848404</v>
          </cell>
          <cell r="X3">
            <v>94033.33004740694</v>
          </cell>
          <cell r="Y3">
            <v>96818.529801254772</v>
          </cell>
          <cell r="Z3">
            <v>99868.486152258571</v>
          </cell>
          <cell r="AA3">
            <v>100140.25362209062</v>
          </cell>
          <cell r="AB3">
            <v>99362.137939807668</v>
          </cell>
          <cell r="AC3">
            <v>95525.22170353026</v>
          </cell>
          <cell r="AD3">
            <v>90753.263862808337</v>
          </cell>
          <cell r="AE3">
            <v>87432.229834457627</v>
          </cell>
          <cell r="AF3">
            <v>85093.161043234562</v>
          </cell>
          <cell r="AG3">
            <v>87197.097560747061</v>
          </cell>
          <cell r="AH3">
            <v>87572.865716210508</v>
          </cell>
          <cell r="AI3">
            <v>89571.735621677508</v>
          </cell>
          <cell r="AJ3">
            <v>90794.045940390628</v>
          </cell>
          <cell r="AK3">
            <v>93651.621368816501</v>
          </cell>
          <cell r="AL3">
            <v>95594.438882597053</v>
          </cell>
          <cell r="AM3">
            <v>95339.467839452846</v>
          </cell>
          <cell r="AN3">
            <v>94552.161776838897</v>
          </cell>
          <cell r="AO3">
            <v>91368.51421328602</v>
          </cell>
          <cell r="AP3">
            <v>88969.422257005615</v>
          </cell>
          <cell r="AQ3">
            <v>85985.095225421086</v>
          </cell>
          <cell r="AR3">
            <v>85101.672994455352</v>
          </cell>
          <cell r="AS3">
            <v>88448.411470440362</v>
          </cell>
          <cell r="AT3">
            <v>89874.138072824499</v>
          </cell>
          <cell r="AU3">
            <v>91248.826431764901</v>
          </cell>
          <cell r="AV3">
            <v>92486.859529982219</v>
          </cell>
          <cell r="AW3">
            <v>95895.132678701659</v>
          </cell>
          <cell r="AX3">
            <v>98681.452031390145</v>
          </cell>
          <cell r="AY3">
            <v>101404.05943262449</v>
          </cell>
          <cell r="AZ3">
            <v>104799.51001261978</v>
          </cell>
          <cell r="BA3">
            <v>103045.35906990501</v>
          </cell>
          <cell r="BB3">
            <v>103738.68131790558</v>
          </cell>
          <cell r="BC3">
            <v>103928.70113805795</v>
          </cell>
          <cell r="BD3">
            <v>105992.47822082235</v>
          </cell>
          <cell r="BE3">
            <v>111351.68807912685</v>
          </cell>
          <cell r="BF3">
            <v>115635.22336215749</v>
          </cell>
          <cell r="BG3">
            <v>118796.83614168403</v>
          </cell>
          <cell r="BH3">
            <v>131384.47960150067</v>
          </cell>
          <cell r="BI3">
            <v>145668.96211715401</v>
          </cell>
          <cell r="BJ3">
            <v>158993.80269524915</v>
          </cell>
          <cell r="BK3">
            <v>162370.66060338798</v>
          </cell>
          <cell r="BL3">
            <v>168599.71896472637</v>
          </cell>
          <cell r="BM3">
            <v>176871.92620322137</v>
          </cell>
          <cell r="BN3">
            <v>178222.64735804859</v>
          </cell>
          <cell r="BO3">
            <v>175145.11008653062</v>
          </cell>
          <cell r="BP3">
            <v>170220.36032577325</v>
          </cell>
          <cell r="BQ3">
            <v>170213.50951952589</v>
          </cell>
          <cell r="BR3">
            <v>171662.81270101486</v>
          </cell>
          <cell r="BS3">
            <v>171396.49348444282</v>
          </cell>
          <cell r="BT3">
            <v>187792.93910082744</v>
          </cell>
          <cell r="BU3">
            <v>187180.86186979915</v>
          </cell>
          <cell r="BV3">
            <v>195387.86999342171</v>
          </cell>
          <cell r="BW3">
            <v>198307.54857252061</v>
          </cell>
          <cell r="BX3">
            <v>203103.46959246002</v>
          </cell>
          <cell r="BY3">
            <v>205213.04279709759</v>
          </cell>
          <cell r="BZ3">
            <v>200090.14372377403</v>
          </cell>
          <cell r="CA3">
            <v>191650.73373649648</v>
          </cell>
          <cell r="CB3">
            <v>191331.82180701089</v>
          </cell>
          <cell r="CC3">
            <v>191687.35946700125</v>
          </cell>
          <cell r="CD3">
            <v>192718.97182169103</v>
          </cell>
          <cell r="CE3">
            <v>194817.67641574933</v>
          </cell>
          <cell r="CF3">
            <v>203012.55908805269</v>
          </cell>
          <cell r="CG3">
            <v>208909.01671673433</v>
          </cell>
          <cell r="CH3">
            <v>210265.48201871605</v>
          </cell>
          <cell r="CI3">
            <v>217122.30408576535</v>
          </cell>
          <cell r="CJ3">
            <v>218663.18682083412</v>
          </cell>
          <cell r="CK3">
            <v>215106.2971068137</v>
          </cell>
          <cell r="CL3">
            <v>210521.77069500083</v>
          </cell>
          <cell r="CM3">
            <v>207116.71988903999</v>
          </cell>
          <cell r="CN3">
            <v>206291.23477574668</v>
          </cell>
          <cell r="CO3">
            <v>211532.58866598128</v>
          </cell>
          <cell r="CP3">
            <v>205309.76115914498</v>
          </cell>
          <cell r="CQ3">
            <v>217096.49434866323</v>
          </cell>
          <cell r="CR3">
            <v>227179.10918164693</v>
          </cell>
          <cell r="CS3">
            <v>230344.12155999348</v>
          </cell>
          <cell r="CT3">
            <v>232647.98428328434</v>
          </cell>
          <cell r="CU3">
            <v>241978.43294651096</v>
          </cell>
          <cell r="CV3">
            <v>247750.49590211373</v>
          </cell>
          <cell r="CW3">
            <v>248916.84482188645</v>
          </cell>
          <cell r="CX3">
            <v>248687.81683895143</v>
          </cell>
          <cell r="CY3">
            <v>245169.49054280852</v>
          </cell>
          <cell r="CZ3">
            <v>240305.5277011143</v>
          </cell>
          <cell r="DA3">
            <v>250356.3374006931</v>
          </cell>
          <cell r="DB3">
            <v>248051.35611346853</v>
          </cell>
          <cell r="DC3">
            <v>250324.70726370404</v>
          </cell>
          <cell r="DD3">
            <v>260561.35854585026</v>
          </cell>
          <cell r="DE3">
            <v>267247.37165038218</v>
          </cell>
          <cell r="DF3">
            <v>272328.0580214581</v>
          </cell>
          <cell r="DG3">
            <v>277837.52909282746</v>
          </cell>
          <cell r="DH3">
            <v>276517.33645895799</v>
          </cell>
          <cell r="DI3">
            <v>272759.58892264095</v>
          </cell>
          <cell r="DJ3">
            <v>261563.4905810272</v>
          </cell>
          <cell r="DK3">
            <v>253402.91610564053</v>
          </cell>
          <cell r="DL3">
            <v>249140.10332037776</v>
          </cell>
          <cell r="DM3">
            <v>250463.48023920803</v>
          </cell>
          <cell r="DN3">
            <v>245018.26376695058</v>
          </cell>
          <cell r="DO3">
            <v>250110.40033304627</v>
          </cell>
          <cell r="DP3">
            <v>258892.620116181</v>
          </cell>
          <cell r="DQ3">
            <v>259205.50362990977</v>
          </cell>
          <cell r="DR3">
            <v>258554.004061941</v>
          </cell>
          <cell r="DS3">
            <v>259055.67649788712</v>
          </cell>
          <cell r="DT3">
            <v>258311.00489412367</v>
          </cell>
          <cell r="DU3">
            <v>254075.17545692116</v>
          </cell>
          <cell r="DV3">
            <v>246049.07974535075</v>
          </cell>
          <cell r="DW3">
            <v>236595.71074207989</v>
          </cell>
          <cell r="DX3">
            <v>234940.49121119746</v>
          </cell>
          <cell r="DY3">
            <v>236993.96275562816</v>
          </cell>
          <cell r="DZ3">
            <v>226107.64675945742</v>
          </cell>
          <cell r="EA3">
            <v>235966.20302574267</v>
          </cell>
          <cell r="EB3">
            <v>242581.26708413949</v>
          </cell>
          <cell r="EC3">
            <v>234600.17997145918</v>
          </cell>
          <cell r="ED3">
            <v>243212.12024341122</v>
          </cell>
          <cell r="EE3">
            <v>244112.93266132759</v>
          </cell>
          <cell r="EF3">
            <v>240881.90336509608</v>
          </cell>
          <cell r="EG3">
            <v>234297.73976267638</v>
          </cell>
          <cell r="EH3">
            <v>220668.58410119783</v>
          </cell>
          <cell r="EI3">
            <v>212639.59577160352</v>
          </cell>
          <cell r="EJ3">
            <v>210926.82644288579</v>
          </cell>
          <cell r="EK3">
            <v>214083.28661047155</v>
          </cell>
          <cell r="EL3">
            <v>207776.61248301953</v>
          </cell>
          <cell r="EM3">
            <v>219110.01022540382</v>
          </cell>
          <cell r="EN3">
            <v>224399.84632085875</v>
          </cell>
          <cell r="EO3">
            <v>219247.73366784124</v>
          </cell>
          <cell r="EP3">
            <v>225571.84938101572</v>
          </cell>
          <cell r="EQ3">
            <v>226245.64082501805</v>
          </cell>
          <cell r="ER3">
            <v>225799.49561497636</v>
          </cell>
          <cell r="ES3">
            <v>215889.2155019959</v>
          </cell>
          <cell r="ET3">
            <v>204918.93925056059</v>
          </cell>
          <cell r="EU3">
            <v>192863.27341136333</v>
          </cell>
          <cell r="EV3">
            <v>189565.51751494885</v>
          </cell>
          <cell r="EW3">
            <v>191696.71278597723</v>
          </cell>
          <cell r="EX3">
            <v>185164.83773462742</v>
          </cell>
          <cell r="EY3">
            <v>196370.68404227629</v>
          </cell>
          <cell r="EZ3">
            <v>197791.72944798015</v>
          </cell>
          <cell r="FA3">
            <v>200797.72672553387</v>
          </cell>
          <cell r="FB3">
            <v>203314.41135825781</v>
          </cell>
          <cell r="FC3">
            <v>203480.39981950924</v>
          </cell>
          <cell r="FD3">
            <v>199742.58518370191</v>
          </cell>
          <cell r="FE3">
            <v>192567.93474433574</v>
          </cell>
          <cell r="FF3">
            <v>188636.31714160426</v>
          </cell>
          <cell r="FG3">
            <v>181414.07839842077</v>
          </cell>
          <cell r="FH3">
            <v>177262.39589825954</v>
          </cell>
          <cell r="FI3">
            <v>178583.25434444181</v>
          </cell>
          <cell r="FJ3">
            <v>169234.35067517534</v>
          </cell>
          <cell r="FK3">
            <v>187179.91493582516</v>
          </cell>
          <cell r="FL3">
            <v>179755.43833304226</v>
          </cell>
          <cell r="FM3">
            <v>176015.17683617331</v>
          </cell>
          <cell r="FN3">
            <v>182619.15479048633</v>
          </cell>
          <cell r="FO3">
            <v>188348.2723145505</v>
          </cell>
          <cell r="FP3">
            <v>186275.60436590391</v>
          </cell>
          <cell r="FQ3">
            <v>182731.70371092332</v>
          </cell>
          <cell r="FR3">
            <v>178291.85868788831</v>
          </cell>
          <cell r="FS3">
            <v>172397.1305466239</v>
          </cell>
          <cell r="FT3">
            <v>172727.2035099116</v>
          </cell>
          <cell r="FU3">
            <v>171207.65445187574</v>
          </cell>
          <cell r="FV3">
            <v>165697.82975819512</v>
          </cell>
          <cell r="FW3">
            <v>176252.03939475419</v>
          </cell>
          <cell r="FX3">
            <v>173575.35360376915</v>
          </cell>
          <cell r="FY3">
            <v>166841.85447495751</v>
          </cell>
          <cell r="FZ3">
            <v>170435.17979108269</v>
          </cell>
          <cell r="GA3">
            <v>171735.19193333501</v>
          </cell>
          <cell r="GB3">
            <v>171236.78163545259</v>
          </cell>
          <cell r="GC3">
            <v>166810.56087193565</v>
          </cell>
          <cell r="GD3">
            <v>163820.39096010604</v>
          </cell>
          <cell r="GE3">
            <v>161303.29634064552</v>
          </cell>
          <cell r="GF3">
            <v>162422.20706547971</v>
          </cell>
          <cell r="GG3">
            <v>164831.2370016966</v>
          </cell>
          <cell r="GH3">
            <v>161126.9359699518</v>
          </cell>
          <cell r="GI3">
            <v>171526.54126824302</v>
          </cell>
          <cell r="GJ3">
            <v>172417.98309675409</v>
          </cell>
          <cell r="GK3">
            <v>169566.60809688023</v>
          </cell>
          <cell r="GL3">
            <v>177774.74806291418</v>
          </cell>
          <cell r="GM3">
            <v>180256.12976816235</v>
          </cell>
          <cell r="GN3">
            <v>175618.91882369609</v>
          </cell>
          <cell r="GO3">
            <v>186582.92574165165</v>
          </cell>
          <cell r="GP3">
            <v>198030.67721928307</v>
          </cell>
          <cell r="GQ3">
            <v>190013.51669979206</v>
          </cell>
          <cell r="GR3">
            <v>188473.13336059271</v>
          </cell>
          <cell r="GS3">
            <v>188398.50273701735</v>
          </cell>
          <cell r="GT3">
            <v>182536.04463103891</v>
          </cell>
          <cell r="GU3">
            <v>185568.74622489599</v>
          </cell>
          <cell r="GV3">
            <v>183941.9194281057</v>
          </cell>
          <cell r="GW3">
            <v>181424.24726944836</v>
          </cell>
          <cell r="GX3">
            <v>194234.54074588401</v>
          </cell>
          <cell r="GY3">
            <v>193193.43068920221</v>
          </cell>
          <cell r="GZ3" t="str">
            <v/>
          </cell>
          <cell r="HA3" t="str">
            <v/>
          </cell>
          <cell r="HB3" t="str">
            <v/>
          </cell>
          <cell r="HC3" t="str">
            <v/>
          </cell>
          <cell r="HD3" t="str">
            <v/>
          </cell>
          <cell r="HE3" t="str">
            <v/>
          </cell>
          <cell r="HF3" t="str">
            <v/>
          </cell>
          <cell r="HG3" t="str">
            <v/>
          </cell>
          <cell r="HH3" t="str">
            <v/>
          </cell>
          <cell r="HI3" t="str">
            <v/>
          </cell>
          <cell r="HJ3" t="str">
            <v/>
          </cell>
          <cell r="HK3" t="str">
            <v/>
          </cell>
          <cell r="HL3" t="str">
            <v/>
          </cell>
          <cell r="HM3" t="str">
            <v/>
          </cell>
          <cell r="HN3" t="str">
            <v/>
          </cell>
          <cell r="HO3" t="str">
            <v/>
          </cell>
          <cell r="HP3" t="str">
            <v/>
          </cell>
          <cell r="HQ3" t="str">
            <v/>
          </cell>
          <cell r="HR3" t="str">
            <v/>
          </cell>
          <cell r="HS3" t="str">
            <v/>
          </cell>
          <cell r="HT3" t="str">
            <v/>
          </cell>
          <cell r="HU3" t="str">
            <v/>
          </cell>
          <cell r="HV3" t="str">
            <v/>
          </cell>
          <cell r="HW3" t="str">
            <v/>
          </cell>
          <cell r="HX3" t="str">
            <v/>
          </cell>
          <cell r="HY3" t="str">
            <v/>
          </cell>
          <cell r="HZ3" t="str">
            <v/>
          </cell>
          <cell r="IA3" t="str">
            <v/>
          </cell>
          <cell r="IB3" t="str">
            <v/>
          </cell>
          <cell r="IC3" t="str">
            <v/>
          </cell>
          <cell r="ID3" t="str">
            <v/>
          </cell>
          <cell r="IE3" t="str">
            <v/>
          </cell>
          <cell r="IF3" t="str">
            <v/>
          </cell>
          <cell r="IG3" t="str">
            <v/>
          </cell>
          <cell r="IH3" t="str">
            <v/>
          </cell>
          <cell r="II3" t="str">
            <v/>
          </cell>
          <cell r="IJ3" t="str">
            <v/>
          </cell>
          <cell r="IK3" t="str">
            <v/>
          </cell>
          <cell r="IL3" t="str">
            <v/>
          </cell>
          <cell r="IM3" t="str">
            <v/>
          </cell>
          <cell r="IN3" t="str">
            <v/>
          </cell>
          <cell r="IO3" t="str">
            <v/>
          </cell>
          <cell r="IP3" t="str">
            <v/>
          </cell>
          <cell r="IQ3" t="str">
            <v/>
          </cell>
          <cell r="IR3" t="str">
            <v/>
          </cell>
          <cell r="IS3" t="str">
            <v/>
          </cell>
          <cell r="IT3" t="str">
            <v/>
          </cell>
          <cell r="IU3" t="str">
            <v/>
          </cell>
          <cell r="IV3" t="str">
            <v/>
          </cell>
          <cell r="IW3" t="str">
            <v/>
          </cell>
          <cell r="IX3" t="str">
            <v/>
          </cell>
          <cell r="IY3" t="str">
            <v/>
          </cell>
          <cell r="IZ3" t="str">
            <v/>
          </cell>
          <cell r="JA3" t="str">
            <v/>
          </cell>
          <cell r="JB3" t="str">
            <v/>
          </cell>
          <cell r="JC3" t="str">
            <v/>
          </cell>
          <cell r="JD3" t="str">
            <v/>
          </cell>
          <cell r="JE3" t="str">
            <v/>
          </cell>
          <cell r="JF3" t="str">
            <v/>
          </cell>
          <cell r="JG3" t="str">
            <v/>
          </cell>
          <cell r="JH3" t="str">
            <v/>
          </cell>
        </row>
      </sheetData>
      <sheetData sheetId="1">
        <row r="1">
          <cell r="A1" t="str">
            <v>MES</v>
          </cell>
          <cell r="B1" t="str">
            <v>ParoRegCLM</v>
          </cell>
        </row>
        <row r="2">
          <cell r="A2">
            <v>35095</v>
          </cell>
        </row>
        <row r="3">
          <cell r="A3">
            <v>35124</v>
          </cell>
        </row>
        <row r="4">
          <cell r="A4">
            <v>35155</v>
          </cell>
        </row>
        <row r="5">
          <cell r="A5">
            <v>35185</v>
          </cell>
        </row>
        <row r="6">
          <cell r="A6">
            <v>35216</v>
          </cell>
        </row>
        <row r="7">
          <cell r="A7">
            <v>35246</v>
          </cell>
        </row>
        <row r="8">
          <cell r="A8">
            <v>35277</v>
          </cell>
        </row>
        <row r="9">
          <cell r="A9">
            <v>35308</v>
          </cell>
        </row>
        <row r="10">
          <cell r="A10">
            <v>35338</v>
          </cell>
        </row>
        <row r="11">
          <cell r="A11">
            <v>35369</v>
          </cell>
        </row>
        <row r="12">
          <cell r="A12">
            <v>35399</v>
          </cell>
        </row>
        <row r="13">
          <cell r="A13">
            <v>35430</v>
          </cell>
        </row>
        <row r="14">
          <cell r="A14">
            <v>35461</v>
          </cell>
        </row>
        <row r="15">
          <cell r="A15">
            <v>35489</v>
          </cell>
        </row>
        <row r="16">
          <cell r="A16">
            <v>35520</v>
          </cell>
        </row>
        <row r="17">
          <cell r="A17">
            <v>35550</v>
          </cell>
        </row>
        <row r="18">
          <cell r="A18">
            <v>35581</v>
          </cell>
        </row>
        <row r="19">
          <cell r="A19">
            <v>35611</v>
          </cell>
        </row>
        <row r="20">
          <cell r="A20">
            <v>35642</v>
          </cell>
        </row>
        <row r="21">
          <cell r="A21">
            <v>35673</v>
          </cell>
        </row>
        <row r="22">
          <cell r="A22">
            <v>35703</v>
          </cell>
        </row>
        <row r="23">
          <cell r="A23">
            <v>35734</v>
          </cell>
        </row>
        <row r="24">
          <cell r="A24">
            <v>35764</v>
          </cell>
        </row>
        <row r="25">
          <cell r="A25">
            <v>35795</v>
          </cell>
        </row>
        <row r="26">
          <cell r="A26">
            <v>35826</v>
          </cell>
        </row>
        <row r="27">
          <cell r="A27">
            <v>35854</v>
          </cell>
        </row>
        <row r="28">
          <cell r="A28">
            <v>35885</v>
          </cell>
        </row>
        <row r="29">
          <cell r="A29">
            <v>35915</v>
          </cell>
        </row>
        <row r="30">
          <cell r="A30">
            <v>35946</v>
          </cell>
        </row>
        <row r="31">
          <cell r="A31">
            <v>35976</v>
          </cell>
        </row>
        <row r="32">
          <cell r="A32">
            <v>36007</v>
          </cell>
        </row>
        <row r="33">
          <cell r="A33">
            <v>36038</v>
          </cell>
        </row>
        <row r="34">
          <cell r="A34">
            <v>36068</v>
          </cell>
        </row>
        <row r="35">
          <cell r="A35">
            <v>36099</v>
          </cell>
        </row>
        <row r="36">
          <cell r="A36">
            <v>36129</v>
          </cell>
        </row>
        <row r="37">
          <cell r="A37">
            <v>36160</v>
          </cell>
        </row>
        <row r="38">
          <cell r="A38">
            <v>36191</v>
          </cell>
        </row>
        <row r="39">
          <cell r="A39">
            <v>36219</v>
          </cell>
        </row>
        <row r="40">
          <cell r="A40">
            <v>36250</v>
          </cell>
        </row>
        <row r="41">
          <cell r="A41">
            <v>36280</v>
          </cell>
        </row>
        <row r="42">
          <cell r="A42">
            <v>36311</v>
          </cell>
        </row>
        <row r="43">
          <cell r="A43">
            <v>36341</v>
          </cell>
        </row>
        <row r="44">
          <cell r="A44">
            <v>36372</v>
          </cell>
        </row>
        <row r="45">
          <cell r="A45">
            <v>36403</v>
          </cell>
        </row>
        <row r="46">
          <cell r="A46">
            <v>36433</v>
          </cell>
        </row>
        <row r="47">
          <cell r="A47">
            <v>36464</v>
          </cell>
        </row>
        <row r="48">
          <cell r="A48">
            <v>36494</v>
          </cell>
        </row>
        <row r="49">
          <cell r="A49">
            <v>36525</v>
          </cell>
        </row>
        <row r="50">
          <cell r="A50">
            <v>36556</v>
          </cell>
        </row>
        <row r="51">
          <cell r="A51">
            <v>36585</v>
          </cell>
        </row>
        <row r="52">
          <cell r="A52">
            <v>36616</v>
          </cell>
        </row>
        <row r="53">
          <cell r="A53">
            <v>36646</v>
          </cell>
        </row>
        <row r="54">
          <cell r="A54">
            <v>36677</v>
          </cell>
        </row>
        <row r="55">
          <cell r="A55">
            <v>36707</v>
          </cell>
        </row>
        <row r="56">
          <cell r="A56">
            <v>36738</v>
          </cell>
        </row>
        <row r="57">
          <cell r="A57">
            <v>36769</v>
          </cell>
        </row>
        <row r="58">
          <cell r="A58">
            <v>36799</v>
          </cell>
        </row>
        <row r="59">
          <cell r="A59">
            <v>36830</v>
          </cell>
        </row>
        <row r="60">
          <cell r="A60">
            <v>36860</v>
          </cell>
        </row>
        <row r="61">
          <cell r="A61">
            <v>36891</v>
          </cell>
        </row>
        <row r="62">
          <cell r="A62">
            <v>36922</v>
          </cell>
        </row>
        <row r="63">
          <cell r="A63">
            <v>36950</v>
          </cell>
        </row>
        <row r="64">
          <cell r="A64">
            <v>36981</v>
          </cell>
        </row>
        <row r="65">
          <cell r="A65">
            <v>37011</v>
          </cell>
        </row>
        <row r="66">
          <cell r="A66">
            <v>37042</v>
          </cell>
        </row>
        <row r="67">
          <cell r="A67">
            <v>37072</v>
          </cell>
        </row>
        <row r="68">
          <cell r="A68">
            <v>37103</v>
          </cell>
        </row>
        <row r="69">
          <cell r="A69">
            <v>37134</v>
          </cell>
        </row>
        <row r="70">
          <cell r="A70">
            <v>37164</v>
          </cell>
        </row>
        <row r="71">
          <cell r="A71">
            <v>37195</v>
          </cell>
        </row>
        <row r="72">
          <cell r="A72">
            <v>37225</v>
          </cell>
        </row>
        <row r="73">
          <cell r="A73">
            <v>37256</v>
          </cell>
        </row>
        <row r="74">
          <cell r="A74">
            <v>37287</v>
          </cell>
        </row>
        <row r="75">
          <cell r="A75">
            <v>37315</v>
          </cell>
        </row>
        <row r="76">
          <cell r="A76">
            <v>37346</v>
          </cell>
        </row>
        <row r="77">
          <cell r="A77">
            <v>37376</v>
          </cell>
        </row>
        <row r="78">
          <cell r="A78">
            <v>37407</v>
          </cell>
        </row>
        <row r="79">
          <cell r="A79">
            <v>37437</v>
          </cell>
        </row>
        <row r="80">
          <cell r="A80">
            <v>37468</v>
          </cell>
        </row>
        <row r="81">
          <cell r="A81">
            <v>37499</v>
          </cell>
        </row>
        <row r="82">
          <cell r="A82">
            <v>37529</v>
          </cell>
        </row>
        <row r="83">
          <cell r="A83">
            <v>37560</v>
          </cell>
        </row>
        <row r="84">
          <cell r="A84">
            <v>37590</v>
          </cell>
        </row>
        <row r="85">
          <cell r="A85">
            <v>37621</v>
          </cell>
        </row>
        <row r="86">
          <cell r="A86">
            <v>37652</v>
          </cell>
        </row>
        <row r="87">
          <cell r="A87">
            <v>37680</v>
          </cell>
        </row>
        <row r="88">
          <cell r="A88">
            <v>37711</v>
          </cell>
        </row>
        <row r="89">
          <cell r="A89">
            <v>37741</v>
          </cell>
        </row>
        <row r="90">
          <cell r="A90">
            <v>37772</v>
          </cell>
        </row>
        <row r="91">
          <cell r="A91">
            <v>37802</v>
          </cell>
        </row>
        <row r="92">
          <cell r="A92">
            <v>37833</v>
          </cell>
        </row>
        <row r="93">
          <cell r="A93">
            <v>37864</v>
          </cell>
        </row>
        <row r="94">
          <cell r="A94">
            <v>37894</v>
          </cell>
        </row>
        <row r="95">
          <cell r="A95">
            <v>37925</v>
          </cell>
        </row>
        <row r="96">
          <cell r="A96">
            <v>37955</v>
          </cell>
        </row>
        <row r="97">
          <cell r="A97">
            <v>37986</v>
          </cell>
        </row>
        <row r="98">
          <cell r="A98">
            <v>38017</v>
          </cell>
        </row>
        <row r="99">
          <cell r="A99">
            <v>38046</v>
          </cell>
        </row>
        <row r="100">
          <cell r="A100">
            <v>38077</v>
          </cell>
        </row>
        <row r="101">
          <cell r="A101">
            <v>38107</v>
          </cell>
        </row>
        <row r="102">
          <cell r="A102">
            <v>38138</v>
          </cell>
        </row>
        <row r="103">
          <cell r="A103">
            <v>38168</v>
          </cell>
        </row>
        <row r="104">
          <cell r="A104">
            <v>38199</v>
          </cell>
        </row>
        <row r="105">
          <cell r="A105">
            <v>38230</v>
          </cell>
        </row>
        <row r="106">
          <cell r="A106">
            <v>38260</v>
          </cell>
        </row>
        <row r="107">
          <cell r="A107">
            <v>38291</v>
          </cell>
        </row>
        <row r="108">
          <cell r="A108">
            <v>38321</v>
          </cell>
        </row>
        <row r="109">
          <cell r="A109">
            <v>38352</v>
          </cell>
        </row>
        <row r="110">
          <cell r="A110">
            <v>38383</v>
          </cell>
        </row>
        <row r="111">
          <cell r="A111">
            <v>38411</v>
          </cell>
        </row>
        <row r="112">
          <cell r="A112">
            <v>38442</v>
          </cell>
        </row>
        <row r="113">
          <cell r="A113">
            <v>38472</v>
          </cell>
        </row>
        <row r="114">
          <cell r="A114">
            <v>38503</v>
          </cell>
        </row>
        <row r="115">
          <cell r="A115">
            <v>38533</v>
          </cell>
        </row>
        <row r="116">
          <cell r="A116">
            <v>38564</v>
          </cell>
        </row>
        <row r="117">
          <cell r="A117">
            <v>38595</v>
          </cell>
        </row>
        <row r="118">
          <cell r="A118">
            <v>38625</v>
          </cell>
        </row>
        <row r="119">
          <cell r="A119">
            <v>38656</v>
          </cell>
        </row>
        <row r="120">
          <cell r="A120">
            <v>38686</v>
          </cell>
        </row>
        <row r="121">
          <cell r="A121">
            <v>38717</v>
          </cell>
        </row>
        <row r="122">
          <cell r="A122">
            <v>38748</v>
          </cell>
        </row>
        <row r="123">
          <cell r="A123">
            <v>38776</v>
          </cell>
        </row>
        <row r="124">
          <cell r="A124">
            <v>38807</v>
          </cell>
        </row>
        <row r="125">
          <cell r="A125">
            <v>38837</v>
          </cell>
        </row>
        <row r="126">
          <cell r="A126">
            <v>38868</v>
          </cell>
        </row>
        <row r="127">
          <cell r="A127">
            <v>38898</v>
          </cell>
        </row>
        <row r="128">
          <cell r="A128">
            <v>38929</v>
          </cell>
        </row>
        <row r="129">
          <cell r="A129">
            <v>38960</v>
          </cell>
        </row>
        <row r="130">
          <cell r="A130">
            <v>38990</v>
          </cell>
        </row>
        <row r="131">
          <cell r="A131">
            <v>39021</v>
          </cell>
        </row>
        <row r="132">
          <cell r="A132">
            <v>39051</v>
          </cell>
        </row>
        <row r="133">
          <cell r="A133">
            <v>39082</v>
          </cell>
        </row>
        <row r="134">
          <cell r="A134">
            <v>39113</v>
          </cell>
        </row>
        <row r="135">
          <cell r="A135">
            <v>39141</v>
          </cell>
        </row>
        <row r="136">
          <cell r="A136">
            <v>39172</v>
          </cell>
        </row>
        <row r="137">
          <cell r="A137">
            <v>39202</v>
          </cell>
        </row>
        <row r="138">
          <cell r="A138">
            <v>39233</v>
          </cell>
        </row>
        <row r="139">
          <cell r="A139">
            <v>39263</v>
          </cell>
        </row>
        <row r="140">
          <cell r="A140">
            <v>39294</v>
          </cell>
        </row>
        <row r="141">
          <cell r="A141">
            <v>39325</v>
          </cell>
        </row>
        <row r="142">
          <cell r="A142">
            <v>39355</v>
          </cell>
        </row>
        <row r="143">
          <cell r="A143">
            <v>39386</v>
          </cell>
        </row>
        <row r="144">
          <cell r="A144">
            <v>39416</v>
          </cell>
        </row>
        <row r="145">
          <cell r="A145">
            <v>39447</v>
          </cell>
        </row>
        <row r="146">
          <cell r="A146">
            <v>39478</v>
          </cell>
        </row>
        <row r="147">
          <cell r="A147">
            <v>39507</v>
          </cell>
        </row>
        <row r="148">
          <cell r="A148">
            <v>39538</v>
          </cell>
        </row>
        <row r="149">
          <cell r="A149">
            <v>39568</v>
          </cell>
        </row>
        <row r="150">
          <cell r="A150">
            <v>39599</v>
          </cell>
        </row>
        <row r="151">
          <cell r="A151">
            <v>39629</v>
          </cell>
        </row>
        <row r="152">
          <cell r="A152">
            <v>39660</v>
          </cell>
        </row>
        <row r="153">
          <cell r="A153">
            <v>39691</v>
          </cell>
        </row>
        <row r="154">
          <cell r="A154">
            <v>39721</v>
          </cell>
        </row>
        <row r="155">
          <cell r="A155">
            <v>39752</v>
          </cell>
        </row>
        <row r="156">
          <cell r="A156">
            <v>39782</v>
          </cell>
        </row>
        <row r="157">
          <cell r="A157">
            <v>39813</v>
          </cell>
        </row>
        <row r="158">
          <cell r="A158">
            <v>39844</v>
          </cell>
        </row>
        <row r="159">
          <cell r="A159">
            <v>39872</v>
          </cell>
        </row>
        <row r="160">
          <cell r="A160">
            <v>39903</v>
          </cell>
        </row>
        <row r="161">
          <cell r="A161">
            <v>39933</v>
          </cell>
        </row>
        <row r="162">
          <cell r="A162">
            <v>39964</v>
          </cell>
        </row>
        <row r="163">
          <cell r="A163">
            <v>39994</v>
          </cell>
        </row>
        <row r="164">
          <cell r="A164">
            <v>40025</v>
          </cell>
        </row>
        <row r="165">
          <cell r="A165">
            <v>40056</v>
          </cell>
        </row>
        <row r="166">
          <cell r="A166">
            <v>40086</v>
          </cell>
        </row>
        <row r="167">
          <cell r="A167">
            <v>40117</v>
          </cell>
        </row>
        <row r="168">
          <cell r="A168">
            <v>40147</v>
          </cell>
        </row>
        <row r="169">
          <cell r="A169">
            <v>40178</v>
          </cell>
        </row>
        <row r="170">
          <cell r="A170">
            <v>40209</v>
          </cell>
        </row>
        <row r="171">
          <cell r="A171">
            <v>40237</v>
          </cell>
        </row>
        <row r="172">
          <cell r="A172">
            <v>40268</v>
          </cell>
        </row>
        <row r="173">
          <cell r="A173">
            <v>40298</v>
          </cell>
        </row>
        <row r="174">
          <cell r="A174">
            <v>40329</v>
          </cell>
        </row>
        <row r="175">
          <cell r="A175">
            <v>40359</v>
          </cell>
        </row>
        <row r="176">
          <cell r="A176">
            <v>40390</v>
          </cell>
        </row>
        <row r="177">
          <cell r="A177">
            <v>40421</v>
          </cell>
        </row>
        <row r="178">
          <cell r="A178">
            <v>40451</v>
          </cell>
        </row>
        <row r="179">
          <cell r="A179">
            <v>40482</v>
          </cell>
        </row>
        <row r="180">
          <cell r="A180">
            <v>40512</v>
          </cell>
        </row>
        <row r="181">
          <cell r="A181">
            <v>40543</v>
          </cell>
        </row>
        <row r="182">
          <cell r="A182">
            <v>40574</v>
          </cell>
        </row>
        <row r="183">
          <cell r="A183">
            <v>40602</v>
          </cell>
        </row>
        <row r="184">
          <cell r="A184">
            <v>40633</v>
          </cell>
        </row>
        <row r="185">
          <cell r="A185">
            <v>40663</v>
          </cell>
        </row>
        <row r="186">
          <cell r="A186">
            <v>40694</v>
          </cell>
        </row>
        <row r="187">
          <cell r="A187">
            <v>40724</v>
          </cell>
        </row>
        <row r="188">
          <cell r="A188">
            <v>40755</v>
          </cell>
        </row>
        <row r="189">
          <cell r="A189">
            <v>40786</v>
          </cell>
        </row>
        <row r="190">
          <cell r="A190">
            <v>40816</v>
          </cell>
        </row>
        <row r="191">
          <cell r="A191">
            <v>40847</v>
          </cell>
        </row>
        <row r="192">
          <cell r="A192">
            <v>40877</v>
          </cell>
        </row>
        <row r="193">
          <cell r="A193">
            <v>40908</v>
          </cell>
        </row>
        <row r="194">
          <cell r="A194">
            <v>40939</v>
          </cell>
        </row>
        <row r="195">
          <cell r="A195">
            <v>40968</v>
          </cell>
        </row>
        <row r="196">
          <cell r="A196">
            <v>40999</v>
          </cell>
        </row>
        <row r="197">
          <cell r="A197">
            <v>41029</v>
          </cell>
        </row>
        <row r="198">
          <cell r="A198">
            <v>41060</v>
          </cell>
        </row>
        <row r="199">
          <cell r="A199">
            <v>41090</v>
          </cell>
        </row>
        <row r="200">
          <cell r="A200">
            <v>41121</v>
          </cell>
        </row>
        <row r="201">
          <cell r="A201">
            <v>41152</v>
          </cell>
        </row>
        <row r="202">
          <cell r="A202">
            <v>41182</v>
          </cell>
        </row>
        <row r="203">
          <cell r="A203">
            <v>41213</v>
          </cell>
        </row>
        <row r="204">
          <cell r="A204">
            <v>41243</v>
          </cell>
        </row>
        <row r="205">
          <cell r="A205">
            <v>41274</v>
          </cell>
        </row>
        <row r="206">
          <cell r="A206">
            <v>41305</v>
          </cell>
        </row>
        <row r="207">
          <cell r="A207">
            <v>41333</v>
          </cell>
        </row>
        <row r="208">
          <cell r="A208">
            <v>41364</v>
          </cell>
        </row>
        <row r="209">
          <cell r="A209">
            <v>41394</v>
          </cell>
        </row>
        <row r="210">
          <cell r="A210">
            <v>41425</v>
          </cell>
        </row>
        <row r="211">
          <cell r="A211">
            <v>41455</v>
          </cell>
        </row>
        <row r="212">
          <cell r="A212">
            <v>41486</v>
          </cell>
        </row>
        <row r="213">
          <cell r="A213">
            <v>41517</v>
          </cell>
        </row>
        <row r="214">
          <cell r="A214">
            <v>41547</v>
          </cell>
        </row>
        <row r="215">
          <cell r="A215">
            <v>41578</v>
          </cell>
        </row>
        <row r="216">
          <cell r="A216">
            <v>41608</v>
          </cell>
        </row>
        <row r="217">
          <cell r="A217">
            <v>41639</v>
          </cell>
        </row>
        <row r="218">
          <cell r="A218">
            <v>41670</v>
          </cell>
        </row>
        <row r="219">
          <cell r="A219">
            <v>41698</v>
          </cell>
        </row>
        <row r="220">
          <cell r="A220">
            <v>41729</v>
          </cell>
        </row>
        <row r="221">
          <cell r="A221">
            <v>41759</v>
          </cell>
        </row>
        <row r="222">
          <cell r="A222">
            <v>41790</v>
          </cell>
        </row>
        <row r="223">
          <cell r="A223">
            <v>41820</v>
          </cell>
        </row>
        <row r="224">
          <cell r="A224">
            <v>41851</v>
          </cell>
        </row>
        <row r="225">
          <cell r="A225">
            <v>41882</v>
          </cell>
        </row>
        <row r="226">
          <cell r="A226">
            <v>41912</v>
          </cell>
        </row>
        <row r="227">
          <cell r="A227">
            <v>41943</v>
          </cell>
        </row>
        <row r="228">
          <cell r="A228">
            <v>41973</v>
          </cell>
        </row>
        <row r="229">
          <cell r="A229">
            <v>42004</v>
          </cell>
        </row>
        <row r="230">
          <cell r="A230">
            <v>42035</v>
          </cell>
        </row>
        <row r="231">
          <cell r="A231">
            <v>42063</v>
          </cell>
        </row>
        <row r="232">
          <cell r="A232">
            <v>42094</v>
          </cell>
        </row>
        <row r="233">
          <cell r="A233">
            <v>42124</v>
          </cell>
        </row>
        <row r="234">
          <cell r="A234">
            <v>42155</v>
          </cell>
        </row>
        <row r="235">
          <cell r="A235">
            <v>42185</v>
          </cell>
        </row>
        <row r="236">
          <cell r="A236">
            <v>42216</v>
          </cell>
        </row>
        <row r="237">
          <cell r="A237">
            <v>42247</v>
          </cell>
        </row>
        <row r="238">
          <cell r="A238">
            <v>42277</v>
          </cell>
        </row>
        <row r="239">
          <cell r="A239">
            <v>42308</v>
          </cell>
        </row>
        <row r="240">
          <cell r="A240">
            <v>42338</v>
          </cell>
        </row>
        <row r="241">
          <cell r="A241">
            <v>42369</v>
          </cell>
        </row>
        <row r="242">
          <cell r="A242">
            <v>42400</v>
          </cell>
        </row>
        <row r="243">
          <cell r="A243">
            <v>42429</v>
          </cell>
        </row>
        <row r="244">
          <cell r="A244">
            <v>42460</v>
          </cell>
        </row>
        <row r="245">
          <cell r="A245">
            <v>42490</v>
          </cell>
        </row>
        <row r="246">
          <cell r="A246">
            <v>42521</v>
          </cell>
        </row>
        <row r="247">
          <cell r="A247">
            <v>42551</v>
          </cell>
        </row>
        <row r="248">
          <cell r="A248">
            <v>42582</v>
          </cell>
        </row>
        <row r="249">
          <cell r="A249">
            <v>42613</v>
          </cell>
        </row>
        <row r="250">
          <cell r="A250">
            <v>42643</v>
          </cell>
        </row>
        <row r="251">
          <cell r="A251">
            <v>42674</v>
          </cell>
        </row>
        <row r="252">
          <cell r="A252">
            <v>42704</v>
          </cell>
        </row>
        <row r="253">
          <cell r="A253">
            <v>42735</v>
          </cell>
        </row>
        <row r="254">
          <cell r="A254">
            <v>42766</v>
          </cell>
        </row>
        <row r="255">
          <cell r="A255">
            <v>42794</v>
          </cell>
        </row>
        <row r="256">
          <cell r="A256">
            <v>42825</v>
          </cell>
        </row>
        <row r="257">
          <cell r="A257">
            <v>42855</v>
          </cell>
        </row>
        <row r="258">
          <cell r="A258">
            <v>42886</v>
          </cell>
        </row>
        <row r="259">
          <cell r="A259">
            <v>42916</v>
          </cell>
        </row>
        <row r="260">
          <cell r="A260">
            <v>42947</v>
          </cell>
        </row>
        <row r="261">
          <cell r="A261">
            <v>42978</v>
          </cell>
        </row>
        <row r="262">
          <cell r="A262">
            <v>43008</v>
          </cell>
        </row>
        <row r="263">
          <cell r="A263">
            <v>43039</v>
          </cell>
        </row>
        <row r="264">
          <cell r="A264">
            <v>43069</v>
          </cell>
        </row>
        <row r="265">
          <cell r="A265">
            <v>43100</v>
          </cell>
        </row>
        <row r="266">
          <cell r="A266">
            <v>43131</v>
          </cell>
        </row>
        <row r="267">
          <cell r="A267">
            <v>43159</v>
          </cell>
        </row>
        <row r="268">
          <cell r="A268">
            <v>43190</v>
          </cell>
        </row>
        <row r="269">
          <cell r="A269">
            <v>43220</v>
          </cell>
        </row>
        <row r="270">
          <cell r="A270">
            <v>43251</v>
          </cell>
        </row>
        <row r="271">
          <cell r="A271">
            <v>43281</v>
          </cell>
        </row>
        <row r="272">
          <cell r="A272">
            <v>43312</v>
          </cell>
        </row>
        <row r="273">
          <cell r="A273">
            <v>43343</v>
          </cell>
        </row>
        <row r="274">
          <cell r="A274">
            <v>43373</v>
          </cell>
        </row>
        <row r="275">
          <cell r="A275">
            <v>43404</v>
          </cell>
        </row>
        <row r="276">
          <cell r="A276">
            <v>43434</v>
          </cell>
        </row>
        <row r="277">
          <cell r="A277">
            <v>43465</v>
          </cell>
        </row>
        <row r="278">
          <cell r="A278">
            <v>43496</v>
          </cell>
        </row>
        <row r="279">
          <cell r="A279">
            <v>43524</v>
          </cell>
        </row>
        <row r="280">
          <cell r="A280">
            <v>43555</v>
          </cell>
        </row>
        <row r="281">
          <cell r="A281">
            <v>43585</v>
          </cell>
        </row>
        <row r="282">
          <cell r="A282">
            <v>43616</v>
          </cell>
        </row>
        <row r="283">
          <cell r="A283">
            <v>43646</v>
          </cell>
        </row>
        <row r="284">
          <cell r="A284">
            <v>43677</v>
          </cell>
        </row>
        <row r="285">
          <cell r="A285">
            <v>43708</v>
          </cell>
        </row>
        <row r="286">
          <cell r="A286">
            <v>43738</v>
          </cell>
        </row>
        <row r="287">
          <cell r="A287">
            <v>43769</v>
          </cell>
        </row>
        <row r="288">
          <cell r="A288">
            <v>43799</v>
          </cell>
        </row>
        <row r="289">
          <cell r="A289">
            <v>43830</v>
          </cell>
        </row>
        <row r="290">
          <cell r="A290">
            <v>43861</v>
          </cell>
        </row>
        <row r="291">
          <cell r="A291">
            <v>43890</v>
          </cell>
        </row>
        <row r="292">
          <cell r="A292">
            <v>43921</v>
          </cell>
        </row>
        <row r="293">
          <cell r="A293">
            <v>43951</v>
          </cell>
        </row>
        <row r="294">
          <cell r="A294">
            <v>43982</v>
          </cell>
        </row>
        <row r="295">
          <cell r="A295">
            <v>44012</v>
          </cell>
        </row>
        <row r="296">
          <cell r="A296">
            <v>44043</v>
          </cell>
        </row>
        <row r="297">
          <cell r="A297">
            <v>44074</v>
          </cell>
        </row>
        <row r="298">
          <cell r="A298">
            <v>44104</v>
          </cell>
        </row>
        <row r="299">
          <cell r="A299">
            <v>44135</v>
          </cell>
        </row>
        <row r="300">
          <cell r="A300">
            <v>44165</v>
          </cell>
        </row>
        <row r="301">
          <cell r="A301">
            <v>44196</v>
          </cell>
        </row>
        <row r="302">
          <cell r="A302">
            <v>44227</v>
          </cell>
        </row>
        <row r="303">
          <cell r="A303">
            <v>44255</v>
          </cell>
        </row>
        <row r="304">
          <cell r="A304">
            <v>44286</v>
          </cell>
        </row>
        <row r="305">
          <cell r="A305">
            <v>44316</v>
          </cell>
        </row>
        <row r="306">
          <cell r="A306">
            <v>44347</v>
          </cell>
        </row>
        <row r="307">
          <cell r="A307">
            <v>44377</v>
          </cell>
        </row>
        <row r="308">
          <cell r="A308">
            <v>44408</v>
          </cell>
        </row>
        <row r="309">
          <cell r="A309">
            <v>44439</v>
          </cell>
        </row>
        <row r="310">
          <cell r="A310">
            <v>44469</v>
          </cell>
        </row>
        <row r="311">
          <cell r="A311">
            <v>44500</v>
          </cell>
        </row>
        <row r="312">
          <cell r="A312">
            <v>44530</v>
          </cell>
        </row>
        <row r="313">
          <cell r="A313">
            <v>44561</v>
          </cell>
        </row>
        <row r="314">
          <cell r="A314">
            <v>44592</v>
          </cell>
        </row>
        <row r="315">
          <cell r="A315">
            <v>44620</v>
          </cell>
        </row>
        <row r="316">
          <cell r="A316">
            <v>44651</v>
          </cell>
        </row>
        <row r="317">
          <cell r="A317">
            <v>44681</v>
          </cell>
        </row>
        <row r="318">
          <cell r="A318">
            <v>44712</v>
          </cell>
        </row>
        <row r="319">
          <cell r="A319">
            <v>44742</v>
          </cell>
        </row>
        <row r="320">
          <cell r="A320">
            <v>44773</v>
          </cell>
        </row>
        <row r="321">
          <cell r="A321">
            <v>44804</v>
          </cell>
        </row>
        <row r="322">
          <cell r="A322">
            <v>44834</v>
          </cell>
        </row>
        <row r="323">
          <cell r="A323">
            <v>44865</v>
          </cell>
        </row>
        <row r="324">
          <cell r="A324">
            <v>44895</v>
          </cell>
        </row>
        <row r="325">
          <cell r="A325">
            <v>44926</v>
          </cell>
        </row>
        <row r="326">
          <cell r="A326">
            <v>44957</v>
          </cell>
        </row>
        <row r="327">
          <cell r="A327">
            <v>44985</v>
          </cell>
        </row>
        <row r="328">
          <cell r="A328">
            <v>45016</v>
          </cell>
        </row>
        <row r="329">
          <cell r="A329">
            <v>45046</v>
          </cell>
        </row>
        <row r="330">
          <cell r="A330">
            <v>45077</v>
          </cell>
        </row>
        <row r="331">
          <cell r="A331">
            <v>45107</v>
          </cell>
        </row>
        <row r="332">
          <cell r="A332">
            <v>45138</v>
          </cell>
        </row>
        <row r="333">
          <cell r="A333">
            <v>45169</v>
          </cell>
        </row>
        <row r="334">
          <cell r="A334">
            <v>45199</v>
          </cell>
        </row>
        <row r="335">
          <cell r="A335">
            <v>45230</v>
          </cell>
        </row>
        <row r="336">
          <cell r="A336">
            <v>45260</v>
          </cell>
        </row>
        <row r="337">
          <cell r="A337">
            <v>45291</v>
          </cell>
        </row>
        <row r="338">
          <cell r="A338">
            <v>45322</v>
          </cell>
        </row>
        <row r="339">
          <cell r="A339">
            <v>45351</v>
          </cell>
        </row>
        <row r="340">
          <cell r="A340">
            <v>45382</v>
          </cell>
        </row>
        <row r="341">
          <cell r="A341">
            <v>45412</v>
          </cell>
        </row>
        <row r="342">
          <cell r="A342">
            <v>45443</v>
          </cell>
        </row>
        <row r="343">
          <cell r="A343">
            <v>45473</v>
          </cell>
        </row>
        <row r="344">
          <cell r="A344">
            <v>45504</v>
          </cell>
        </row>
        <row r="345">
          <cell r="A345">
            <v>45535</v>
          </cell>
        </row>
        <row r="346">
          <cell r="A346">
            <v>45565</v>
          </cell>
        </row>
        <row r="347">
          <cell r="A347">
            <v>45596</v>
          </cell>
        </row>
        <row r="348">
          <cell r="A348">
            <v>45626</v>
          </cell>
        </row>
        <row r="349">
          <cell r="A349">
            <v>45657</v>
          </cell>
        </row>
        <row r="350">
          <cell r="A350">
            <v>45688</v>
          </cell>
        </row>
        <row r="351">
          <cell r="A351">
            <v>45716</v>
          </cell>
        </row>
        <row r="352">
          <cell r="A352">
            <v>45747</v>
          </cell>
        </row>
        <row r="353">
          <cell r="A353">
            <v>45777</v>
          </cell>
        </row>
        <row r="354">
          <cell r="A354">
            <v>45808</v>
          </cell>
        </row>
        <row r="355">
          <cell r="A355">
            <v>45838</v>
          </cell>
        </row>
        <row r="356">
          <cell r="A356">
            <v>45869</v>
          </cell>
        </row>
        <row r="357">
          <cell r="A357">
            <v>45900</v>
          </cell>
        </row>
        <row r="358">
          <cell r="A358">
            <v>45930</v>
          </cell>
        </row>
        <row r="359">
          <cell r="A359">
            <v>45961</v>
          </cell>
        </row>
        <row r="360">
          <cell r="A360">
            <v>45991</v>
          </cell>
        </row>
        <row r="361">
          <cell r="A361">
            <v>46022</v>
          </cell>
        </row>
        <row r="362">
          <cell r="A362">
            <v>46053</v>
          </cell>
        </row>
        <row r="363">
          <cell r="A363">
            <v>46081</v>
          </cell>
        </row>
        <row r="364">
          <cell r="A364">
            <v>46112</v>
          </cell>
        </row>
        <row r="365">
          <cell r="A365">
            <v>46142</v>
          </cell>
        </row>
        <row r="366">
          <cell r="A366">
            <v>46173</v>
          </cell>
        </row>
        <row r="367">
          <cell r="A367">
            <v>46203</v>
          </cell>
        </row>
        <row r="368">
          <cell r="A368">
            <v>46234</v>
          </cell>
        </row>
        <row r="369">
          <cell r="A369">
            <v>46265</v>
          </cell>
        </row>
        <row r="370">
          <cell r="A370">
            <v>46295</v>
          </cell>
        </row>
        <row r="371">
          <cell r="A371">
            <v>46326</v>
          </cell>
        </row>
        <row r="372">
          <cell r="A372">
            <v>46356</v>
          </cell>
        </row>
        <row r="373">
          <cell r="A373">
            <v>46387</v>
          </cell>
        </row>
        <row r="374">
          <cell r="A374">
            <v>46418</v>
          </cell>
        </row>
        <row r="375">
          <cell r="A375">
            <v>46446</v>
          </cell>
        </row>
        <row r="376">
          <cell r="A376">
            <v>46477</v>
          </cell>
        </row>
        <row r="377">
          <cell r="A377">
            <v>46507</v>
          </cell>
        </row>
        <row r="378">
          <cell r="A378">
            <v>46538</v>
          </cell>
        </row>
        <row r="379">
          <cell r="A379">
            <v>46568</v>
          </cell>
        </row>
        <row r="380">
          <cell r="A380">
            <v>46599</v>
          </cell>
        </row>
        <row r="381">
          <cell r="A381">
            <v>46630</v>
          </cell>
        </row>
        <row r="382">
          <cell r="A382">
            <v>46660</v>
          </cell>
        </row>
        <row r="383">
          <cell r="A383">
            <v>46691</v>
          </cell>
        </row>
        <row r="384">
          <cell r="A384">
            <v>46721</v>
          </cell>
        </row>
        <row r="385">
          <cell r="A385">
            <v>46752</v>
          </cell>
        </row>
        <row r="386">
          <cell r="A386">
            <v>46783</v>
          </cell>
        </row>
        <row r="387">
          <cell r="A387">
            <v>46812</v>
          </cell>
        </row>
        <row r="388">
          <cell r="A388">
            <v>46843</v>
          </cell>
        </row>
        <row r="389">
          <cell r="A389">
            <v>46873</v>
          </cell>
        </row>
        <row r="390">
          <cell r="A390">
            <v>46904</v>
          </cell>
        </row>
        <row r="391">
          <cell r="A391">
            <v>46934</v>
          </cell>
        </row>
        <row r="392">
          <cell r="A392">
            <v>46965</v>
          </cell>
        </row>
        <row r="393">
          <cell r="A393">
            <v>46996</v>
          </cell>
        </row>
        <row r="394">
          <cell r="A394">
            <v>47026</v>
          </cell>
        </row>
        <row r="395">
          <cell r="A395">
            <v>47057</v>
          </cell>
        </row>
        <row r="396">
          <cell r="A396">
            <v>47087</v>
          </cell>
        </row>
        <row r="397">
          <cell r="A397">
            <v>47118</v>
          </cell>
        </row>
        <row r="398">
          <cell r="A398">
            <v>47149</v>
          </cell>
        </row>
        <row r="399">
          <cell r="A399">
            <v>47177</v>
          </cell>
        </row>
        <row r="400">
          <cell r="A400">
            <v>47208</v>
          </cell>
        </row>
        <row r="401">
          <cell r="A401">
            <v>47238</v>
          </cell>
        </row>
        <row r="402">
          <cell r="A402">
            <v>47269</v>
          </cell>
        </row>
        <row r="403">
          <cell r="A403">
            <v>47299</v>
          </cell>
        </row>
        <row r="404">
          <cell r="A404">
            <v>47330</v>
          </cell>
        </row>
        <row r="405">
          <cell r="A405">
            <v>47361</v>
          </cell>
        </row>
        <row r="406">
          <cell r="A406">
            <v>47391</v>
          </cell>
        </row>
        <row r="407">
          <cell r="A407">
            <v>47422</v>
          </cell>
        </row>
        <row r="408">
          <cell r="A408">
            <v>47452</v>
          </cell>
        </row>
        <row r="409">
          <cell r="A409">
            <v>47483</v>
          </cell>
        </row>
        <row r="410">
          <cell r="A410">
            <v>47514</v>
          </cell>
        </row>
        <row r="411">
          <cell r="A411">
            <v>47542</v>
          </cell>
        </row>
        <row r="412">
          <cell r="A412">
            <v>47573</v>
          </cell>
        </row>
        <row r="413">
          <cell r="A413">
            <v>47603</v>
          </cell>
        </row>
        <row r="414">
          <cell r="A414">
            <v>47634</v>
          </cell>
        </row>
        <row r="415">
          <cell r="A415">
            <v>47664</v>
          </cell>
        </row>
        <row r="416">
          <cell r="A416">
            <v>47695</v>
          </cell>
        </row>
        <row r="417">
          <cell r="A417">
            <v>47726</v>
          </cell>
        </row>
        <row r="418">
          <cell r="A418">
            <v>47756</v>
          </cell>
        </row>
        <row r="419">
          <cell r="A419">
            <v>47787</v>
          </cell>
        </row>
        <row r="420">
          <cell r="A420">
            <v>47817</v>
          </cell>
        </row>
        <row r="421">
          <cell r="A421">
            <v>47848</v>
          </cell>
        </row>
        <row r="422">
          <cell r="A422">
            <v>47879</v>
          </cell>
        </row>
        <row r="423">
          <cell r="A423">
            <v>47907</v>
          </cell>
        </row>
        <row r="424">
          <cell r="A424">
            <v>47938</v>
          </cell>
        </row>
        <row r="425">
          <cell r="A425">
            <v>47968</v>
          </cell>
        </row>
        <row r="426">
          <cell r="A426">
            <v>47999</v>
          </cell>
        </row>
        <row r="427">
          <cell r="A427">
            <v>48029</v>
          </cell>
        </row>
        <row r="428">
          <cell r="A428">
            <v>48060</v>
          </cell>
        </row>
        <row r="429">
          <cell r="A429">
            <v>48091</v>
          </cell>
        </row>
        <row r="430">
          <cell r="A430">
            <v>48121</v>
          </cell>
        </row>
        <row r="431">
          <cell r="A431">
            <v>48152</v>
          </cell>
        </row>
        <row r="432">
          <cell r="A432">
            <v>48182</v>
          </cell>
        </row>
        <row r="433">
          <cell r="A433">
            <v>48213</v>
          </cell>
        </row>
        <row r="434">
          <cell r="A434">
            <v>48244</v>
          </cell>
        </row>
        <row r="435">
          <cell r="A435">
            <v>48273</v>
          </cell>
        </row>
        <row r="436">
          <cell r="A436">
            <v>48304</v>
          </cell>
        </row>
        <row r="437">
          <cell r="A437">
            <v>48334</v>
          </cell>
        </row>
        <row r="438">
          <cell r="A438">
            <v>48365</v>
          </cell>
        </row>
        <row r="439">
          <cell r="A439">
            <v>48395</v>
          </cell>
        </row>
        <row r="440">
          <cell r="A440">
            <v>48426</v>
          </cell>
        </row>
        <row r="441">
          <cell r="A441">
            <v>48457</v>
          </cell>
        </row>
        <row r="442">
          <cell r="A442">
            <v>48487</v>
          </cell>
        </row>
        <row r="443">
          <cell r="A443">
            <v>48518</v>
          </cell>
        </row>
        <row r="444">
          <cell r="A444">
            <v>48548</v>
          </cell>
        </row>
        <row r="445">
          <cell r="A445">
            <v>48579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na"/>
      <sheetName val="SSAutCLM"/>
    </sheetNames>
    <sheetDataSet>
      <sheetData sheetId="0">
        <row r="2">
          <cell r="A2" t="str">
            <v>Period</v>
          </cell>
          <cell r="B2">
            <v>37986</v>
          </cell>
          <cell r="C2">
            <v>38017</v>
          </cell>
          <cell r="D2">
            <v>38046</v>
          </cell>
          <cell r="E2">
            <v>38077</v>
          </cell>
          <cell r="F2">
            <v>38107</v>
          </cell>
          <cell r="G2">
            <v>38138</v>
          </cell>
          <cell r="H2">
            <v>38168</v>
          </cell>
          <cell r="I2">
            <v>38199</v>
          </cell>
          <cell r="J2">
            <v>38230</v>
          </cell>
          <cell r="K2">
            <v>38260</v>
          </cell>
          <cell r="L2">
            <v>38291</v>
          </cell>
          <cell r="M2">
            <v>38321</v>
          </cell>
          <cell r="N2">
            <v>38352</v>
          </cell>
          <cell r="O2">
            <v>38383</v>
          </cell>
          <cell r="P2">
            <v>38411</v>
          </cell>
          <cell r="Q2">
            <v>38442</v>
          </cell>
          <cell r="R2">
            <v>38472</v>
          </cell>
          <cell r="S2">
            <v>38503</v>
          </cell>
          <cell r="T2">
            <v>38533</v>
          </cell>
          <cell r="U2">
            <v>38564</v>
          </cell>
          <cell r="V2">
            <v>38595</v>
          </cell>
          <cell r="W2">
            <v>38625</v>
          </cell>
          <cell r="X2">
            <v>38656</v>
          </cell>
          <cell r="Y2">
            <v>38686</v>
          </cell>
          <cell r="Z2">
            <v>38717</v>
          </cell>
          <cell r="AA2">
            <v>38748</v>
          </cell>
          <cell r="AB2">
            <v>38776</v>
          </cell>
          <cell r="AC2">
            <v>38807</v>
          </cell>
          <cell r="AD2">
            <v>38837</v>
          </cell>
          <cell r="AE2">
            <v>38868</v>
          </cell>
          <cell r="AF2">
            <v>38898</v>
          </cell>
          <cell r="AG2">
            <v>38929</v>
          </cell>
          <cell r="AH2">
            <v>38960</v>
          </cell>
          <cell r="AI2">
            <v>38990</v>
          </cell>
          <cell r="AJ2">
            <v>39021</v>
          </cell>
          <cell r="AK2">
            <v>39051</v>
          </cell>
          <cell r="AL2">
            <v>39082</v>
          </cell>
          <cell r="AM2">
            <v>39113</v>
          </cell>
          <cell r="AN2">
            <v>39141</v>
          </cell>
          <cell r="AO2">
            <v>39172</v>
          </cell>
          <cell r="AP2">
            <v>39202</v>
          </cell>
          <cell r="AQ2">
            <v>39233</v>
          </cell>
          <cell r="AR2">
            <v>39263</v>
          </cell>
          <cell r="AS2">
            <v>39294</v>
          </cell>
          <cell r="AT2">
            <v>39325</v>
          </cell>
          <cell r="AU2">
            <v>39355</v>
          </cell>
          <cell r="AV2">
            <v>39386</v>
          </cell>
          <cell r="AW2">
            <v>39416</v>
          </cell>
          <cell r="AX2">
            <v>39447</v>
          </cell>
          <cell r="AY2">
            <v>39478</v>
          </cell>
          <cell r="AZ2">
            <v>39507</v>
          </cell>
          <cell r="BA2">
            <v>39538</v>
          </cell>
          <cell r="BB2">
            <v>39568</v>
          </cell>
          <cell r="BC2">
            <v>39599</v>
          </cell>
          <cell r="BD2">
            <v>39629</v>
          </cell>
          <cell r="BE2">
            <v>39660</v>
          </cell>
          <cell r="BF2">
            <v>39691</v>
          </cell>
          <cell r="BG2">
            <v>39721</v>
          </cell>
          <cell r="BH2">
            <v>39752</v>
          </cell>
          <cell r="BI2">
            <v>39782</v>
          </cell>
          <cell r="BJ2">
            <v>39813</v>
          </cell>
          <cell r="BK2">
            <v>39844</v>
          </cell>
          <cell r="BL2">
            <v>39872</v>
          </cell>
          <cell r="BM2">
            <v>39903</v>
          </cell>
          <cell r="BN2">
            <v>39933</v>
          </cell>
          <cell r="BO2">
            <v>39964</v>
          </cell>
          <cell r="BP2">
            <v>39994</v>
          </cell>
          <cell r="BQ2">
            <v>40025</v>
          </cell>
          <cell r="BR2">
            <v>40056</v>
          </cell>
          <cell r="BS2">
            <v>40086</v>
          </cell>
          <cell r="BT2">
            <v>40117</v>
          </cell>
          <cell r="BU2">
            <v>40147</v>
          </cell>
          <cell r="BV2">
            <v>40178</v>
          </cell>
          <cell r="BW2">
            <v>40209</v>
          </cell>
          <cell r="BX2">
            <v>40237</v>
          </cell>
          <cell r="BY2">
            <v>40268</v>
          </cell>
          <cell r="BZ2">
            <v>40298</v>
          </cell>
          <cell r="CA2">
            <v>40329</v>
          </cell>
          <cell r="CB2">
            <v>40359</v>
          </cell>
          <cell r="CC2">
            <v>40390</v>
          </cell>
          <cell r="CD2">
            <v>40421</v>
          </cell>
          <cell r="CE2">
            <v>40451</v>
          </cell>
          <cell r="CF2">
            <v>40482</v>
          </cell>
          <cell r="CG2">
            <v>40512</v>
          </cell>
          <cell r="CH2">
            <v>40543</v>
          </cell>
          <cell r="CI2">
            <v>40574</v>
          </cell>
          <cell r="CJ2">
            <v>40602</v>
          </cell>
          <cell r="CK2">
            <v>40633</v>
          </cell>
          <cell r="CL2">
            <v>40663</v>
          </cell>
          <cell r="CM2">
            <v>40694</v>
          </cell>
          <cell r="CN2">
            <v>40724</v>
          </cell>
          <cell r="CO2">
            <v>40755</v>
          </cell>
          <cell r="CP2">
            <v>40786</v>
          </cell>
          <cell r="CQ2">
            <v>40816</v>
          </cell>
          <cell r="CR2">
            <v>40847</v>
          </cell>
          <cell r="CS2">
            <v>40877</v>
          </cell>
          <cell r="CT2">
            <v>40908</v>
          </cell>
          <cell r="CU2">
            <v>40939</v>
          </cell>
          <cell r="CV2">
            <v>40968</v>
          </cell>
          <cell r="CW2">
            <v>40999</v>
          </cell>
          <cell r="CX2">
            <v>41029</v>
          </cell>
          <cell r="CY2">
            <v>41060</v>
          </cell>
          <cell r="CZ2">
            <v>41090</v>
          </cell>
          <cell r="DA2">
            <v>41121</v>
          </cell>
          <cell r="DB2">
            <v>41152</v>
          </cell>
          <cell r="DC2">
            <v>41182</v>
          </cell>
          <cell r="DD2">
            <v>41213</v>
          </cell>
          <cell r="DE2">
            <v>41243</v>
          </cell>
          <cell r="DF2">
            <v>41274</v>
          </cell>
          <cell r="DG2">
            <v>41305</v>
          </cell>
          <cell r="DH2">
            <v>41333</v>
          </cell>
          <cell r="DI2">
            <v>41364</v>
          </cell>
          <cell r="DJ2">
            <v>41394</v>
          </cell>
          <cell r="DK2">
            <v>41425</v>
          </cell>
          <cell r="DL2">
            <v>41455</v>
          </cell>
          <cell r="DM2">
            <v>41486</v>
          </cell>
          <cell r="DN2">
            <v>41517</v>
          </cell>
          <cell r="DO2">
            <v>41547</v>
          </cell>
          <cell r="DP2">
            <v>41578</v>
          </cell>
          <cell r="DQ2">
            <v>41608</v>
          </cell>
          <cell r="DR2">
            <v>41639</v>
          </cell>
          <cell r="DS2">
            <v>41670</v>
          </cell>
          <cell r="DT2">
            <v>41698</v>
          </cell>
          <cell r="DU2">
            <v>41729</v>
          </cell>
          <cell r="DV2">
            <v>41759</v>
          </cell>
          <cell r="DW2">
            <v>41790</v>
          </cell>
          <cell r="DX2">
            <v>41820</v>
          </cell>
          <cell r="DY2">
            <v>41851</v>
          </cell>
          <cell r="DZ2">
            <v>41882</v>
          </cell>
          <cell r="EA2">
            <v>41912</v>
          </cell>
          <cell r="EB2">
            <v>41943</v>
          </cell>
          <cell r="EC2">
            <v>41973</v>
          </cell>
          <cell r="ED2">
            <v>42004</v>
          </cell>
          <cell r="EE2">
            <v>42035</v>
          </cell>
          <cell r="EF2">
            <v>42063</v>
          </cell>
          <cell r="EG2">
            <v>42094</v>
          </cell>
          <cell r="EH2">
            <v>42124</v>
          </cell>
          <cell r="EI2">
            <v>42155</v>
          </cell>
          <cell r="EJ2">
            <v>42185</v>
          </cell>
          <cell r="EK2">
            <v>42216</v>
          </cell>
          <cell r="EL2">
            <v>42247</v>
          </cell>
          <cell r="EM2">
            <v>42277</v>
          </cell>
          <cell r="EN2">
            <v>42308</v>
          </cell>
          <cell r="EO2">
            <v>42338</v>
          </cell>
          <cell r="EP2">
            <v>42369</v>
          </cell>
          <cell r="EQ2">
            <v>42400</v>
          </cell>
          <cell r="ER2">
            <v>42429</v>
          </cell>
          <cell r="ES2">
            <v>42460</v>
          </cell>
          <cell r="ET2">
            <v>42490</v>
          </cell>
          <cell r="EU2">
            <v>42521</v>
          </cell>
          <cell r="EV2">
            <v>42551</v>
          </cell>
          <cell r="EW2">
            <v>42582</v>
          </cell>
          <cell r="EX2">
            <v>42613</v>
          </cell>
          <cell r="EY2">
            <v>42643</v>
          </cell>
          <cell r="EZ2">
            <v>42674</v>
          </cell>
          <cell r="FA2">
            <v>42704</v>
          </cell>
          <cell r="FB2">
            <v>42735</v>
          </cell>
          <cell r="FC2">
            <v>42766</v>
          </cell>
          <cell r="FD2">
            <v>42794</v>
          </cell>
          <cell r="FE2">
            <v>42825</v>
          </cell>
          <cell r="FF2">
            <v>42855</v>
          </cell>
          <cell r="FG2">
            <v>42886</v>
          </cell>
          <cell r="FH2">
            <v>42916</v>
          </cell>
          <cell r="FI2">
            <v>42947</v>
          </cell>
          <cell r="FJ2">
            <v>42978</v>
          </cell>
          <cell r="FK2">
            <v>43008</v>
          </cell>
          <cell r="FL2">
            <v>43039</v>
          </cell>
          <cell r="FM2">
            <v>43069</v>
          </cell>
          <cell r="FN2">
            <v>43100</v>
          </cell>
          <cell r="FO2">
            <v>43131</v>
          </cell>
          <cell r="FP2">
            <v>43159</v>
          </cell>
          <cell r="FQ2">
            <v>43190</v>
          </cell>
          <cell r="FR2">
            <v>43220</v>
          </cell>
          <cell r="FS2">
            <v>43251</v>
          </cell>
          <cell r="FT2">
            <v>43281</v>
          </cell>
          <cell r="FU2">
            <v>43312</v>
          </cell>
          <cell r="FV2">
            <v>43343</v>
          </cell>
          <cell r="FW2">
            <v>43373</v>
          </cell>
          <cell r="FX2">
            <v>43404</v>
          </cell>
          <cell r="FY2">
            <v>43434</v>
          </cell>
          <cell r="FZ2">
            <v>43465</v>
          </cell>
          <cell r="GA2">
            <v>43496</v>
          </cell>
          <cell r="GB2">
            <v>43524</v>
          </cell>
          <cell r="GC2">
            <v>43555</v>
          </cell>
          <cell r="GD2">
            <v>43585</v>
          </cell>
          <cell r="GE2">
            <v>43616</v>
          </cell>
          <cell r="GF2">
            <v>43646</v>
          </cell>
          <cell r="GG2">
            <v>43677</v>
          </cell>
          <cell r="GH2">
            <v>43708</v>
          </cell>
          <cell r="GI2">
            <v>43738</v>
          </cell>
          <cell r="GJ2">
            <v>43769</v>
          </cell>
          <cell r="GK2">
            <v>43799</v>
          </cell>
          <cell r="GL2">
            <v>43830</v>
          </cell>
          <cell r="GM2">
            <v>43861</v>
          </cell>
          <cell r="GN2">
            <v>43890</v>
          </cell>
          <cell r="GO2">
            <v>43921</v>
          </cell>
          <cell r="GP2">
            <v>43951</v>
          </cell>
          <cell r="GQ2">
            <v>43982</v>
          </cell>
          <cell r="GR2">
            <v>44012</v>
          </cell>
          <cell r="GS2">
            <v>44043</v>
          </cell>
          <cell r="GT2">
            <v>44074</v>
          </cell>
          <cell r="GU2">
            <v>44104</v>
          </cell>
          <cell r="GV2">
            <v>44135</v>
          </cell>
          <cell r="GW2">
            <v>44165</v>
          </cell>
          <cell r="GX2">
            <v>44196</v>
          </cell>
          <cell r="GY2">
            <v>44227</v>
          </cell>
          <cell r="GZ2">
            <v>44255</v>
          </cell>
          <cell r="HA2">
            <v>44286</v>
          </cell>
          <cell r="HB2">
            <v>44316</v>
          </cell>
          <cell r="HC2">
            <v>44347</v>
          </cell>
          <cell r="HD2">
            <v>44377</v>
          </cell>
          <cell r="HE2">
            <v>44408</v>
          </cell>
          <cell r="HF2">
            <v>44439</v>
          </cell>
          <cell r="HG2">
            <v>44469</v>
          </cell>
          <cell r="HH2">
            <v>44500</v>
          </cell>
          <cell r="HI2">
            <v>44530</v>
          </cell>
          <cell r="HJ2">
            <v>44561</v>
          </cell>
          <cell r="HK2">
            <v>44592</v>
          </cell>
          <cell r="HL2">
            <v>44620</v>
          </cell>
          <cell r="HM2">
            <v>44651</v>
          </cell>
          <cell r="HN2">
            <v>44681</v>
          </cell>
          <cell r="HO2">
            <v>44712</v>
          </cell>
          <cell r="HP2">
            <v>44742</v>
          </cell>
          <cell r="HQ2">
            <v>44773</v>
          </cell>
          <cell r="HR2">
            <v>44804</v>
          </cell>
          <cell r="HS2">
            <v>44834</v>
          </cell>
          <cell r="HT2">
            <v>44865</v>
          </cell>
          <cell r="HU2">
            <v>44895</v>
          </cell>
          <cell r="HV2">
            <v>44926</v>
          </cell>
          <cell r="HW2">
            <v>44957</v>
          </cell>
          <cell r="HX2">
            <v>44985</v>
          </cell>
          <cell r="HY2">
            <v>45016</v>
          </cell>
          <cell r="HZ2">
            <v>45046</v>
          </cell>
          <cell r="IA2">
            <v>45077</v>
          </cell>
          <cell r="IB2">
            <v>45107</v>
          </cell>
          <cell r="IC2">
            <v>45138</v>
          </cell>
          <cell r="ID2">
            <v>45169</v>
          </cell>
          <cell r="IE2">
            <v>45199</v>
          </cell>
          <cell r="IF2">
            <v>45230</v>
          </cell>
          <cell r="IG2">
            <v>45260</v>
          </cell>
          <cell r="IH2">
            <v>45291</v>
          </cell>
          <cell r="II2">
            <v>45322</v>
          </cell>
          <cell r="IJ2">
            <v>45351</v>
          </cell>
          <cell r="IK2">
            <v>45382</v>
          </cell>
          <cell r="IL2">
            <v>45412</v>
          </cell>
          <cell r="IM2">
            <v>45443</v>
          </cell>
          <cell r="IN2">
            <v>45473</v>
          </cell>
          <cell r="IO2">
            <v>45504</v>
          </cell>
          <cell r="IP2">
            <v>45535</v>
          </cell>
          <cell r="IQ2">
            <v>45565</v>
          </cell>
          <cell r="IR2">
            <v>45596</v>
          </cell>
          <cell r="IS2">
            <v>45626</v>
          </cell>
          <cell r="IT2">
            <v>45657</v>
          </cell>
          <cell r="IU2">
            <v>45688</v>
          </cell>
          <cell r="IV2">
            <v>45716</v>
          </cell>
          <cell r="IW2">
            <v>45747</v>
          </cell>
          <cell r="IX2">
            <v>45777</v>
          </cell>
          <cell r="IY2">
            <v>45808</v>
          </cell>
          <cell r="IZ2">
            <v>45838</v>
          </cell>
          <cell r="JA2">
            <v>45869</v>
          </cell>
          <cell r="JB2">
            <v>45900</v>
          </cell>
          <cell r="JC2">
            <v>45930</v>
          </cell>
          <cell r="JD2">
            <v>45961</v>
          </cell>
          <cell r="JE2">
            <v>45991</v>
          </cell>
          <cell r="JF2">
            <v>46022</v>
          </cell>
          <cell r="JG2">
            <v>46053</v>
          </cell>
          <cell r="JH2">
            <v>46081</v>
          </cell>
        </row>
      </sheetData>
      <sheetData sheetId="1">
        <row r="1">
          <cell r="A1" t="str">
            <v>MES</v>
          </cell>
          <cell r="B1" t="str">
            <v>SSAutCLM</v>
          </cell>
        </row>
        <row r="2">
          <cell r="A2">
            <v>35095</v>
          </cell>
        </row>
        <row r="3">
          <cell r="A3">
            <v>35124</v>
          </cell>
        </row>
        <row r="4">
          <cell r="A4">
            <v>35155</v>
          </cell>
        </row>
        <row r="5">
          <cell r="A5">
            <v>35185</v>
          </cell>
        </row>
        <row r="6">
          <cell r="A6">
            <v>35216</v>
          </cell>
        </row>
        <row r="7">
          <cell r="A7">
            <v>35246</v>
          </cell>
        </row>
        <row r="8">
          <cell r="A8">
            <v>35277</v>
          </cell>
        </row>
        <row r="9">
          <cell r="A9">
            <v>35308</v>
          </cell>
        </row>
        <row r="10">
          <cell r="A10">
            <v>35338</v>
          </cell>
        </row>
        <row r="11">
          <cell r="A11">
            <v>35369</v>
          </cell>
        </row>
        <row r="12">
          <cell r="A12">
            <v>35399</v>
          </cell>
        </row>
        <row r="13">
          <cell r="A13">
            <v>35430</v>
          </cell>
        </row>
        <row r="14">
          <cell r="A14">
            <v>35461</v>
          </cell>
        </row>
        <row r="15">
          <cell r="A15">
            <v>35489</v>
          </cell>
        </row>
        <row r="16">
          <cell r="A16">
            <v>35520</v>
          </cell>
        </row>
        <row r="17">
          <cell r="A17">
            <v>35550</v>
          </cell>
        </row>
        <row r="18">
          <cell r="A18">
            <v>35581</v>
          </cell>
        </row>
        <row r="19">
          <cell r="A19">
            <v>35611</v>
          </cell>
        </row>
        <row r="20">
          <cell r="A20">
            <v>35642</v>
          </cell>
        </row>
        <row r="21">
          <cell r="A21">
            <v>35673</v>
          </cell>
        </row>
        <row r="22">
          <cell r="A22">
            <v>35703</v>
          </cell>
        </row>
        <row r="23">
          <cell r="A23">
            <v>35734</v>
          </cell>
        </row>
        <row r="24">
          <cell r="A24">
            <v>35764</v>
          </cell>
        </row>
        <row r="25">
          <cell r="A25">
            <v>35795</v>
          </cell>
        </row>
        <row r="26">
          <cell r="A26">
            <v>35826</v>
          </cell>
        </row>
        <row r="27">
          <cell r="A27">
            <v>35854</v>
          </cell>
        </row>
        <row r="28">
          <cell r="A28">
            <v>35885</v>
          </cell>
        </row>
        <row r="29">
          <cell r="A29">
            <v>35915</v>
          </cell>
        </row>
        <row r="30">
          <cell r="A30">
            <v>35946</v>
          </cell>
        </row>
        <row r="31">
          <cell r="A31">
            <v>35976</v>
          </cell>
        </row>
        <row r="32">
          <cell r="A32">
            <v>36007</v>
          </cell>
        </row>
        <row r="33">
          <cell r="A33">
            <v>36038</v>
          </cell>
        </row>
        <row r="34">
          <cell r="A34">
            <v>36068</v>
          </cell>
        </row>
        <row r="35">
          <cell r="A35">
            <v>36099</v>
          </cell>
        </row>
        <row r="36">
          <cell r="A36">
            <v>36129</v>
          </cell>
        </row>
        <row r="37">
          <cell r="A37">
            <v>36160</v>
          </cell>
        </row>
        <row r="38">
          <cell r="A38">
            <v>36191</v>
          </cell>
        </row>
        <row r="39">
          <cell r="A39">
            <v>36219</v>
          </cell>
        </row>
        <row r="40">
          <cell r="A40">
            <v>36250</v>
          </cell>
        </row>
        <row r="41">
          <cell r="A41">
            <v>36280</v>
          </cell>
        </row>
        <row r="42">
          <cell r="A42">
            <v>36311</v>
          </cell>
        </row>
        <row r="43">
          <cell r="A43">
            <v>36341</v>
          </cell>
        </row>
        <row r="44">
          <cell r="A44">
            <v>36372</v>
          </cell>
        </row>
        <row r="45">
          <cell r="A45">
            <v>36403</v>
          </cell>
        </row>
        <row r="46">
          <cell r="A46">
            <v>36433</v>
          </cell>
        </row>
        <row r="47">
          <cell r="A47">
            <v>36464</v>
          </cell>
        </row>
        <row r="48">
          <cell r="A48">
            <v>36494</v>
          </cell>
        </row>
        <row r="49">
          <cell r="A49">
            <v>36525</v>
          </cell>
        </row>
        <row r="50">
          <cell r="A50">
            <v>36556</v>
          </cell>
        </row>
        <row r="51">
          <cell r="A51">
            <v>36585</v>
          </cell>
        </row>
        <row r="52">
          <cell r="A52">
            <v>36616</v>
          </cell>
        </row>
        <row r="53">
          <cell r="A53">
            <v>36646</v>
          </cell>
        </row>
        <row r="54">
          <cell r="A54">
            <v>36677</v>
          </cell>
        </row>
        <row r="55">
          <cell r="A55">
            <v>36707</v>
          </cell>
        </row>
        <row r="56">
          <cell r="A56">
            <v>36738</v>
          </cell>
        </row>
        <row r="57">
          <cell r="A57">
            <v>36769</v>
          </cell>
        </row>
        <row r="58">
          <cell r="A58">
            <v>36799</v>
          </cell>
        </row>
        <row r="59">
          <cell r="A59">
            <v>36830</v>
          </cell>
        </row>
        <row r="60">
          <cell r="A60">
            <v>36860</v>
          </cell>
        </row>
        <row r="61">
          <cell r="A61">
            <v>36891</v>
          </cell>
        </row>
        <row r="62">
          <cell r="A62">
            <v>36922</v>
          </cell>
        </row>
        <row r="63">
          <cell r="A63">
            <v>36950</v>
          </cell>
        </row>
        <row r="64">
          <cell r="A64">
            <v>36981</v>
          </cell>
        </row>
        <row r="65">
          <cell r="A65">
            <v>37011</v>
          </cell>
        </row>
        <row r="66">
          <cell r="A66">
            <v>37042</v>
          </cell>
        </row>
        <row r="67">
          <cell r="A67">
            <v>37072</v>
          </cell>
        </row>
        <row r="68">
          <cell r="A68">
            <v>37103</v>
          </cell>
        </row>
        <row r="69">
          <cell r="A69">
            <v>37134</v>
          </cell>
        </row>
        <row r="70">
          <cell r="A70">
            <v>37164</v>
          </cell>
        </row>
        <row r="71">
          <cell r="A71">
            <v>37195</v>
          </cell>
        </row>
        <row r="72">
          <cell r="A72">
            <v>37225</v>
          </cell>
        </row>
        <row r="73">
          <cell r="A73">
            <v>37256</v>
          </cell>
        </row>
        <row r="74">
          <cell r="A74">
            <v>37287</v>
          </cell>
        </row>
        <row r="75">
          <cell r="A75">
            <v>37315</v>
          </cell>
        </row>
        <row r="76">
          <cell r="A76">
            <v>37346</v>
          </cell>
        </row>
        <row r="77">
          <cell r="A77">
            <v>37376</v>
          </cell>
        </row>
        <row r="78">
          <cell r="A78">
            <v>37407</v>
          </cell>
        </row>
        <row r="79">
          <cell r="A79">
            <v>37437</v>
          </cell>
        </row>
        <row r="80">
          <cell r="A80">
            <v>37468</v>
          </cell>
        </row>
        <row r="81">
          <cell r="A81">
            <v>37499</v>
          </cell>
        </row>
        <row r="82">
          <cell r="A82">
            <v>37529</v>
          </cell>
        </row>
        <row r="83">
          <cell r="A83">
            <v>37560</v>
          </cell>
        </row>
        <row r="84">
          <cell r="A84">
            <v>37590</v>
          </cell>
        </row>
        <row r="85">
          <cell r="A85">
            <v>37621</v>
          </cell>
        </row>
        <row r="86">
          <cell r="A86">
            <v>37652</v>
          </cell>
        </row>
        <row r="87">
          <cell r="A87">
            <v>37680</v>
          </cell>
        </row>
        <row r="88">
          <cell r="A88">
            <v>37711</v>
          </cell>
        </row>
        <row r="89">
          <cell r="A89">
            <v>37741</v>
          </cell>
        </row>
        <row r="90">
          <cell r="A90">
            <v>37772</v>
          </cell>
        </row>
        <row r="91">
          <cell r="A91">
            <v>37802</v>
          </cell>
        </row>
        <row r="92">
          <cell r="A92">
            <v>37833</v>
          </cell>
        </row>
        <row r="93">
          <cell r="A93">
            <v>37864</v>
          </cell>
        </row>
        <row r="94">
          <cell r="A94">
            <v>37894</v>
          </cell>
        </row>
        <row r="95">
          <cell r="A95">
            <v>37925</v>
          </cell>
        </row>
        <row r="96">
          <cell r="A96">
            <v>37955</v>
          </cell>
        </row>
        <row r="97">
          <cell r="A97">
            <v>37986</v>
          </cell>
        </row>
        <row r="98">
          <cell r="A98">
            <v>38017</v>
          </cell>
        </row>
        <row r="99">
          <cell r="A99">
            <v>38046</v>
          </cell>
        </row>
        <row r="100">
          <cell r="A100">
            <v>38077</v>
          </cell>
        </row>
        <row r="101">
          <cell r="A101">
            <v>38107</v>
          </cell>
        </row>
        <row r="102">
          <cell r="A102">
            <v>38138</v>
          </cell>
        </row>
        <row r="103">
          <cell r="A103">
            <v>38168</v>
          </cell>
        </row>
        <row r="104">
          <cell r="A104">
            <v>38199</v>
          </cell>
        </row>
        <row r="105">
          <cell r="A105">
            <v>38230</v>
          </cell>
        </row>
        <row r="106">
          <cell r="A106">
            <v>38260</v>
          </cell>
        </row>
        <row r="107">
          <cell r="A107">
            <v>38291</v>
          </cell>
        </row>
        <row r="108">
          <cell r="A108">
            <v>38321</v>
          </cell>
        </row>
        <row r="109">
          <cell r="A109">
            <v>38352</v>
          </cell>
        </row>
        <row r="110">
          <cell r="A110">
            <v>38383</v>
          </cell>
        </row>
        <row r="111">
          <cell r="A111">
            <v>38411</v>
          </cell>
        </row>
        <row r="112">
          <cell r="A112">
            <v>38442</v>
          </cell>
        </row>
        <row r="113">
          <cell r="A113">
            <v>38472</v>
          </cell>
        </row>
        <row r="114">
          <cell r="A114">
            <v>38503</v>
          </cell>
        </row>
        <row r="115">
          <cell r="A115">
            <v>38533</v>
          </cell>
        </row>
        <row r="116">
          <cell r="A116">
            <v>38564</v>
          </cell>
        </row>
        <row r="117">
          <cell r="A117">
            <v>38595</v>
          </cell>
        </row>
        <row r="118">
          <cell r="A118">
            <v>38625</v>
          </cell>
        </row>
        <row r="119">
          <cell r="A119">
            <v>38656</v>
          </cell>
        </row>
        <row r="120">
          <cell r="A120">
            <v>38686</v>
          </cell>
        </row>
        <row r="121">
          <cell r="A121">
            <v>38717</v>
          </cell>
        </row>
        <row r="122">
          <cell r="A122">
            <v>38748</v>
          </cell>
        </row>
        <row r="123">
          <cell r="A123">
            <v>38776</v>
          </cell>
        </row>
        <row r="124">
          <cell r="A124">
            <v>38807</v>
          </cell>
        </row>
        <row r="125">
          <cell r="A125">
            <v>38837</v>
          </cell>
        </row>
        <row r="126">
          <cell r="A126">
            <v>38868</v>
          </cell>
        </row>
        <row r="127">
          <cell r="A127">
            <v>38898</v>
          </cell>
        </row>
        <row r="128">
          <cell r="A128">
            <v>38929</v>
          </cell>
        </row>
        <row r="129">
          <cell r="A129">
            <v>38960</v>
          </cell>
        </row>
        <row r="130">
          <cell r="A130">
            <v>38990</v>
          </cell>
        </row>
        <row r="131">
          <cell r="A131">
            <v>39021</v>
          </cell>
        </row>
        <row r="132">
          <cell r="A132">
            <v>39051</v>
          </cell>
        </row>
        <row r="133">
          <cell r="A133">
            <v>39082</v>
          </cell>
        </row>
        <row r="134">
          <cell r="A134">
            <v>39113</v>
          </cell>
        </row>
        <row r="135">
          <cell r="A135">
            <v>39141</v>
          </cell>
        </row>
        <row r="136">
          <cell r="A136">
            <v>39172</v>
          </cell>
        </row>
        <row r="137">
          <cell r="A137">
            <v>39202</v>
          </cell>
        </row>
        <row r="138">
          <cell r="A138">
            <v>39233</v>
          </cell>
        </row>
        <row r="139">
          <cell r="A139">
            <v>39263</v>
          </cell>
        </row>
        <row r="140">
          <cell r="A140">
            <v>39294</v>
          </cell>
        </row>
        <row r="141">
          <cell r="A141">
            <v>39325</v>
          </cell>
        </row>
        <row r="142">
          <cell r="A142">
            <v>39355</v>
          </cell>
        </row>
        <row r="143">
          <cell r="A143">
            <v>39386</v>
          </cell>
        </row>
        <row r="144">
          <cell r="A144">
            <v>39416</v>
          </cell>
        </row>
        <row r="145">
          <cell r="A145">
            <v>39447</v>
          </cell>
        </row>
        <row r="146">
          <cell r="A146">
            <v>39478</v>
          </cell>
        </row>
        <row r="147">
          <cell r="A147">
            <v>39507</v>
          </cell>
        </row>
        <row r="148">
          <cell r="A148">
            <v>39538</v>
          </cell>
        </row>
        <row r="149">
          <cell r="A149">
            <v>39568</v>
          </cell>
        </row>
        <row r="150">
          <cell r="A150">
            <v>39599</v>
          </cell>
        </row>
        <row r="151">
          <cell r="A151">
            <v>39629</v>
          </cell>
        </row>
        <row r="152">
          <cell r="A152">
            <v>39660</v>
          </cell>
        </row>
        <row r="153">
          <cell r="A153">
            <v>39691</v>
          </cell>
        </row>
        <row r="154">
          <cell r="A154">
            <v>39721</v>
          </cell>
        </row>
        <row r="155">
          <cell r="A155">
            <v>39752</v>
          </cell>
        </row>
        <row r="156">
          <cell r="A156">
            <v>39782</v>
          </cell>
        </row>
        <row r="157">
          <cell r="A157">
            <v>39813</v>
          </cell>
        </row>
        <row r="158">
          <cell r="A158">
            <v>39844</v>
          </cell>
        </row>
        <row r="159">
          <cell r="A159">
            <v>39872</v>
          </cell>
        </row>
        <row r="160">
          <cell r="A160">
            <v>39903</v>
          </cell>
        </row>
        <row r="161">
          <cell r="A161">
            <v>39933</v>
          </cell>
        </row>
        <row r="162">
          <cell r="A162">
            <v>39964</v>
          </cell>
        </row>
        <row r="163">
          <cell r="A163">
            <v>39994</v>
          </cell>
        </row>
        <row r="164">
          <cell r="A164">
            <v>40025</v>
          </cell>
        </row>
        <row r="165">
          <cell r="A165">
            <v>40056</v>
          </cell>
        </row>
        <row r="166">
          <cell r="A166">
            <v>40086</v>
          </cell>
        </row>
        <row r="167">
          <cell r="A167">
            <v>40117</v>
          </cell>
        </row>
        <row r="168">
          <cell r="A168">
            <v>40147</v>
          </cell>
        </row>
        <row r="169">
          <cell r="A169">
            <v>40178</v>
          </cell>
        </row>
        <row r="170">
          <cell r="A170">
            <v>40209</v>
          </cell>
        </row>
        <row r="171">
          <cell r="A171">
            <v>40237</v>
          </cell>
        </row>
        <row r="172">
          <cell r="A172">
            <v>40268</v>
          </cell>
        </row>
        <row r="173">
          <cell r="A173">
            <v>40298</v>
          </cell>
        </row>
        <row r="174">
          <cell r="A174">
            <v>40329</v>
          </cell>
        </row>
        <row r="175">
          <cell r="A175">
            <v>40359</v>
          </cell>
        </row>
        <row r="176">
          <cell r="A176">
            <v>40390</v>
          </cell>
        </row>
        <row r="177">
          <cell r="A177">
            <v>40421</v>
          </cell>
        </row>
        <row r="178">
          <cell r="A178">
            <v>40451</v>
          </cell>
        </row>
        <row r="179">
          <cell r="A179">
            <v>40482</v>
          </cell>
        </row>
        <row r="180">
          <cell r="A180">
            <v>40512</v>
          </cell>
        </row>
        <row r="181">
          <cell r="A181">
            <v>40543</v>
          </cell>
        </row>
        <row r="182">
          <cell r="A182">
            <v>40574</v>
          </cell>
        </row>
        <row r="183">
          <cell r="A183">
            <v>40602</v>
          </cell>
        </row>
        <row r="184">
          <cell r="A184">
            <v>40633</v>
          </cell>
        </row>
        <row r="185">
          <cell r="A185">
            <v>40663</v>
          </cell>
        </row>
        <row r="186">
          <cell r="A186">
            <v>40694</v>
          </cell>
        </row>
        <row r="187">
          <cell r="A187">
            <v>40724</v>
          </cell>
        </row>
        <row r="188">
          <cell r="A188">
            <v>40755</v>
          </cell>
        </row>
        <row r="189">
          <cell r="A189">
            <v>40786</v>
          </cell>
        </row>
        <row r="190">
          <cell r="A190">
            <v>40816</v>
          </cell>
        </row>
        <row r="191">
          <cell r="A191">
            <v>40847</v>
          </cell>
        </row>
        <row r="192">
          <cell r="A192">
            <v>40877</v>
          </cell>
        </row>
        <row r="193">
          <cell r="A193">
            <v>40908</v>
          </cell>
        </row>
        <row r="194">
          <cell r="A194">
            <v>40939</v>
          </cell>
        </row>
        <row r="195">
          <cell r="A195">
            <v>40968</v>
          </cell>
        </row>
        <row r="196">
          <cell r="A196">
            <v>40999</v>
          </cell>
        </row>
        <row r="197">
          <cell r="A197">
            <v>41029</v>
          </cell>
        </row>
        <row r="198">
          <cell r="A198">
            <v>41060</v>
          </cell>
        </row>
        <row r="199">
          <cell r="A199">
            <v>41090</v>
          </cell>
        </row>
        <row r="200">
          <cell r="A200">
            <v>41121</v>
          </cell>
        </row>
        <row r="201">
          <cell r="A201">
            <v>41152</v>
          </cell>
        </row>
        <row r="202">
          <cell r="A202">
            <v>41182</v>
          </cell>
        </row>
        <row r="203">
          <cell r="A203">
            <v>41213</v>
          </cell>
        </row>
        <row r="204">
          <cell r="A204">
            <v>41243</v>
          </cell>
        </row>
        <row r="205">
          <cell r="A205">
            <v>41274</v>
          </cell>
        </row>
        <row r="206">
          <cell r="A206">
            <v>41305</v>
          </cell>
        </row>
        <row r="207">
          <cell r="A207">
            <v>41333</v>
          </cell>
        </row>
        <row r="208">
          <cell r="A208">
            <v>41364</v>
          </cell>
        </row>
        <row r="209">
          <cell r="A209">
            <v>41394</v>
          </cell>
        </row>
        <row r="210">
          <cell r="A210">
            <v>41425</v>
          </cell>
        </row>
        <row r="211">
          <cell r="A211">
            <v>41455</v>
          </cell>
        </row>
        <row r="212">
          <cell r="A212">
            <v>41486</v>
          </cell>
        </row>
        <row r="213">
          <cell r="A213">
            <v>41517</v>
          </cell>
        </row>
        <row r="214">
          <cell r="A214">
            <v>41547</v>
          </cell>
        </row>
        <row r="215">
          <cell r="A215">
            <v>41578</v>
          </cell>
        </row>
        <row r="216">
          <cell r="A216">
            <v>41608</v>
          </cell>
        </row>
        <row r="217">
          <cell r="A217">
            <v>41639</v>
          </cell>
        </row>
        <row r="218">
          <cell r="A218">
            <v>41670</v>
          </cell>
        </row>
        <row r="219">
          <cell r="A219">
            <v>41698</v>
          </cell>
        </row>
        <row r="220">
          <cell r="A220">
            <v>41729</v>
          </cell>
        </row>
        <row r="221">
          <cell r="A221">
            <v>41759</v>
          </cell>
        </row>
        <row r="222">
          <cell r="A222">
            <v>41790</v>
          </cell>
        </row>
        <row r="223">
          <cell r="A223">
            <v>41820</v>
          </cell>
        </row>
        <row r="224">
          <cell r="A224">
            <v>41851</v>
          </cell>
        </row>
        <row r="225">
          <cell r="A225">
            <v>41882</v>
          </cell>
        </row>
        <row r="226">
          <cell r="A226">
            <v>41912</v>
          </cell>
        </row>
        <row r="227">
          <cell r="A227">
            <v>41943</v>
          </cell>
        </row>
        <row r="228">
          <cell r="A228">
            <v>41973</v>
          </cell>
        </row>
        <row r="229">
          <cell r="A229">
            <v>42004</v>
          </cell>
        </row>
        <row r="230">
          <cell r="A230">
            <v>42035</v>
          </cell>
        </row>
        <row r="231">
          <cell r="A231">
            <v>42063</v>
          </cell>
        </row>
        <row r="232">
          <cell r="A232">
            <v>42094</v>
          </cell>
        </row>
        <row r="233">
          <cell r="A233">
            <v>42124</v>
          </cell>
        </row>
        <row r="234">
          <cell r="A234">
            <v>42155</v>
          </cell>
        </row>
        <row r="235">
          <cell r="A235">
            <v>42185</v>
          </cell>
        </row>
        <row r="236">
          <cell r="A236">
            <v>42216</v>
          </cell>
        </row>
        <row r="237">
          <cell r="A237">
            <v>42247</v>
          </cell>
        </row>
        <row r="238">
          <cell r="A238">
            <v>42277</v>
          </cell>
        </row>
        <row r="239">
          <cell r="A239">
            <v>42308</v>
          </cell>
        </row>
        <row r="240">
          <cell r="A240">
            <v>42338</v>
          </cell>
        </row>
        <row r="241">
          <cell r="A241">
            <v>42369</v>
          </cell>
        </row>
        <row r="242">
          <cell r="A242">
            <v>42400</v>
          </cell>
        </row>
        <row r="243">
          <cell r="A243">
            <v>42429</v>
          </cell>
        </row>
        <row r="244">
          <cell r="A244">
            <v>42460</v>
          </cell>
        </row>
        <row r="245">
          <cell r="A245">
            <v>42490</v>
          </cell>
        </row>
        <row r="246">
          <cell r="A246">
            <v>42521</v>
          </cell>
        </row>
        <row r="247">
          <cell r="A247">
            <v>42551</v>
          </cell>
        </row>
        <row r="248">
          <cell r="A248">
            <v>42582</v>
          </cell>
        </row>
        <row r="249">
          <cell r="A249">
            <v>42613</v>
          </cell>
        </row>
        <row r="250">
          <cell r="A250">
            <v>42643</v>
          </cell>
        </row>
        <row r="251">
          <cell r="A251">
            <v>42674</v>
          </cell>
        </row>
        <row r="252">
          <cell r="A252">
            <v>42704</v>
          </cell>
        </row>
        <row r="253">
          <cell r="A253">
            <v>42735</v>
          </cell>
        </row>
        <row r="254">
          <cell r="A254">
            <v>42766</v>
          </cell>
        </row>
        <row r="255">
          <cell r="A255">
            <v>42794</v>
          </cell>
        </row>
        <row r="256">
          <cell r="A256">
            <v>42825</v>
          </cell>
        </row>
        <row r="257">
          <cell r="A257">
            <v>42855</v>
          </cell>
        </row>
        <row r="258">
          <cell r="A258">
            <v>42886</v>
          </cell>
        </row>
        <row r="259">
          <cell r="A259">
            <v>42916</v>
          </cell>
        </row>
        <row r="260">
          <cell r="A260">
            <v>42947</v>
          </cell>
        </row>
        <row r="261">
          <cell r="A261">
            <v>42978</v>
          </cell>
        </row>
        <row r="262">
          <cell r="A262">
            <v>43008</v>
          </cell>
        </row>
        <row r="263">
          <cell r="A263">
            <v>43039</v>
          </cell>
        </row>
        <row r="264">
          <cell r="A264">
            <v>43069</v>
          </cell>
        </row>
        <row r="265">
          <cell r="A265">
            <v>43100</v>
          </cell>
        </row>
        <row r="266">
          <cell r="A266">
            <v>43131</v>
          </cell>
        </row>
        <row r="267">
          <cell r="A267">
            <v>43159</v>
          </cell>
        </row>
        <row r="268">
          <cell r="A268">
            <v>43190</v>
          </cell>
        </row>
        <row r="269">
          <cell r="A269">
            <v>43220</v>
          </cell>
        </row>
        <row r="270">
          <cell r="A270">
            <v>43251</v>
          </cell>
        </row>
        <row r="271">
          <cell r="A271">
            <v>43281</v>
          </cell>
        </row>
        <row r="272">
          <cell r="A272">
            <v>43312</v>
          </cell>
        </row>
        <row r="273">
          <cell r="A273">
            <v>43343</v>
          </cell>
        </row>
        <row r="274">
          <cell r="A274">
            <v>43373</v>
          </cell>
        </row>
        <row r="275">
          <cell r="A275">
            <v>43404</v>
          </cell>
        </row>
        <row r="276">
          <cell r="A276">
            <v>43434</v>
          </cell>
        </row>
        <row r="277">
          <cell r="A277">
            <v>43465</v>
          </cell>
        </row>
        <row r="278">
          <cell r="A278">
            <v>43496</v>
          </cell>
        </row>
        <row r="279">
          <cell r="A279">
            <v>43524</v>
          </cell>
        </row>
        <row r="280">
          <cell r="A280">
            <v>43555</v>
          </cell>
        </row>
        <row r="281">
          <cell r="A281">
            <v>43585</v>
          </cell>
        </row>
        <row r="282">
          <cell r="A282">
            <v>43616</v>
          </cell>
        </row>
        <row r="283">
          <cell r="A283">
            <v>43646</v>
          </cell>
        </row>
        <row r="284">
          <cell r="A284">
            <v>43677</v>
          </cell>
        </row>
        <row r="285">
          <cell r="A285">
            <v>43708</v>
          </cell>
        </row>
        <row r="286">
          <cell r="A286">
            <v>43738</v>
          </cell>
        </row>
        <row r="287">
          <cell r="A287">
            <v>43769</v>
          </cell>
        </row>
        <row r="288">
          <cell r="A288">
            <v>43799</v>
          </cell>
        </row>
        <row r="289">
          <cell r="A289">
            <v>43830</v>
          </cell>
        </row>
        <row r="290">
          <cell r="A290">
            <v>43861</v>
          </cell>
        </row>
        <row r="291">
          <cell r="A291">
            <v>43890</v>
          </cell>
        </row>
        <row r="292">
          <cell r="A292">
            <v>43921</v>
          </cell>
        </row>
        <row r="293">
          <cell r="A293">
            <v>43951</v>
          </cell>
        </row>
        <row r="294">
          <cell r="A294">
            <v>43982</v>
          </cell>
        </row>
        <row r="295">
          <cell r="A295">
            <v>44012</v>
          </cell>
        </row>
        <row r="296">
          <cell r="A296">
            <v>44043</v>
          </cell>
        </row>
        <row r="297">
          <cell r="A297">
            <v>44074</v>
          </cell>
        </row>
        <row r="298">
          <cell r="A298">
            <v>44104</v>
          </cell>
        </row>
        <row r="299">
          <cell r="A299">
            <v>44135</v>
          </cell>
        </row>
        <row r="300">
          <cell r="A300">
            <v>44165</v>
          </cell>
        </row>
        <row r="301">
          <cell r="A301">
            <v>44196</v>
          </cell>
        </row>
        <row r="302">
          <cell r="A302">
            <v>44227</v>
          </cell>
        </row>
        <row r="303">
          <cell r="A303">
            <v>44255</v>
          </cell>
        </row>
        <row r="304">
          <cell r="A304">
            <v>44286</v>
          </cell>
        </row>
        <row r="305">
          <cell r="A305">
            <v>44316</v>
          </cell>
        </row>
        <row r="306">
          <cell r="A306">
            <v>44347</v>
          </cell>
        </row>
        <row r="307">
          <cell r="A307">
            <v>44377</v>
          </cell>
        </row>
        <row r="308">
          <cell r="A308">
            <v>44408</v>
          </cell>
        </row>
        <row r="309">
          <cell r="A309">
            <v>44439</v>
          </cell>
        </row>
        <row r="310">
          <cell r="A310">
            <v>44469</v>
          </cell>
        </row>
        <row r="311">
          <cell r="A311">
            <v>44500</v>
          </cell>
        </row>
        <row r="312">
          <cell r="A312">
            <v>44530</v>
          </cell>
        </row>
        <row r="313">
          <cell r="A313">
            <v>44561</v>
          </cell>
        </row>
        <row r="314">
          <cell r="A314">
            <v>44592</v>
          </cell>
        </row>
        <row r="315">
          <cell r="A315">
            <v>44620</v>
          </cell>
        </row>
        <row r="316">
          <cell r="A316">
            <v>44651</v>
          </cell>
        </row>
        <row r="317">
          <cell r="A317">
            <v>44681</v>
          </cell>
        </row>
        <row r="318">
          <cell r="A318">
            <v>44712</v>
          </cell>
        </row>
        <row r="319">
          <cell r="A319">
            <v>44742</v>
          </cell>
        </row>
        <row r="320">
          <cell r="A320">
            <v>44773</v>
          </cell>
        </row>
        <row r="321">
          <cell r="A321">
            <v>44804</v>
          </cell>
        </row>
        <row r="322">
          <cell r="A322">
            <v>44834</v>
          </cell>
        </row>
        <row r="323">
          <cell r="A323">
            <v>44865</v>
          </cell>
        </row>
        <row r="324">
          <cell r="A324">
            <v>44895</v>
          </cell>
        </row>
        <row r="325">
          <cell r="A325">
            <v>44926</v>
          </cell>
        </row>
        <row r="326">
          <cell r="A326">
            <v>44957</v>
          </cell>
        </row>
        <row r="327">
          <cell r="A327">
            <v>44985</v>
          </cell>
        </row>
        <row r="328">
          <cell r="A328">
            <v>45016</v>
          </cell>
        </row>
        <row r="329">
          <cell r="A329">
            <v>45046</v>
          </cell>
        </row>
        <row r="330">
          <cell r="A330">
            <v>45077</v>
          </cell>
        </row>
        <row r="331">
          <cell r="A331">
            <v>45107</v>
          </cell>
        </row>
        <row r="332">
          <cell r="A332">
            <v>45138</v>
          </cell>
        </row>
        <row r="333">
          <cell r="A333">
            <v>45169</v>
          </cell>
        </row>
        <row r="334">
          <cell r="A334">
            <v>45199</v>
          </cell>
        </row>
        <row r="335">
          <cell r="A335">
            <v>45230</v>
          </cell>
        </row>
        <row r="336">
          <cell r="A336">
            <v>45260</v>
          </cell>
        </row>
        <row r="337">
          <cell r="A337">
            <v>45291</v>
          </cell>
        </row>
        <row r="338">
          <cell r="A338">
            <v>45322</v>
          </cell>
        </row>
        <row r="339">
          <cell r="A339">
            <v>45351</v>
          </cell>
        </row>
        <row r="340">
          <cell r="A340">
            <v>45382</v>
          </cell>
        </row>
        <row r="341">
          <cell r="A341">
            <v>45412</v>
          </cell>
        </row>
        <row r="342">
          <cell r="A342">
            <v>45443</v>
          </cell>
        </row>
        <row r="343">
          <cell r="A343">
            <v>45473</v>
          </cell>
        </row>
        <row r="344">
          <cell r="A344">
            <v>45504</v>
          </cell>
        </row>
        <row r="345">
          <cell r="A345">
            <v>45535</v>
          </cell>
        </row>
        <row r="346">
          <cell r="A346">
            <v>45565</v>
          </cell>
        </row>
        <row r="347">
          <cell r="A347">
            <v>45596</v>
          </cell>
        </row>
        <row r="348">
          <cell r="A348">
            <v>45626</v>
          </cell>
        </row>
        <row r="349">
          <cell r="A349">
            <v>45657</v>
          </cell>
        </row>
        <row r="350">
          <cell r="A350">
            <v>45688</v>
          </cell>
        </row>
        <row r="351">
          <cell r="A351">
            <v>45716</v>
          </cell>
        </row>
        <row r="352">
          <cell r="A352">
            <v>45747</v>
          </cell>
        </row>
        <row r="353">
          <cell r="A353">
            <v>45777</v>
          </cell>
        </row>
        <row r="354">
          <cell r="A354">
            <v>45808</v>
          </cell>
        </row>
        <row r="355">
          <cell r="A355">
            <v>45838</v>
          </cell>
        </row>
        <row r="356">
          <cell r="A356">
            <v>45869</v>
          </cell>
        </row>
        <row r="357">
          <cell r="A357">
            <v>45900</v>
          </cell>
        </row>
        <row r="358">
          <cell r="A358">
            <v>45930</v>
          </cell>
        </row>
        <row r="359">
          <cell r="A359">
            <v>45961</v>
          </cell>
        </row>
        <row r="360">
          <cell r="A360">
            <v>45991</v>
          </cell>
        </row>
        <row r="361">
          <cell r="A361">
            <v>46022</v>
          </cell>
        </row>
        <row r="362">
          <cell r="A362">
            <v>46053</v>
          </cell>
        </row>
        <row r="363">
          <cell r="A363">
            <v>46081</v>
          </cell>
        </row>
        <row r="364">
          <cell r="A364">
            <v>46112</v>
          </cell>
        </row>
        <row r="365">
          <cell r="A365">
            <v>46142</v>
          </cell>
        </row>
        <row r="366">
          <cell r="A366">
            <v>46173</v>
          </cell>
        </row>
        <row r="367">
          <cell r="A367">
            <v>46203</v>
          </cell>
        </row>
        <row r="368">
          <cell r="A368">
            <v>46234</v>
          </cell>
        </row>
        <row r="369">
          <cell r="A369">
            <v>46265</v>
          </cell>
        </row>
        <row r="370">
          <cell r="A370">
            <v>46295</v>
          </cell>
        </row>
        <row r="371">
          <cell r="A371">
            <v>46326</v>
          </cell>
        </row>
        <row r="372">
          <cell r="A372">
            <v>46356</v>
          </cell>
        </row>
        <row r="373">
          <cell r="A373">
            <v>46387</v>
          </cell>
        </row>
        <row r="374">
          <cell r="A374">
            <v>46418</v>
          </cell>
        </row>
        <row r="375">
          <cell r="A375">
            <v>46446</v>
          </cell>
        </row>
        <row r="376">
          <cell r="A376">
            <v>46477</v>
          </cell>
        </row>
        <row r="377">
          <cell r="A377">
            <v>46507</v>
          </cell>
        </row>
        <row r="378">
          <cell r="A378">
            <v>46538</v>
          </cell>
        </row>
        <row r="379">
          <cell r="A379">
            <v>46568</v>
          </cell>
        </row>
        <row r="380">
          <cell r="A380">
            <v>46599</v>
          </cell>
        </row>
        <row r="381">
          <cell r="A381">
            <v>46630</v>
          </cell>
        </row>
        <row r="382">
          <cell r="A382">
            <v>46660</v>
          </cell>
        </row>
        <row r="383">
          <cell r="A383">
            <v>46691</v>
          </cell>
        </row>
        <row r="384">
          <cell r="A384">
            <v>46721</v>
          </cell>
        </row>
        <row r="385">
          <cell r="A385">
            <v>46752</v>
          </cell>
        </row>
        <row r="386">
          <cell r="A386">
            <v>46783</v>
          </cell>
        </row>
        <row r="387">
          <cell r="A387">
            <v>46812</v>
          </cell>
        </row>
        <row r="388">
          <cell r="A388">
            <v>46843</v>
          </cell>
        </row>
        <row r="389">
          <cell r="A389">
            <v>46873</v>
          </cell>
        </row>
        <row r="390">
          <cell r="A390">
            <v>46904</v>
          </cell>
        </row>
        <row r="391">
          <cell r="A391">
            <v>46934</v>
          </cell>
        </row>
        <row r="392">
          <cell r="A392">
            <v>46965</v>
          </cell>
        </row>
        <row r="393">
          <cell r="A393">
            <v>46996</v>
          </cell>
        </row>
        <row r="394">
          <cell r="A394">
            <v>47026</v>
          </cell>
        </row>
        <row r="395">
          <cell r="A395">
            <v>47057</v>
          </cell>
        </row>
        <row r="396">
          <cell r="A396">
            <v>47087</v>
          </cell>
        </row>
        <row r="397">
          <cell r="A397">
            <v>47118</v>
          </cell>
        </row>
        <row r="398">
          <cell r="A398">
            <v>47149</v>
          </cell>
        </row>
        <row r="399">
          <cell r="A399">
            <v>47177</v>
          </cell>
        </row>
        <row r="400">
          <cell r="A400">
            <v>47208</v>
          </cell>
        </row>
        <row r="401">
          <cell r="A401">
            <v>47238</v>
          </cell>
        </row>
        <row r="402">
          <cell r="A402">
            <v>47269</v>
          </cell>
        </row>
        <row r="403">
          <cell r="A403">
            <v>47299</v>
          </cell>
        </row>
        <row r="404">
          <cell r="A404">
            <v>47330</v>
          </cell>
        </row>
        <row r="405">
          <cell r="A405">
            <v>47361</v>
          </cell>
        </row>
        <row r="406">
          <cell r="A406">
            <v>47391</v>
          </cell>
        </row>
        <row r="407">
          <cell r="A407">
            <v>47422</v>
          </cell>
        </row>
        <row r="408">
          <cell r="A408">
            <v>47452</v>
          </cell>
        </row>
        <row r="409">
          <cell r="A409">
            <v>47483</v>
          </cell>
        </row>
        <row r="410">
          <cell r="A410">
            <v>47514</v>
          </cell>
        </row>
        <row r="411">
          <cell r="A411">
            <v>47542</v>
          </cell>
        </row>
        <row r="412">
          <cell r="A412">
            <v>47573</v>
          </cell>
        </row>
        <row r="413">
          <cell r="A413">
            <v>47603</v>
          </cell>
        </row>
        <row r="414">
          <cell r="A414">
            <v>47634</v>
          </cell>
        </row>
        <row r="415">
          <cell r="A415">
            <v>47664</v>
          </cell>
        </row>
        <row r="416">
          <cell r="A416">
            <v>47695</v>
          </cell>
        </row>
        <row r="417">
          <cell r="A417">
            <v>47726</v>
          </cell>
        </row>
        <row r="418">
          <cell r="A418">
            <v>47756</v>
          </cell>
        </row>
        <row r="419">
          <cell r="A419">
            <v>47787</v>
          </cell>
        </row>
        <row r="420">
          <cell r="A420">
            <v>47817</v>
          </cell>
        </row>
        <row r="421">
          <cell r="A421">
            <v>47848</v>
          </cell>
        </row>
        <row r="422">
          <cell r="A422">
            <v>47879</v>
          </cell>
        </row>
        <row r="423">
          <cell r="A423">
            <v>47907</v>
          </cell>
        </row>
        <row r="424">
          <cell r="A424">
            <v>47938</v>
          </cell>
        </row>
        <row r="425">
          <cell r="A425">
            <v>47968</v>
          </cell>
        </row>
        <row r="426">
          <cell r="A426">
            <v>47999</v>
          </cell>
        </row>
        <row r="427">
          <cell r="A427">
            <v>48029</v>
          </cell>
        </row>
        <row r="428">
          <cell r="A428">
            <v>48060</v>
          </cell>
        </row>
        <row r="429">
          <cell r="A429">
            <v>48091</v>
          </cell>
        </row>
        <row r="430">
          <cell r="A430">
            <v>48121</v>
          </cell>
        </row>
        <row r="431">
          <cell r="A431">
            <v>48152</v>
          </cell>
        </row>
        <row r="432">
          <cell r="A432">
            <v>48182</v>
          </cell>
        </row>
        <row r="433">
          <cell r="A433">
            <v>48213</v>
          </cell>
        </row>
        <row r="434">
          <cell r="A434">
            <v>48244</v>
          </cell>
        </row>
        <row r="435">
          <cell r="A435">
            <v>48273</v>
          </cell>
        </row>
        <row r="436">
          <cell r="A436">
            <v>48304</v>
          </cell>
        </row>
        <row r="437">
          <cell r="A437">
            <v>48334</v>
          </cell>
        </row>
        <row r="438">
          <cell r="A438">
            <v>48365</v>
          </cell>
        </row>
        <row r="439">
          <cell r="A439">
            <v>48395</v>
          </cell>
        </row>
        <row r="440">
          <cell r="A440">
            <v>48426</v>
          </cell>
        </row>
        <row r="441">
          <cell r="A441">
            <v>48457</v>
          </cell>
        </row>
        <row r="442">
          <cell r="A442">
            <v>48487</v>
          </cell>
        </row>
        <row r="443">
          <cell r="A443">
            <v>48518</v>
          </cell>
        </row>
        <row r="444">
          <cell r="A444">
            <v>48548</v>
          </cell>
        </row>
        <row r="445">
          <cell r="A445">
            <v>48579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na"/>
      <sheetName val="SSTotalCLM"/>
    </sheetNames>
    <sheetDataSet>
      <sheetData sheetId="0">
        <row r="2">
          <cell r="A2" t="str">
            <v>Period</v>
          </cell>
          <cell r="B2">
            <v>37986</v>
          </cell>
          <cell r="C2">
            <v>38017</v>
          </cell>
          <cell r="D2">
            <v>38046</v>
          </cell>
          <cell r="E2">
            <v>38077</v>
          </cell>
          <cell r="F2">
            <v>38107</v>
          </cell>
          <cell r="G2">
            <v>38138</v>
          </cell>
          <cell r="H2">
            <v>38168</v>
          </cell>
          <cell r="I2">
            <v>38199</v>
          </cell>
          <cell r="J2">
            <v>38230</v>
          </cell>
          <cell r="K2">
            <v>38260</v>
          </cell>
          <cell r="L2">
            <v>38291</v>
          </cell>
          <cell r="M2">
            <v>38321</v>
          </cell>
          <cell r="N2">
            <v>38352</v>
          </cell>
          <cell r="O2">
            <v>38383</v>
          </cell>
          <cell r="P2">
            <v>38411</v>
          </cell>
          <cell r="Q2">
            <v>38442</v>
          </cell>
          <cell r="R2">
            <v>38472</v>
          </cell>
          <cell r="S2">
            <v>38503</v>
          </cell>
          <cell r="T2">
            <v>38533</v>
          </cell>
          <cell r="U2">
            <v>38564</v>
          </cell>
          <cell r="V2">
            <v>38595</v>
          </cell>
          <cell r="W2">
            <v>38625</v>
          </cell>
          <cell r="X2">
            <v>38656</v>
          </cell>
          <cell r="Y2">
            <v>38686</v>
          </cell>
          <cell r="Z2">
            <v>38717</v>
          </cell>
          <cell r="AA2">
            <v>38748</v>
          </cell>
          <cell r="AB2">
            <v>38776</v>
          </cell>
          <cell r="AC2">
            <v>38807</v>
          </cell>
          <cell r="AD2">
            <v>38837</v>
          </cell>
          <cell r="AE2">
            <v>38868</v>
          </cell>
          <cell r="AF2">
            <v>38898</v>
          </cell>
          <cell r="AG2">
            <v>38929</v>
          </cell>
          <cell r="AH2">
            <v>38960</v>
          </cell>
          <cell r="AI2">
            <v>38990</v>
          </cell>
          <cell r="AJ2">
            <v>39021</v>
          </cell>
          <cell r="AK2">
            <v>39051</v>
          </cell>
          <cell r="AL2">
            <v>39082</v>
          </cell>
          <cell r="AM2">
            <v>39113</v>
          </cell>
          <cell r="AN2">
            <v>39141</v>
          </cell>
          <cell r="AO2">
            <v>39172</v>
          </cell>
          <cell r="AP2">
            <v>39202</v>
          </cell>
          <cell r="AQ2">
            <v>39233</v>
          </cell>
          <cell r="AR2">
            <v>39263</v>
          </cell>
          <cell r="AS2">
            <v>39294</v>
          </cell>
          <cell r="AT2">
            <v>39325</v>
          </cell>
          <cell r="AU2">
            <v>39355</v>
          </cell>
          <cell r="AV2">
            <v>39386</v>
          </cell>
          <cell r="AW2">
            <v>39416</v>
          </cell>
          <cell r="AX2">
            <v>39447</v>
          </cell>
          <cell r="AY2">
            <v>39478</v>
          </cell>
          <cell r="AZ2">
            <v>39507</v>
          </cell>
          <cell r="BA2">
            <v>39538</v>
          </cell>
          <cell r="BB2">
            <v>39568</v>
          </cell>
          <cell r="BC2">
            <v>39599</v>
          </cell>
          <cell r="BD2">
            <v>39629</v>
          </cell>
          <cell r="BE2">
            <v>39660</v>
          </cell>
          <cell r="BF2">
            <v>39691</v>
          </cell>
          <cell r="BG2">
            <v>39721</v>
          </cell>
          <cell r="BH2">
            <v>39752</v>
          </cell>
          <cell r="BI2">
            <v>39782</v>
          </cell>
          <cell r="BJ2">
            <v>39813</v>
          </cell>
          <cell r="BK2">
            <v>39844</v>
          </cell>
          <cell r="BL2">
            <v>39872</v>
          </cell>
          <cell r="BM2">
            <v>39903</v>
          </cell>
          <cell r="BN2">
            <v>39933</v>
          </cell>
          <cell r="BO2">
            <v>39964</v>
          </cell>
          <cell r="BP2">
            <v>39994</v>
          </cell>
          <cell r="BQ2">
            <v>40025</v>
          </cell>
          <cell r="BR2">
            <v>40056</v>
          </cell>
          <cell r="BS2">
            <v>40086</v>
          </cell>
          <cell r="BT2">
            <v>40117</v>
          </cell>
          <cell r="BU2">
            <v>40147</v>
          </cell>
          <cell r="BV2">
            <v>40178</v>
          </cell>
          <cell r="BW2">
            <v>40209</v>
          </cell>
          <cell r="BX2">
            <v>40237</v>
          </cell>
          <cell r="BY2">
            <v>40268</v>
          </cell>
          <cell r="BZ2">
            <v>40298</v>
          </cell>
          <cell r="CA2">
            <v>40329</v>
          </cell>
          <cell r="CB2">
            <v>40359</v>
          </cell>
          <cell r="CC2">
            <v>40390</v>
          </cell>
          <cell r="CD2">
            <v>40421</v>
          </cell>
          <cell r="CE2">
            <v>40451</v>
          </cell>
          <cell r="CF2">
            <v>40482</v>
          </cell>
          <cell r="CG2">
            <v>40512</v>
          </cell>
          <cell r="CH2">
            <v>40543</v>
          </cell>
          <cell r="CI2">
            <v>40574</v>
          </cell>
          <cell r="CJ2">
            <v>40602</v>
          </cell>
          <cell r="CK2">
            <v>40633</v>
          </cell>
          <cell r="CL2">
            <v>40663</v>
          </cell>
          <cell r="CM2">
            <v>40694</v>
          </cell>
          <cell r="CN2">
            <v>40724</v>
          </cell>
          <cell r="CO2">
            <v>40755</v>
          </cell>
          <cell r="CP2">
            <v>40786</v>
          </cell>
          <cell r="CQ2">
            <v>40816</v>
          </cell>
          <cell r="CR2">
            <v>40847</v>
          </cell>
          <cell r="CS2">
            <v>40877</v>
          </cell>
          <cell r="CT2">
            <v>40908</v>
          </cell>
          <cell r="CU2">
            <v>40939</v>
          </cell>
          <cell r="CV2">
            <v>40968</v>
          </cell>
          <cell r="CW2">
            <v>40999</v>
          </cell>
          <cell r="CX2">
            <v>41029</v>
          </cell>
          <cell r="CY2">
            <v>41060</v>
          </cell>
          <cell r="CZ2">
            <v>41090</v>
          </cell>
          <cell r="DA2">
            <v>41121</v>
          </cell>
          <cell r="DB2">
            <v>41152</v>
          </cell>
          <cell r="DC2">
            <v>41182</v>
          </cell>
          <cell r="DD2">
            <v>41213</v>
          </cell>
          <cell r="DE2">
            <v>41243</v>
          </cell>
          <cell r="DF2">
            <v>41274</v>
          </cell>
          <cell r="DG2">
            <v>41305</v>
          </cell>
          <cell r="DH2">
            <v>41333</v>
          </cell>
          <cell r="DI2">
            <v>41364</v>
          </cell>
          <cell r="DJ2">
            <v>41394</v>
          </cell>
          <cell r="DK2">
            <v>41425</v>
          </cell>
          <cell r="DL2">
            <v>41455</v>
          </cell>
          <cell r="DM2">
            <v>41486</v>
          </cell>
          <cell r="DN2">
            <v>41517</v>
          </cell>
          <cell r="DO2">
            <v>41547</v>
          </cell>
          <cell r="DP2">
            <v>41578</v>
          </cell>
          <cell r="DQ2">
            <v>41608</v>
          </cell>
          <cell r="DR2">
            <v>41639</v>
          </cell>
          <cell r="DS2">
            <v>41670</v>
          </cell>
          <cell r="DT2">
            <v>41698</v>
          </cell>
          <cell r="DU2">
            <v>41729</v>
          </cell>
          <cell r="DV2">
            <v>41759</v>
          </cell>
          <cell r="DW2">
            <v>41790</v>
          </cell>
          <cell r="DX2">
            <v>41820</v>
          </cell>
          <cell r="DY2">
            <v>41851</v>
          </cell>
          <cell r="DZ2">
            <v>41882</v>
          </cell>
          <cell r="EA2">
            <v>41912</v>
          </cell>
          <cell r="EB2">
            <v>41943</v>
          </cell>
          <cell r="EC2">
            <v>41973</v>
          </cell>
          <cell r="ED2">
            <v>42004</v>
          </cell>
          <cell r="EE2">
            <v>42035</v>
          </cell>
          <cell r="EF2">
            <v>42063</v>
          </cell>
          <cell r="EG2">
            <v>42094</v>
          </cell>
          <cell r="EH2">
            <v>42124</v>
          </cell>
          <cell r="EI2">
            <v>42155</v>
          </cell>
          <cell r="EJ2">
            <v>42185</v>
          </cell>
          <cell r="EK2">
            <v>42216</v>
          </cell>
          <cell r="EL2">
            <v>42247</v>
          </cell>
          <cell r="EM2">
            <v>42277</v>
          </cell>
          <cell r="EN2">
            <v>42308</v>
          </cell>
          <cell r="EO2">
            <v>42338</v>
          </cell>
          <cell r="EP2">
            <v>42369</v>
          </cell>
          <cell r="EQ2">
            <v>42400</v>
          </cell>
          <cell r="ER2">
            <v>42429</v>
          </cell>
          <cell r="ES2">
            <v>42460</v>
          </cell>
          <cell r="ET2">
            <v>42490</v>
          </cell>
          <cell r="EU2">
            <v>42521</v>
          </cell>
          <cell r="EV2">
            <v>42551</v>
          </cell>
          <cell r="EW2">
            <v>42582</v>
          </cell>
          <cell r="EX2">
            <v>42613</v>
          </cell>
          <cell r="EY2">
            <v>42643</v>
          </cell>
          <cell r="EZ2">
            <v>42674</v>
          </cell>
          <cell r="FA2">
            <v>42704</v>
          </cell>
          <cell r="FB2">
            <v>42735</v>
          </cell>
          <cell r="FC2">
            <v>42766</v>
          </cell>
          <cell r="FD2">
            <v>42794</v>
          </cell>
          <cell r="FE2">
            <v>42825</v>
          </cell>
          <cell r="FF2">
            <v>42855</v>
          </cell>
          <cell r="FG2">
            <v>42886</v>
          </cell>
          <cell r="FH2">
            <v>42916</v>
          </cell>
          <cell r="FI2">
            <v>42947</v>
          </cell>
          <cell r="FJ2">
            <v>42978</v>
          </cell>
          <cell r="FK2">
            <v>43008</v>
          </cell>
          <cell r="FL2">
            <v>43039</v>
          </cell>
          <cell r="FM2">
            <v>43069</v>
          </cell>
          <cell r="FN2">
            <v>43100</v>
          </cell>
          <cell r="FO2">
            <v>43131</v>
          </cell>
          <cell r="FP2">
            <v>43159</v>
          </cell>
          <cell r="FQ2">
            <v>43190</v>
          </cell>
          <cell r="FR2">
            <v>43220</v>
          </cell>
          <cell r="FS2">
            <v>43251</v>
          </cell>
          <cell r="FT2">
            <v>43281</v>
          </cell>
          <cell r="FU2">
            <v>43312</v>
          </cell>
          <cell r="FV2">
            <v>43343</v>
          </cell>
          <cell r="FW2">
            <v>43373</v>
          </cell>
          <cell r="FX2">
            <v>43404</v>
          </cell>
          <cell r="FY2">
            <v>43434</v>
          </cell>
          <cell r="FZ2">
            <v>43465</v>
          </cell>
          <cell r="GA2">
            <v>43496</v>
          </cell>
          <cell r="GB2">
            <v>43524</v>
          </cell>
          <cell r="GC2">
            <v>43555</v>
          </cell>
          <cell r="GD2">
            <v>43585</v>
          </cell>
          <cell r="GE2">
            <v>43616</v>
          </cell>
          <cell r="GF2">
            <v>43646</v>
          </cell>
          <cell r="GG2">
            <v>43677</v>
          </cell>
          <cell r="GH2">
            <v>43708</v>
          </cell>
          <cell r="GI2">
            <v>43738</v>
          </cell>
          <cell r="GJ2">
            <v>43769</v>
          </cell>
          <cell r="GK2">
            <v>43799</v>
          </cell>
          <cell r="GL2">
            <v>43830</v>
          </cell>
          <cell r="GM2">
            <v>43861</v>
          </cell>
          <cell r="GN2">
            <v>43890</v>
          </cell>
          <cell r="GO2">
            <v>43921</v>
          </cell>
          <cell r="GP2">
            <v>43951</v>
          </cell>
          <cell r="GQ2">
            <v>43982</v>
          </cell>
          <cell r="GR2">
            <v>44012</v>
          </cell>
          <cell r="GS2">
            <v>44043</v>
          </cell>
          <cell r="GT2">
            <v>44074</v>
          </cell>
          <cell r="GU2">
            <v>44104</v>
          </cell>
          <cell r="GV2">
            <v>44135</v>
          </cell>
          <cell r="GW2">
            <v>44165</v>
          </cell>
          <cell r="GX2">
            <v>44196</v>
          </cell>
          <cell r="GY2">
            <v>44227</v>
          </cell>
          <cell r="GZ2">
            <v>44255</v>
          </cell>
          <cell r="HA2">
            <v>44286</v>
          </cell>
          <cell r="HB2">
            <v>44316</v>
          </cell>
          <cell r="HC2">
            <v>44347</v>
          </cell>
          <cell r="HD2">
            <v>44377</v>
          </cell>
          <cell r="HE2">
            <v>44408</v>
          </cell>
          <cell r="HF2">
            <v>44439</v>
          </cell>
          <cell r="HG2">
            <v>44469</v>
          </cell>
          <cell r="HH2">
            <v>44500</v>
          </cell>
          <cell r="HI2">
            <v>44530</v>
          </cell>
          <cell r="HJ2">
            <v>44561</v>
          </cell>
          <cell r="HK2">
            <v>44592</v>
          </cell>
          <cell r="HL2">
            <v>44620</v>
          </cell>
          <cell r="HM2">
            <v>44651</v>
          </cell>
          <cell r="HN2">
            <v>44681</v>
          </cell>
          <cell r="HO2">
            <v>44712</v>
          </cell>
          <cell r="HP2">
            <v>44742</v>
          </cell>
          <cell r="HQ2">
            <v>44773</v>
          </cell>
          <cell r="HR2">
            <v>44804</v>
          </cell>
          <cell r="HS2">
            <v>44834</v>
          </cell>
          <cell r="HT2">
            <v>44865</v>
          </cell>
          <cell r="HU2">
            <v>44895</v>
          </cell>
          <cell r="HV2">
            <v>44926</v>
          </cell>
          <cell r="HW2">
            <v>44957</v>
          </cell>
          <cell r="HX2">
            <v>44985</v>
          </cell>
          <cell r="HY2">
            <v>45016</v>
          </cell>
          <cell r="HZ2">
            <v>45046</v>
          </cell>
          <cell r="IA2">
            <v>45077</v>
          </cell>
          <cell r="IB2">
            <v>45107</v>
          </cell>
          <cell r="IC2">
            <v>45138</v>
          </cell>
          <cell r="ID2">
            <v>45169</v>
          </cell>
          <cell r="IE2">
            <v>45199</v>
          </cell>
          <cell r="IF2">
            <v>45230</v>
          </cell>
          <cell r="IG2">
            <v>45260</v>
          </cell>
          <cell r="IH2">
            <v>45291</v>
          </cell>
          <cell r="II2">
            <v>45322</v>
          </cell>
          <cell r="IJ2">
            <v>45351</v>
          </cell>
          <cell r="IK2">
            <v>45382</v>
          </cell>
          <cell r="IL2">
            <v>45412</v>
          </cell>
          <cell r="IM2">
            <v>45443</v>
          </cell>
          <cell r="IN2">
            <v>45473</v>
          </cell>
          <cell r="IO2">
            <v>45504</v>
          </cell>
          <cell r="IP2">
            <v>45535</v>
          </cell>
          <cell r="IQ2">
            <v>45565</v>
          </cell>
          <cell r="IR2">
            <v>45596</v>
          </cell>
          <cell r="IS2">
            <v>45626</v>
          </cell>
          <cell r="IT2">
            <v>45657</v>
          </cell>
          <cell r="IU2">
            <v>45688</v>
          </cell>
          <cell r="IV2">
            <v>45716</v>
          </cell>
          <cell r="IW2">
            <v>45747</v>
          </cell>
          <cell r="IX2">
            <v>45777</v>
          </cell>
          <cell r="IY2">
            <v>45808</v>
          </cell>
          <cell r="IZ2">
            <v>45838</v>
          </cell>
          <cell r="JA2">
            <v>45869</v>
          </cell>
          <cell r="JB2">
            <v>45900</v>
          </cell>
          <cell r="JC2">
            <v>45930</v>
          </cell>
          <cell r="JD2">
            <v>45961</v>
          </cell>
          <cell r="JE2">
            <v>45991</v>
          </cell>
          <cell r="JF2">
            <v>46022</v>
          </cell>
          <cell r="JG2">
            <v>46053</v>
          </cell>
          <cell r="JH2">
            <v>46081</v>
          </cell>
        </row>
      </sheetData>
      <sheetData sheetId="1">
        <row r="1">
          <cell r="A1" t="str">
            <v>MES</v>
          </cell>
          <cell r="B1" t="str">
            <v>SSTotalCLM</v>
          </cell>
        </row>
        <row r="2">
          <cell r="A2">
            <v>35095</v>
          </cell>
        </row>
        <row r="3">
          <cell r="A3">
            <v>35124</v>
          </cell>
        </row>
        <row r="4">
          <cell r="A4">
            <v>35155</v>
          </cell>
        </row>
        <row r="5">
          <cell r="A5">
            <v>35185</v>
          </cell>
        </row>
        <row r="6">
          <cell r="A6">
            <v>35216</v>
          </cell>
        </row>
        <row r="7">
          <cell r="A7">
            <v>35246</v>
          </cell>
        </row>
        <row r="8">
          <cell r="A8">
            <v>35277</v>
          </cell>
        </row>
        <row r="9">
          <cell r="A9">
            <v>35308</v>
          </cell>
        </row>
        <row r="10">
          <cell r="A10">
            <v>35338</v>
          </cell>
        </row>
        <row r="11">
          <cell r="A11">
            <v>35369</v>
          </cell>
        </row>
        <row r="12">
          <cell r="A12">
            <v>35399</v>
          </cell>
        </row>
        <row r="13">
          <cell r="A13">
            <v>35430</v>
          </cell>
        </row>
        <row r="14">
          <cell r="A14">
            <v>35461</v>
          </cell>
        </row>
        <row r="15">
          <cell r="A15">
            <v>35489</v>
          </cell>
        </row>
        <row r="16">
          <cell r="A16">
            <v>35520</v>
          </cell>
        </row>
        <row r="17">
          <cell r="A17">
            <v>35550</v>
          </cell>
        </row>
        <row r="18">
          <cell r="A18">
            <v>35581</v>
          </cell>
        </row>
        <row r="19">
          <cell r="A19">
            <v>35611</v>
          </cell>
        </row>
        <row r="20">
          <cell r="A20">
            <v>35642</v>
          </cell>
        </row>
        <row r="21">
          <cell r="A21">
            <v>35673</v>
          </cell>
        </row>
        <row r="22">
          <cell r="A22">
            <v>35703</v>
          </cell>
        </row>
        <row r="23">
          <cell r="A23">
            <v>35734</v>
          </cell>
        </row>
        <row r="24">
          <cell r="A24">
            <v>35764</v>
          </cell>
        </row>
        <row r="25">
          <cell r="A25">
            <v>35795</v>
          </cell>
        </row>
        <row r="26">
          <cell r="A26">
            <v>35826</v>
          </cell>
        </row>
        <row r="27">
          <cell r="A27">
            <v>35854</v>
          </cell>
        </row>
        <row r="28">
          <cell r="A28">
            <v>35885</v>
          </cell>
        </row>
        <row r="29">
          <cell r="A29">
            <v>35915</v>
          </cell>
        </row>
        <row r="30">
          <cell r="A30">
            <v>35946</v>
          </cell>
        </row>
        <row r="31">
          <cell r="A31">
            <v>35976</v>
          </cell>
        </row>
        <row r="32">
          <cell r="A32">
            <v>36007</v>
          </cell>
        </row>
        <row r="33">
          <cell r="A33">
            <v>36038</v>
          </cell>
        </row>
        <row r="34">
          <cell r="A34">
            <v>36068</v>
          </cell>
        </row>
        <row r="35">
          <cell r="A35">
            <v>36099</v>
          </cell>
        </row>
        <row r="36">
          <cell r="A36">
            <v>36129</v>
          </cell>
        </row>
        <row r="37">
          <cell r="A37">
            <v>36160</v>
          </cell>
        </row>
        <row r="38">
          <cell r="A38">
            <v>36191</v>
          </cell>
        </row>
        <row r="39">
          <cell r="A39">
            <v>36219</v>
          </cell>
        </row>
        <row r="40">
          <cell r="A40">
            <v>36250</v>
          </cell>
        </row>
        <row r="41">
          <cell r="A41">
            <v>36280</v>
          </cell>
        </row>
        <row r="42">
          <cell r="A42">
            <v>36311</v>
          </cell>
        </row>
        <row r="43">
          <cell r="A43">
            <v>36341</v>
          </cell>
        </row>
        <row r="44">
          <cell r="A44">
            <v>36372</v>
          </cell>
        </row>
        <row r="45">
          <cell r="A45">
            <v>36403</v>
          </cell>
        </row>
        <row r="46">
          <cell r="A46">
            <v>36433</v>
          </cell>
        </row>
        <row r="47">
          <cell r="A47">
            <v>36464</v>
          </cell>
        </row>
        <row r="48">
          <cell r="A48">
            <v>36494</v>
          </cell>
        </row>
        <row r="49">
          <cell r="A49">
            <v>36525</v>
          </cell>
        </row>
        <row r="50">
          <cell r="A50">
            <v>36556</v>
          </cell>
        </row>
        <row r="51">
          <cell r="A51">
            <v>36585</v>
          </cell>
        </row>
        <row r="52">
          <cell r="A52">
            <v>36616</v>
          </cell>
        </row>
        <row r="53">
          <cell r="A53">
            <v>36646</v>
          </cell>
        </row>
        <row r="54">
          <cell r="A54">
            <v>36677</v>
          </cell>
        </row>
        <row r="55">
          <cell r="A55">
            <v>36707</v>
          </cell>
        </row>
        <row r="56">
          <cell r="A56">
            <v>36738</v>
          </cell>
        </row>
        <row r="57">
          <cell r="A57">
            <v>36769</v>
          </cell>
        </row>
        <row r="58">
          <cell r="A58">
            <v>36799</v>
          </cell>
        </row>
        <row r="59">
          <cell r="A59">
            <v>36830</v>
          </cell>
        </row>
        <row r="60">
          <cell r="A60">
            <v>36860</v>
          </cell>
        </row>
        <row r="61">
          <cell r="A61">
            <v>36891</v>
          </cell>
        </row>
        <row r="62">
          <cell r="A62">
            <v>36922</v>
          </cell>
        </row>
        <row r="63">
          <cell r="A63">
            <v>36950</v>
          </cell>
        </row>
        <row r="64">
          <cell r="A64">
            <v>36981</v>
          </cell>
        </row>
        <row r="65">
          <cell r="A65">
            <v>37011</v>
          </cell>
        </row>
        <row r="66">
          <cell r="A66">
            <v>37042</v>
          </cell>
        </row>
        <row r="67">
          <cell r="A67">
            <v>37072</v>
          </cell>
        </row>
        <row r="68">
          <cell r="A68">
            <v>37103</v>
          </cell>
        </row>
        <row r="69">
          <cell r="A69">
            <v>37134</v>
          </cell>
        </row>
        <row r="70">
          <cell r="A70">
            <v>37164</v>
          </cell>
        </row>
        <row r="71">
          <cell r="A71">
            <v>37195</v>
          </cell>
        </row>
        <row r="72">
          <cell r="A72">
            <v>37225</v>
          </cell>
        </row>
        <row r="73">
          <cell r="A73">
            <v>37256</v>
          </cell>
        </row>
        <row r="74">
          <cell r="A74">
            <v>37287</v>
          </cell>
        </row>
        <row r="75">
          <cell r="A75">
            <v>37315</v>
          </cell>
        </row>
        <row r="76">
          <cell r="A76">
            <v>37346</v>
          </cell>
        </row>
        <row r="77">
          <cell r="A77">
            <v>37376</v>
          </cell>
        </row>
        <row r="78">
          <cell r="A78">
            <v>37407</v>
          </cell>
        </row>
        <row r="79">
          <cell r="A79">
            <v>37437</v>
          </cell>
        </row>
        <row r="80">
          <cell r="A80">
            <v>37468</v>
          </cell>
        </row>
        <row r="81">
          <cell r="A81">
            <v>37499</v>
          </cell>
        </row>
        <row r="82">
          <cell r="A82">
            <v>37529</v>
          </cell>
        </row>
        <row r="83">
          <cell r="A83">
            <v>37560</v>
          </cell>
        </row>
        <row r="84">
          <cell r="A84">
            <v>37590</v>
          </cell>
        </row>
        <row r="85">
          <cell r="A85">
            <v>37621</v>
          </cell>
        </row>
        <row r="86">
          <cell r="A86">
            <v>37652</v>
          </cell>
        </row>
        <row r="87">
          <cell r="A87">
            <v>37680</v>
          </cell>
        </row>
        <row r="88">
          <cell r="A88">
            <v>37711</v>
          </cell>
        </row>
        <row r="89">
          <cell r="A89">
            <v>37741</v>
          </cell>
        </row>
        <row r="90">
          <cell r="A90">
            <v>37772</v>
          </cell>
        </row>
        <row r="91">
          <cell r="A91">
            <v>37802</v>
          </cell>
        </row>
        <row r="92">
          <cell r="A92">
            <v>37833</v>
          </cell>
        </row>
        <row r="93">
          <cell r="A93">
            <v>37864</v>
          </cell>
        </row>
        <row r="94">
          <cell r="A94">
            <v>37894</v>
          </cell>
        </row>
        <row r="95">
          <cell r="A95">
            <v>37925</v>
          </cell>
        </row>
        <row r="96">
          <cell r="A96">
            <v>37955</v>
          </cell>
        </row>
        <row r="97">
          <cell r="A97">
            <v>37986</v>
          </cell>
        </row>
        <row r="98">
          <cell r="A98">
            <v>38017</v>
          </cell>
        </row>
        <row r="99">
          <cell r="A99">
            <v>38046</v>
          </cell>
        </row>
        <row r="100">
          <cell r="A100">
            <v>38077</v>
          </cell>
        </row>
        <row r="101">
          <cell r="A101">
            <v>38107</v>
          </cell>
        </row>
        <row r="102">
          <cell r="A102">
            <v>38138</v>
          </cell>
        </row>
        <row r="103">
          <cell r="A103">
            <v>38168</v>
          </cell>
        </row>
        <row r="104">
          <cell r="A104">
            <v>38199</v>
          </cell>
        </row>
        <row r="105">
          <cell r="A105">
            <v>38230</v>
          </cell>
        </row>
        <row r="106">
          <cell r="A106">
            <v>38260</v>
          </cell>
        </row>
        <row r="107">
          <cell r="A107">
            <v>38291</v>
          </cell>
        </row>
        <row r="108">
          <cell r="A108">
            <v>38321</v>
          </cell>
        </row>
        <row r="109">
          <cell r="A109">
            <v>38352</v>
          </cell>
        </row>
        <row r="110">
          <cell r="A110">
            <v>38383</v>
          </cell>
        </row>
        <row r="111">
          <cell r="A111">
            <v>38411</v>
          </cell>
        </row>
        <row r="112">
          <cell r="A112">
            <v>38442</v>
          </cell>
        </row>
        <row r="113">
          <cell r="A113">
            <v>38472</v>
          </cell>
        </row>
        <row r="114">
          <cell r="A114">
            <v>38503</v>
          </cell>
        </row>
        <row r="115">
          <cell r="A115">
            <v>38533</v>
          </cell>
        </row>
        <row r="116">
          <cell r="A116">
            <v>38564</v>
          </cell>
        </row>
        <row r="117">
          <cell r="A117">
            <v>38595</v>
          </cell>
        </row>
        <row r="118">
          <cell r="A118">
            <v>38625</v>
          </cell>
        </row>
        <row r="119">
          <cell r="A119">
            <v>38656</v>
          </cell>
        </row>
        <row r="120">
          <cell r="A120">
            <v>38686</v>
          </cell>
        </row>
        <row r="121">
          <cell r="A121">
            <v>38717</v>
          </cell>
        </row>
        <row r="122">
          <cell r="A122">
            <v>38748</v>
          </cell>
        </row>
        <row r="123">
          <cell r="A123">
            <v>38776</v>
          </cell>
        </row>
        <row r="124">
          <cell r="A124">
            <v>38807</v>
          </cell>
        </row>
        <row r="125">
          <cell r="A125">
            <v>38837</v>
          </cell>
        </row>
        <row r="126">
          <cell r="A126">
            <v>38868</v>
          </cell>
        </row>
        <row r="127">
          <cell r="A127">
            <v>38898</v>
          </cell>
        </row>
        <row r="128">
          <cell r="A128">
            <v>38929</v>
          </cell>
        </row>
        <row r="129">
          <cell r="A129">
            <v>38960</v>
          </cell>
        </row>
        <row r="130">
          <cell r="A130">
            <v>38990</v>
          </cell>
        </row>
        <row r="131">
          <cell r="A131">
            <v>39021</v>
          </cell>
        </row>
        <row r="132">
          <cell r="A132">
            <v>39051</v>
          </cell>
        </row>
        <row r="133">
          <cell r="A133">
            <v>39082</v>
          </cell>
        </row>
        <row r="134">
          <cell r="A134">
            <v>39113</v>
          </cell>
        </row>
        <row r="135">
          <cell r="A135">
            <v>39141</v>
          </cell>
        </row>
        <row r="136">
          <cell r="A136">
            <v>39172</v>
          </cell>
        </row>
        <row r="137">
          <cell r="A137">
            <v>39202</v>
          </cell>
        </row>
        <row r="138">
          <cell r="A138">
            <v>39233</v>
          </cell>
        </row>
        <row r="139">
          <cell r="A139">
            <v>39263</v>
          </cell>
        </row>
        <row r="140">
          <cell r="A140">
            <v>39294</v>
          </cell>
        </row>
        <row r="141">
          <cell r="A141">
            <v>39325</v>
          </cell>
        </row>
        <row r="142">
          <cell r="A142">
            <v>39355</v>
          </cell>
        </row>
        <row r="143">
          <cell r="A143">
            <v>39386</v>
          </cell>
        </row>
        <row r="144">
          <cell r="A144">
            <v>39416</v>
          </cell>
        </row>
        <row r="145">
          <cell r="A145">
            <v>39447</v>
          </cell>
        </row>
        <row r="146">
          <cell r="A146">
            <v>39478</v>
          </cell>
        </row>
        <row r="147">
          <cell r="A147">
            <v>39507</v>
          </cell>
        </row>
        <row r="148">
          <cell r="A148">
            <v>39538</v>
          </cell>
        </row>
        <row r="149">
          <cell r="A149">
            <v>39568</v>
          </cell>
        </row>
        <row r="150">
          <cell r="A150">
            <v>39599</v>
          </cell>
        </row>
        <row r="151">
          <cell r="A151">
            <v>39629</v>
          </cell>
        </row>
        <row r="152">
          <cell r="A152">
            <v>39660</v>
          </cell>
        </row>
        <row r="153">
          <cell r="A153">
            <v>39691</v>
          </cell>
        </row>
        <row r="154">
          <cell r="A154">
            <v>39721</v>
          </cell>
        </row>
        <row r="155">
          <cell r="A155">
            <v>39752</v>
          </cell>
        </row>
        <row r="156">
          <cell r="A156">
            <v>39782</v>
          </cell>
        </row>
        <row r="157">
          <cell r="A157">
            <v>39813</v>
          </cell>
        </row>
        <row r="158">
          <cell r="A158">
            <v>39844</v>
          </cell>
        </row>
        <row r="159">
          <cell r="A159">
            <v>39872</v>
          </cell>
        </row>
        <row r="160">
          <cell r="A160">
            <v>39903</v>
          </cell>
        </row>
        <row r="161">
          <cell r="A161">
            <v>39933</v>
          </cell>
        </row>
        <row r="162">
          <cell r="A162">
            <v>39964</v>
          </cell>
        </row>
        <row r="163">
          <cell r="A163">
            <v>39994</v>
          </cell>
        </row>
        <row r="164">
          <cell r="A164">
            <v>40025</v>
          </cell>
        </row>
        <row r="165">
          <cell r="A165">
            <v>40056</v>
          </cell>
        </row>
        <row r="166">
          <cell r="A166">
            <v>40086</v>
          </cell>
        </row>
        <row r="167">
          <cell r="A167">
            <v>40117</v>
          </cell>
        </row>
        <row r="168">
          <cell r="A168">
            <v>40147</v>
          </cell>
        </row>
        <row r="169">
          <cell r="A169">
            <v>40178</v>
          </cell>
        </row>
        <row r="170">
          <cell r="A170">
            <v>40209</v>
          </cell>
        </row>
        <row r="171">
          <cell r="A171">
            <v>40237</v>
          </cell>
        </row>
        <row r="172">
          <cell r="A172">
            <v>40268</v>
          </cell>
        </row>
        <row r="173">
          <cell r="A173">
            <v>40298</v>
          </cell>
        </row>
        <row r="174">
          <cell r="A174">
            <v>40329</v>
          </cell>
        </row>
        <row r="175">
          <cell r="A175">
            <v>40359</v>
          </cell>
        </row>
        <row r="176">
          <cell r="A176">
            <v>40390</v>
          </cell>
        </row>
        <row r="177">
          <cell r="A177">
            <v>40421</v>
          </cell>
        </row>
        <row r="178">
          <cell r="A178">
            <v>40451</v>
          </cell>
        </row>
        <row r="179">
          <cell r="A179">
            <v>40482</v>
          </cell>
        </row>
        <row r="180">
          <cell r="A180">
            <v>40512</v>
          </cell>
        </row>
        <row r="181">
          <cell r="A181">
            <v>40543</v>
          </cell>
        </row>
        <row r="182">
          <cell r="A182">
            <v>40574</v>
          </cell>
        </row>
        <row r="183">
          <cell r="A183">
            <v>40602</v>
          </cell>
        </row>
        <row r="184">
          <cell r="A184">
            <v>40633</v>
          </cell>
        </row>
        <row r="185">
          <cell r="A185">
            <v>40663</v>
          </cell>
        </row>
        <row r="186">
          <cell r="A186">
            <v>40694</v>
          </cell>
        </row>
        <row r="187">
          <cell r="A187">
            <v>40724</v>
          </cell>
        </row>
        <row r="188">
          <cell r="A188">
            <v>40755</v>
          </cell>
        </row>
        <row r="189">
          <cell r="A189">
            <v>40786</v>
          </cell>
        </row>
        <row r="190">
          <cell r="A190">
            <v>40816</v>
          </cell>
        </row>
        <row r="191">
          <cell r="A191">
            <v>40847</v>
          </cell>
        </row>
        <row r="192">
          <cell r="A192">
            <v>40877</v>
          </cell>
        </row>
        <row r="193">
          <cell r="A193">
            <v>40908</v>
          </cell>
        </row>
        <row r="194">
          <cell r="A194">
            <v>40939</v>
          </cell>
        </row>
        <row r="195">
          <cell r="A195">
            <v>40968</v>
          </cell>
        </row>
        <row r="196">
          <cell r="A196">
            <v>40999</v>
          </cell>
        </row>
        <row r="197">
          <cell r="A197">
            <v>41029</v>
          </cell>
        </row>
        <row r="198">
          <cell r="A198">
            <v>41060</v>
          </cell>
        </row>
        <row r="199">
          <cell r="A199">
            <v>41090</v>
          </cell>
        </row>
        <row r="200">
          <cell r="A200">
            <v>41121</v>
          </cell>
        </row>
        <row r="201">
          <cell r="A201">
            <v>41152</v>
          </cell>
        </row>
        <row r="202">
          <cell r="A202">
            <v>41182</v>
          </cell>
        </row>
        <row r="203">
          <cell r="A203">
            <v>41213</v>
          </cell>
        </row>
        <row r="204">
          <cell r="A204">
            <v>41243</v>
          </cell>
        </row>
        <row r="205">
          <cell r="A205">
            <v>41274</v>
          </cell>
        </row>
        <row r="206">
          <cell r="A206">
            <v>41305</v>
          </cell>
        </row>
        <row r="207">
          <cell r="A207">
            <v>41333</v>
          </cell>
        </row>
        <row r="208">
          <cell r="A208">
            <v>41364</v>
          </cell>
        </row>
        <row r="209">
          <cell r="A209">
            <v>41394</v>
          </cell>
        </row>
        <row r="210">
          <cell r="A210">
            <v>41425</v>
          </cell>
        </row>
        <row r="211">
          <cell r="A211">
            <v>41455</v>
          </cell>
        </row>
        <row r="212">
          <cell r="A212">
            <v>41486</v>
          </cell>
        </row>
        <row r="213">
          <cell r="A213">
            <v>41517</v>
          </cell>
        </row>
        <row r="214">
          <cell r="A214">
            <v>41547</v>
          </cell>
        </row>
        <row r="215">
          <cell r="A215">
            <v>41578</v>
          </cell>
        </row>
        <row r="216">
          <cell r="A216">
            <v>41608</v>
          </cell>
        </row>
        <row r="217">
          <cell r="A217">
            <v>41639</v>
          </cell>
        </row>
        <row r="218">
          <cell r="A218">
            <v>41670</v>
          </cell>
        </row>
        <row r="219">
          <cell r="A219">
            <v>41698</v>
          </cell>
        </row>
        <row r="220">
          <cell r="A220">
            <v>41729</v>
          </cell>
        </row>
        <row r="221">
          <cell r="A221">
            <v>41759</v>
          </cell>
        </row>
        <row r="222">
          <cell r="A222">
            <v>41790</v>
          </cell>
        </row>
        <row r="223">
          <cell r="A223">
            <v>41820</v>
          </cell>
        </row>
        <row r="224">
          <cell r="A224">
            <v>41851</v>
          </cell>
        </row>
        <row r="225">
          <cell r="A225">
            <v>41882</v>
          </cell>
        </row>
        <row r="226">
          <cell r="A226">
            <v>41912</v>
          </cell>
        </row>
        <row r="227">
          <cell r="A227">
            <v>41943</v>
          </cell>
        </row>
        <row r="228">
          <cell r="A228">
            <v>41973</v>
          </cell>
        </row>
        <row r="229">
          <cell r="A229">
            <v>42004</v>
          </cell>
        </row>
        <row r="230">
          <cell r="A230">
            <v>42035</v>
          </cell>
        </row>
        <row r="231">
          <cell r="A231">
            <v>42063</v>
          </cell>
        </row>
        <row r="232">
          <cell r="A232">
            <v>42094</v>
          </cell>
        </row>
        <row r="233">
          <cell r="A233">
            <v>42124</v>
          </cell>
        </row>
        <row r="234">
          <cell r="A234">
            <v>42155</v>
          </cell>
        </row>
        <row r="235">
          <cell r="A235">
            <v>42185</v>
          </cell>
        </row>
        <row r="236">
          <cell r="A236">
            <v>42216</v>
          </cell>
        </row>
        <row r="237">
          <cell r="A237">
            <v>42247</v>
          </cell>
        </row>
        <row r="238">
          <cell r="A238">
            <v>42277</v>
          </cell>
        </row>
        <row r="239">
          <cell r="A239">
            <v>42308</v>
          </cell>
        </row>
        <row r="240">
          <cell r="A240">
            <v>42338</v>
          </cell>
        </row>
        <row r="241">
          <cell r="A241">
            <v>42369</v>
          </cell>
        </row>
        <row r="242">
          <cell r="A242">
            <v>42400</v>
          </cell>
        </row>
        <row r="243">
          <cell r="A243">
            <v>42429</v>
          </cell>
        </row>
        <row r="244">
          <cell r="A244">
            <v>42460</v>
          </cell>
        </row>
        <row r="245">
          <cell r="A245">
            <v>42490</v>
          </cell>
        </row>
        <row r="246">
          <cell r="A246">
            <v>42521</v>
          </cell>
        </row>
        <row r="247">
          <cell r="A247">
            <v>42551</v>
          </cell>
        </row>
        <row r="248">
          <cell r="A248">
            <v>42582</v>
          </cell>
        </row>
        <row r="249">
          <cell r="A249">
            <v>42613</v>
          </cell>
        </row>
        <row r="250">
          <cell r="A250">
            <v>42643</v>
          </cell>
        </row>
        <row r="251">
          <cell r="A251">
            <v>42674</v>
          </cell>
        </row>
        <row r="252">
          <cell r="A252">
            <v>42704</v>
          </cell>
        </row>
        <row r="253">
          <cell r="A253">
            <v>42735</v>
          </cell>
        </row>
        <row r="254">
          <cell r="A254">
            <v>42766</v>
          </cell>
        </row>
        <row r="255">
          <cell r="A255">
            <v>42794</v>
          </cell>
        </row>
        <row r="256">
          <cell r="A256">
            <v>42825</v>
          </cell>
        </row>
        <row r="257">
          <cell r="A257">
            <v>42855</v>
          </cell>
        </row>
        <row r="258">
          <cell r="A258">
            <v>42886</v>
          </cell>
        </row>
        <row r="259">
          <cell r="A259">
            <v>42916</v>
          </cell>
        </row>
        <row r="260">
          <cell r="A260">
            <v>42947</v>
          </cell>
        </row>
        <row r="261">
          <cell r="A261">
            <v>42978</v>
          </cell>
        </row>
        <row r="262">
          <cell r="A262">
            <v>43008</v>
          </cell>
        </row>
        <row r="263">
          <cell r="A263">
            <v>43039</v>
          </cell>
        </row>
        <row r="264">
          <cell r="A264">
            <v>43069</v>
          </cell>
        </row>
        <row r="265">
          <cell r="A265">
            <v>43100</v>
          </cell>
        </row>
        <row r="266">
          <cell r="A266">
            <v>43131</v>
          </cell>
        </row>
        <row r="267">
          <cell r="A267">
            <v>43159</v>
          </cell>
        </row>
        <row r="268">
          <cell r="A268">
            <v>43190</v>
          </cell>
        </row>
        <row r="269">
          <cell r="A269">
            <v>43220</v>
          </cell>
        </row>
        <row r="270">
          <cell r="A270">
            <v>43251</v>
          </cell>
        </row>
        <row r="271">
          <cell r="A271">
            <v>43281</v>
          </cell>
        </row>
        <row r="272">
          <cell r="A272">
            <v>43312</v>
          </cell>
        </row>
        <row r="273">
          <cell r="A273">
            <v>43343</v>
          </cell>
        </row>
        <row r="274">
          <cell r="A274">
            <v>43373</v>
          </cell>
        </row>
        <row r="275">
          <cell r="A275">
            <v>43404</v>
          </cell>
        </row>
        <row r="276">
          <cell r="A276">
            <v>43434</v>
          </cell>
        </row>
        <row r="277">
          <cell r="A277">
            <v>43465</v>
          </cell>
        </row>
        <row r="278">
          <cell r="A278">
            <v>43496</v>
          </cell>
        </row>
        <row r="279">
          <cell r="A279">
            <v>43524</v>
          </cell>
        </row>
        <row r="280">
          <cell r="A280">
            <v>43555</v>
          </cell>
        </row>
        <row r="281">
          <cell r="A281">
            <v>43585</v>
          </cell>
        </row>
        <row r="282">
          <cell r="A282">
            <v>43616</v>
          </cell>
        </row>
        <row r="283">
          <cell r="A283">
            <v>43646</v>
          </cell>
        </row>
        <row r="284">
          <cell r="A284">
            <v>43677</v>
          </cell>
        </row>
        <row r="285">
          <cell r="A285">
            <v>43708</v>
          </cell>
        </row>
        <row r="286">
          <cell r="A286">
            <v>43738</v>
          </cell>
        </row>
        <row r="287">
          <cell r="A287">
            <v>43769</v>
          </cell>
        </row>
        <row r="288">
          <cell r="A288">
            <v>43799</v>
          </cell>
        </row>
        <row r="289">
          <cell r="A289">
            <v>43830</v>
          </cell>
        </row>
        <row r="290">
          <cell r="A290">
            <v>43861</v>
          </cell>
        </row>
        <row r="291">
          <cell r="A291">
            <v>43890</v>
          </cell>
        </row>
        <row r="292">
          <cell r="A292">
            <v>43921</v>
          </cell>
        </row>
        <row r="293">
          <cell r="A293">
            <v>43951</v>
          </cell>
        </row>
        <row r="294">
          <cell r="A294">
            <v>43982</v>
          </cell>
        </row>
        <row r="295">
          <cell r="A295">
            <v>44012</v>
          </cell>
        </row>
        <row r="296">
          <cell r="A296">
            <v>44043</v>
          </cell>
        </row>
        <row r="297">
          <cell r="A297">
            <v>44074</v>
          </cell>
        </row>
        <row r="298">
          <cell r="A298">
            <v>44104</v>
          </cell>
        </row>
        <row r="299">
          <cell r="A299">
            <v>44135</v>
          </cell>
        </row>
        <row r="300">
          <cell r="A300">
            <v>44165</v>
          </cell>
        </row>
        <row r="301">
          <cell r="A301">
            <v>44196</v>
          </cell>
        </row>
        <row r="302">
          <cell r="A302">
            <v>44227</v>
          </cell>
        </row>
        <row r="303">
          <cell r="A303">
            <v>44255</v>
          </cell>
        </row>
        <row r="304">
          <cell r="A304">
            <v>44286</v>
          </cell>
        </row>
        <row r="305">
          <cell r="A305">
            <v>44316</v>
          </cell>
        </row>
        <row r="306">
          <cell r="A306">
            <v>44347</v>
          </cell>
        </row>
        <row r="307">
          <cell r="A307">
            <v>44377</v>
          </cell>
        </row>
        <row r="308">
          <cell r="A308">
            <v>44408</v>
          </cell>
        </row>
        <row r="309">
          <cell r="A309">
            <v>44439</v>
          </cell>
        </row>
        <row r="310">
          <cell r="A310">
            <v>44469</v>
          </cell>
        </row>
        <row r="311">
          <cell r="A311">
            <v>44500</v>
          </cell>
        </row>
        <row r="312">
          <cell r="A312">
            <v>44530</v>
          </cell>
        </row>
        <row r="313">
          <cell r="A313">
            <v>44561</v>
          </cell>
        </row>
        <row r="314">
          <cell r="A314">
            <v>44592</v>
          </cell>
        </row>
        <row r="315">
          <cell r="A315">
            <v>44620</v>
          </cell>
        </row>
        <row r="316">
          <cell r="A316">
            <v>44651</v>
          </cell>
        </row>
        <row r="317">
          <cell r="A317">
            <v>44681</v>
          </cell>
        </row>
        <row r="318">
          <cell r="A318">
            <v>44712</v>
          </cell>
        </row>
        <row r="319">
          <cell r="A319">
            <v>44742</v>
          </cell>
        </row>
        <row r="320">
          <cell r="A320">
            <v>44773</v>
          </cell>
        </row>
        <row r="321">
          <cell r="A321">
            <v>44804</v>
          </cell>
        </row>
        <row r="322">
          <cell r="A322">
            <v>44834</v>
          </cell>
        </row>
        <row r="323">
          <cell r="A323">
            <v>44865</v>
          </cell>
        </row>
        <row r="324">
          <cell r="A324">
            <v>44895</v>
          </cell>
        </row>
        <row r="325">
          <cell r="A325">
            <v>44926</v>
          </cell>
        </row>
        <row r="326">
          <cell r="A326">
            <v>44957</v>
          </cell>
        </row>
        <row r="327">
          <cell r="A327">
            <v>44985</v>
          </cell>
        </row>
        <row r="328">
          <cell r="A328">
            <v>45016</v>
          </cell>
        </row>
        <row r="329">
          <cell r="A329">
            <v>45046</v>
          </cell>
        </row>
        <row r="330">
          <cell r="A330">
            <v>45077</v>
          </cell>
        </row>
        <row r="331">
          <cell r="A331">
            <v>45107</v>
          </cell>
        </row>
        <row r="332">
          <cell r="A332">
            <v>45138</v>
          </cell>
        </row>
        <row r="333">
          <cell r="A333">
            <v>45169</v>
          </cell>
        </row>
        <row r="334">
          <cell r="A334">
            <v>45199</v>
          </cell>
        </row>
        <row r="335">
          <cell r="A335">
            <v>45230</v>
          </cell>
        </row>
        <row r="336">
          <cell r="A336">
            <v>45260</v>
          </cell>
        </row>
        <row r="337">
          <cell r="A337">
            <v>45291</v>
          </cell>
        </row>
        <row r="338">
          <cell r="A338">
            <v>45322</v>
          </cell>
        </row>
        <row r="339">
          <cell r="A339">
            <v>45351</v>
          </cell>
        </row>
        <row r="340">
          <cell r="A340">
            <v>45382</v>
          </cell>
        </row>
        <row r="341">
          <cell r="A341">
            <v>45412</v>
          </cell>
        </row>
        <row r="342">
          <cell r="A342">
            <v>45443</v>
          </cell>
        </row>
        <row r="343">
          <cell r="A343">
            <v>45473</v>
          </cell>
        </row>
        <row r="344">
          <cell r="A344">
            <v>45504</v>
          </cell>
        </row>
        <row r="345">
          <cell r="A345">
            <v>45535</v>
          </cell>
        </row>
        <row r="346">
          <cell r="A346">
            <v>45565</v>
          </cell>
        </row>
        <row r="347">
          <cell r="A347">
            <v>45596</v>
          </cell>
        </row>
        <row r="348">
          <cell r="A348">
            <v>45626</v>
          </cell>
        </row>
        <row r="349">
          <cell r="A349">
            <v>45657</v>
          </cell>
        </row>
        <row r="350">
          <cell r="A350">
            <v>45688</v>
          </cell>
        </row>
        <row r="351">
          <cell r="A351">
            <v>45716</v>
          </cell>
        </row>
        <row r="352">
          <cell r="A352">
            <v>45747</v>
          </cell>
        </row>
        <row r="353">
          <cell r="A353">
            <v>45777</v>
          </cell>
        </row>
        <row r="354">
          <cell r="A354">
            <v>45808</v>
          </cell>
        </row>
        <row r="355">
          <cell r="A355">
            <v>45838</v>
          </cell>
        </row>
        <row r="356">
          <cell r="A356">
            <v>45869</v>
          </cell>
        </row>
        <row r="357">
          <cell r="A357">
            <v>45900</v>
          </cell>
        </row>
        <row r="358">
          <cell r="A358">
            <v>45930</v>
          </cell>
        </row>
        <row r="359">
          <cell r="A359">
            <v>45961</v>
          </cell>
        </row>
        <row r="360">
          <cell r="A360">
            <v>45991</v>
          </cell>
        </row>
        <row r="361">
          <cell r="A361">
            <v>46022</v>
          </cell>
        </row>
        <row r="362">
          <cell r="A362">
            <v>46053</v>
          </cell>
        </row>
        <row r="363">
          <cell r="A363">
            <v>46081</v>
          </cell>
        </row>
        <row r="364">
          <cell r="A364">
            <v>46112</v>
          </cell>
        </row>
        <row r="365">
          <cell r="A365">
            <v>46142</v>
          </cell>
        </row>
        <row r="366">
          <cell r="A366">
            <v>46173</v>
          </cell>
        </row>
        <row r="367">
          <cell r="A367">
            <v>46203</v>
          </cell>
        </row>
        <row r="368">
          <cell r="A368">
            <v>46234</v>
          </cell>
        </row>
        <row r="369">
          <cell r="A369">
            <v>46265</v>
          </cell>
        </row>
        <row r="370">
          <cell r="A370">
            <v>46295</v>
          </cell>
        </row>
        <row r="371">
          <cell r="A371">
            <v>46326</v>
          </cell>
        </row>
        <row r="372">
          <cell r="A372">
            <v>46356</v>
          </cell>
        </row>
        <row r="373">
          <cell r="A373">
            <v>46387</v>
          </cell>
        </row>
        <row r="374">
          <cell r="A374">
            <v>46418</v>
          </cell>
        </row>
        <row r="375">
          <cell r="A375">
            <v>46446</v>
          </cell>
        </row>
        <row r="376">
          <cell r="A376">
            <v>46477</v>
          </cell>
        </row>
        <row r="377">
          <cell r="A377">
            <v>46507</v>
          </cell>
        </row>
        <row r="378">
          <cell r="A378">
            <v>46538</v>
          </cell>
        </row>
        <row r="379">
          <cell r="A379">
            <v>46568</v>
          </cell>
        </row>
        <row r="380">
          <cell r="A380">
            <v>46599</v>
          </cell>
        </row>
        <row r="381">
          <cell r="A381">
            <v>46630</v>
          </cell>
        </row>
        <row r="382">
          <cell r="A382">
            <v>46660</v>
          </cell>
        </row>
        <row r="383">
          <cell r="A383">
            <v>46691</v>
          </cell>
        </row>
        <row r="384">
          <cell r="A384">
            <v>46721</v>
          </cell>
        </row>
        <row r="385">
          <cell r="A385">
            <v>46752</v>
          </cell>
        </row>
        <row r="386">
          <cell r="A386">
            <v>46783</v>
          </cell>
        </row>
        <row r="387">
          <cell r="A387">
            <v>46812</v>
          </cell>
        </row>
        <row r="388">
          <cell r="A388">
            <v>46843</v>
          </cell>
        </row>
        <row r="389">
          <cell r="A389">
            <v>46873</v>
          </cell>
        </row>
        <row r="390">
          <cell r="A390">
            <v>46904</v>
          </cell>
        </row>
        <row r="391">
          <cell r="A391">
            <v>46934</v>
          </cell>
        </row>
        <row r="392">
          <cell r="A392">
            <v>46965</v>
          </cell>
        </row>
        <row r="393">
          <cell r="A393">
            <v>46996</v>
          </cell>
        </row>
        <row r="394">
          <cell r="A394">
            <v>47026</v>
          </cell>
        </row>
        <row r="395">
          <cell r="A395">
            <v>47057</v>
          </cell>
        </row>
        <row r="396">
          <cell r="A396">
            <v>47087</v>
          </cell>
        </row>
        <row r="397">
          <cell r="A397">
            <v>47118</v>
          </cell>
        </row>
        <row r="398">
          <cell r="A398">
            <v>47149</v>
          </cell>
        </row>
        <row r="399">
          <cell r="A399">
            <v>47177</v>
          </cell>
        </row>
        <row r="400">
          <cell r="A400">
            <v>47208</v>
          </cell>
        </row>
        <row r="401">
          <cell r="A401">
            <v>47238</v>
          </cell>
        </row>
        <row r="402">
          <cell r="A402">
            <v>47269</v>
          </cell>
        </row>
        <row r="403">
          <cell r="A403">
            <v>47299</v>
          </cell>
        </row>
        <row r="404">
          <cell r="A404">
            <v>47330</v>
          </cell>
        </row>
        <row r="405">
          <cell r="A405">
            <v>47361</v>
          </cell>
        </row>
        <row r="406">
          <cell r="A406">
            <v>47391</v>
          </cell>
        </row>
        <row r="407">
          <cell r="A407">
            <v>47422</v>
          </cell>
        </row>
        <row r="408">
          <cell r="A408">
            <v>47452</v>
          </cell>
        </row>
        <row r="409">
          <cell r="A409">
            <v>47483</v>
          </cell>
        </row>
        <row r="410">
          <cell r="A410">
            <v>47514</v>
          </cell>
        </row>
        <row r="411">
          <cell r="A411">
            <v>47542</v>
          </cell>
        </row>
        <row r="412">
          <cell r="A412">
            <v>47573</v>
          </cell>
        </row>
        <row r="413">
          <cell r="A413">
            <v>47603</v>
          </cell>
        </row>
        <row r="414">
          <cell r="A414">
            <v>47634</v>
          </cell>
        </row>
        <row r="415">
          <cell r="A415">
            <v>47664</v>
          </cell>
        </row>
        <row r="416">
          <cell r="A416">
            <v>47695</v>
          </cell>
        </row>
        <row r="417">
          <cell r="A417">
            <v>47726</v>
          </cell>
        </row>
        <row r="418">
          <cell r="A418">
            <v>47756</v>
          </cell>
        </row>
        <row r="419">
          <cell r="A419">
            <v>47787</v>
          </cell>
        </row>
        <row r="420">
          <cell r="A420">
            <v>47817</v>
          </cell>
        </row>
        <row r="421">
          <cell r="A421">
            <v>47848</v>
          </cell>
        </row>
        <row r="422">
          <cell r="A422">
            <v>47879</v>
          </cell>
        </row>
        <row r="423">
          <cell r="A423">
            <v>47907</v>
          </cell>
        </row>
        <row r="424">
          <cell r="A424">
            <v>47938</v>
          </cell>
        </row>
        <row r="425">
          <cell r="A425">
            <v>47968</v>
          </cell>
        </row>
        <row r="426">
          <cell r="A426">
            <v>47999</v>
          </cell>
        </row>
        <row r="427">
          <cell r="A427">
            <v>48029</v>
          </cell>
        </row>
        <row r="428">
          <cell r="A428">
            <v>48060</v>
          </cell>
        </row>
        <row r="429">
          <cell r="A429">
            <v>48091</v>
          </cell>
        </row>
        <row r="430">
          <cell r="A430">
            <v>48121</v>
          </cell>
        </row>
        <row r="431">
          <cell r="A431">
            <v>48152</v>
          </cell>
        </row>
        <row r="432">
          <cell r="A432">
            <v>48182</v>
          </cell>
        </row>
        <row r="433">
          <cell r="A433">
            <v>48213</v>
          </cell>
        </row>
        <row r="434">
          <cell r="A434">
            <v>48244</v>
          </cell>
        </row>
        <row r="435">
          <cell r="A435">
            <v>48273</v>
          </cell>
        </row>
        <row r="436">
          <cell r="A436">
            <v>48304</v>
          </cell>
        </row>
        <row r="437">
          <cell r="A437">
            <v>48334</v>
          </cell>
        </row>
        <row r="438">
          <cell r="A438">
            <v>48365</v>
          </cell>
        </row>
        <row r="439">
          <cell r="A439">
            <v>48395</v>
          </cell>
        </row>
        <row r="440">
          <cell r="A440">
            <v>48426</v>
          </cell>
        </row>
        <row r="441">
          <cell r="A441">
            <v>48457</v>
          </cell>
        </row>
        <row r="442">
          <cell r="A442">
            <v>48487</v>
          </cell>
        </row>
        <row r="443">
          <cell r="A443">
            <v>48518</v>
          </cell>
        </row>
        <row r="444">
          <cell r="A444">
            <v>48548</v>
          </cell>
        </row>
        <row r="445">
          <cell r="A445">
            <v>48579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na"/>
      <sheetName val="ParoRegESP"/>
    </sheetNames>
    <sheetDataSet>
      <sheetData sheetId="0">
        <row r="2">
          <cell r="A2" t="str">
            <v>Period</v>
          </cell>
          <cell r="B2">
            <v>37986</v>
          </cell>
          <cell r="C2">
            <v>38017</v>
          </cell>
          <cell r="D2">
            <v>38046</v>
          </cell>
          <cell r="E2">
            <v>38077</v>
          </cell>
          <cell r="F2">
            <v>38107</v>
          </cell>
          <cell r="G2">
            <v>38138</v>
          </cell>
          <cell r="H2">
            <v>38168</v>
          </cell>
          <cell r="I2">
            <v>38199</v>
          </cell>
          <cell r="J2">
            <v>38230</v>
          </cell>
          <cell r="K2">
            <v>38260</v>
          </cell>
          <cell r="L2">
            <v>38291</v>
          </cell>
          <cell r="M2">
            <v>38321</v>
          </cell>
          <cell r="N2">
            <v>38352</v>
          </cell>
          <cell r="O2">
            <v>38383</v>
          </cell>
          <cell r="P2">
            <v>38411</v>
          </cell>
          <cell r="Q2">
            <v>38442</v>
          </cell>
          <cell r="R2">
            <v>38472</v>
          </cell>
          <cell r="S2">
            <v>38503</v>
          </cell>
          <cell r="T2">
            <v>38533</v>
          </cell>
          <cell r="U2">
            <v>38564</v>
          </cell>
          <cell r="V2">
            <v>38595</v>
          </cell>
          <cell r="W2">
            <v>38625</v>
          </cell>
          <cell r="X2">
            <v>38656</v>
          </cell>
          <cell r="Y2">
            <v>38686</v>
          </cell>
          <cell r="Z2">
            <v>38717</v>
          </cell>
          <cell r="AA2">
            <v>38748</v>
          </cell>
          <cell r="AB2">
            <v>38776</v>
          </cell>
          <cell r="AC2">
            <v>38807</v>
          </cell>
          <cell r="AD2">
            <v>38837</v>
          </cell>
          <cell r="AE2">
            <v>38868</v>
          </cell>
          <cell r="AF2">
            <v>38898</v>
          </cell>
          <cell r="AG2">
            <v>38929</v>
          </cell>
          <cell r="AH2">
            <v>38960</v>
          </cell>
          <cell r="AI2">
            <v>38990</v>
          </cell>
          <cell r="AJ2">
            <v>39021</v>
          </cell>
          <cell r="AK2">
            <v>39051</v>
          </cell>
          <cell r="AL2">
            <v>39082</v>
          </cell>
          <cell r="AM2">
            <v>39113</v>
          </cell>
          <cell r="AN2">
            <v>39141</v>
          </cell>
          <cell r="AO2">
            <v>39172</v>
          </cell>
          <cell r="AP2">
            <v>39202</v>
          </cell>
          <cell r="AQ2">
            <v>39233</v>
          </cell>
          <cell r="AR2">
            <v>39263</v>
          </cell>
          <cell r="AS2">
            <v>39294</v>
          </cell>
          <cell r="AT2">
            <v>39325</v>
          </cell>
          <cell r="AU2">
            <v>39355</v>
          </cell>
          <cell r="AV2">
            <v>39386</v>
          </cell>
          <cell r="AW2">
            <v>39416</v>
          </cell>
          <cell r="AX2">
            <v>39447</v>
          </cell>
          <cell r="AY2">
            <v>39478</v>
          </cell>
          <cell r="AZ2">
            <v>39507</v>
          </cell>
          <cell r="BA2">
            <v>39538</v>
          </cell>
          <cell r="BB2">
            <v>39568</v>
          </cell>
          <cell r="BC2">
            <v>39599</v>
          </cell>
          <cell r="BD2">
            <v>39629</v>
          </cell>
          <cell r="BE2">
            <v>39660</v>
          </cell>
          <cell r="BF2">
            <v>39691</v>
          </cell>
          <cell r="BG2">
            <v>39721</v>
          </cell>
          <cell r="BH2">
            <v>39752</v>
          </cell>
          <cell r="BI2">
            <v>39782</v>
          </cell>
          <cell r="BJ2">
            <v>39813</v>
          </cell>
          <cell r="BK2">
            <v>39844</v>
          </cell>
          <cell r="BL2">
            <v>39872</v>
          </cell>
          <cell r="BM2">
            <v>39903</v>
          </cell>
          <cell r="BN2">
            <v>39933</v>
          </cell>
          <cell r="BO2">
            <v>39964</v>
          </cell>
          <cell r="BP2">
            <v>39994</v>
          </cell>
          <cell r="BQ2">
            <v>40025</v>
          </cell>
          <cell r="BR2">
            <v>40056</v>
          </cell>
          <cell r="BS2">
            <v>40086</v>
          </cell>
          <cell r="BT2">
            <v>40117</v>
          </cell>
          <cell r="BU2">
            <v>40147</v>
          </cell>
          <cell r="BV2">
            <v>40178</v>
          </cell>
          <cell r="BW2">
            <v>40209</v>
          </cell>
          <cell r="BX2">
            <v>40237</v>
          </cell>
          <cell r="BY2">
            <v>40268</v>
          </cell>
          <cell r="BZ2">
            <v>40298</v>
          </cell>
          <cell r="CA2">
            <v>40329</v>
          </cell>
          <cell r="CB2">
            <v>40359</v>
          </cell>
          <cell r="CC2">
            <v>40390</v>
          </cell>
          <cell r="CD2">
            <v>40421</v>
          </cell>
          <cell r="CE2">
            <v>40451</v>
          </cell>
          <cell r="CF2">
            <v>40482</v>
          </cell>
          <cell r="CG2">
            <v>40512</v>
          </cell>
          <cell r="CH2">
            <v>40543</v>
          </cell>
          <cell r="CI2">
            <v>40574</v>
          </cell>
          <cell r="CJ2">
            <v>40602</v>
          </cell>
          <cell r="CK2">
            <v>40633</v>
          </cell>
          <cell r="CL2">
            <v>40663</v>
          </cell>
          <cell r="CM2">
            <v>40694</v>
          </cell>
          <cell r="CN2">
            <v>40724</v>
          </cell>
          <cell r="CO2">
            <v>40755</v>
          </cell>
          <cell r="CP2">
            <v>40786</v>
          </cell>
          <cell r="CQ2">
            <v>40816</v>
          </cell>
          <cell r="CR2">
            <v>40847</v>
          </cell>
          <cell r="CS2">
            <v>40877</v>
          </cell>
          <cell r="CT2">
            <v>40908</v>
          </cell>
          <cell r="CU2">
            <v>40939</v>
          </cell>
          <cell r="CV2">
            <v>40968</v>
          </cell>
          <cell r="CW2">
            <v>40999</v>
          </cell>
          <cell r="CX2">
            <v>41029</v>
          </cell>
          <cell r="CY2">
            <v>41060</v>
          </cell>
          <cell r="CZ2">
            <v>41090</v>
          </cell>
          <cell r="DA2">
            <v>41121</v>
          </cell>
          <cell r="DB2">
            <v>41152</v>
          </cell>
          <cell r="DC2">
            <v>41182</v>
          </cell>
          <cell r="DD2">
            <v>41213</v>
          </cell>
          <cell r="DE2">
            <v>41243</v>
          </cell>
          <cell r="DF2">
            <v>41274</v>
          </cell>
          <cell r="DG2">
            <v>41305</v>
          </cell>
          <cell r="DH2">
            <v>41333</v>
          </cell>
          <cell r="DI2">
            <v>41364</v>
          </cell>
          <cell r="DJ2">
            <v>41394</v>
          </cell>
          <cell r="DK2">
            <v>41425</v>
          </cell>
          <cell r="DL2">
            <v>41455</v>
          </cell>
          <cell r="DM2">
            <v>41486</v>
          </cell>
          <cell r="DN2">
            <v>41517</v>
          </cell>
          <cell r="DO2">
            <v>41547</v>
          </cell>
          <cell r="DP2">
            <v>41578</v>
          </cell>
          <cell r="DQ2">
            <v>41608</v>
          </cell>
          <cell r="DR2">
            <v>41639</v>
          </cell>
          <cell r="DS2">
            <v>41670</v>
          </cell>
          <cell r="DT2">
            <v>41698</v>
          </cell>
          <cell r="DU2">
            <v>41729</v>
          </cell>
          <cell r="DV2">
            <v>41759</v>
          </cell>
          <cell r="DW2">
            <v>41790</v>
          </cell>
          <cell r="DX2">
            <v>41820</v>
          </cell>
          <cell r="DY2">
            <v>41851</v>
          </cell>
          <cell r="DZ2">
            <v>41882</v>
          </cell>
          <cell r="EA2">
            <v>41912</v>
          </cell>
          <cell r="EB2">
            <v>41943</v>
          </cell>
          <cell r="EC2">
            <v>41973</v>
          </cell>
          <cell r="ED2">
            <v>42004</v>
          </cell>
          <cell r="EE2">
            <v>42035</v>
          </cell>
          <cell r="EF2">
            <v>42063</v>
          </cell>
          <cell r="EG2">
            <v>42094</v>
          </cell>
          <cell r="EH2">
            <v>42124</v>
          </cell>
          <cell r="EI2">
            <v>42155</v>
          </cell>
          <cell r="EJ2">
            <v>42185</v>
          </cell>
          <cell r="EK2">
            <v>42216</v>
          </cell>
          <cell r="EL2">
            <v>42247</v>
          </cell>
          <cell r="EM2">
            <v>42277</v>
          </cell>
          <cell r="EN2">
            <v>42308</v>
          </cell>
          <cell r="EO2">
            <v>42338</v>
          </cell>
          <cell r="EP2">
            <v>42369</v>
          </cell>
          <cell r="EQ2">
            <v>42400</v>
          </cell>
          <cell r="ER2">
            <v>42429</v>
          </cell>
          <cell r="ES2">
            <v>42460</v>
          </cell>
          <cell r="ET2">
            <v>42490</v>
          </cell>
          <cell r="EU2">
            <v>42521</v>
          </cell>
          <cell r="EV2">
            <v>42551</v>
          </cell>
          <cell r="EW2">
            <v>42582</v>
          </cell>
          <cell r="EX2">
            <v>42613</v>
          </cell>
          <cell r="EY2">
            <v>42643</v>
          </cell>
          <cell r="EZ2">
            <v>42674</v>
          </cell>
          <cell r="FA2">
            <v>42704</v>
          </cell>
          <cell r="FB2">
            <v>42735</v>
          </cell>
          <cell r="FC2">
            <v>42766</v>
          </cell>
          <cell r="FD2">
            <v>42794</v>
          </cell>
          <cell r="FE2">
            <v>42825</v>
          </cell>
          <cell r="FF2">
            <v>42855</v>
          </cell>
          <cell r="FG2">
            <v>42886</v>
          </cell>
          <cell r="FH2">
            <v>42916</v>
          </cell>
          <cell r="FI2">
            <v>42947</v>
          </cell>
          <cell r="FJ2">
            <v>42978</v>
          </cell>
          <cell r="FK2">
            <v>43008</v>
          </cell>
          <cell r="FL2">
            <v>43039</v>
          </cell>
          <cell r="FM2">
            <v>43069</v>
          </cell>
          <cell r="FN2">
            <v>43100</v>
          </cell>
          <cell r="FO2">
            <v>43131</v>
          </cell>
          <cell r="FP2">
            <v>43159</v>
          </cell>
          <cell r="FQ2">
            <v>43190</v>
          </cell>
          <cell r="FR2">
            <v>43220</v>
          </cell>
          <cell r="FS2">
            <v>43251</v>
          </cell>
          <cell r="FT2">
            <v>43281</v>
          </cell>
          <cell r="FU2">
            <v>43312</v>
          </cell>
          <cell r="FV2">
            <v>43343</v>
          </cell>
          <cell r="FW2">
            <v>43373</v>
          </cell>
          <cell r="FX2">
            <v>43404</v>
          </cell>
          <cell r="FY2">
            <v>43434</v>
          </cell>
          <cell r="FZ2">
            <v>43465</v>
          </cell>
          <cell r="GA2">
            <v>43496</v>
          </cell>
          <cell r="GB2">
            <v>43524</v>
          </cell>
          <cell r="GC2">
            <v>43555</v>
          </cell>
          <cell r="GD2">
            <v>43585</v>
          </cell>
          <cell r="GE2">
            <v>43616</v>
          </cell>
          <cell r="GF2">
            <v>43646</v>
          </cell>
          <cell r="GG2">
            <v>43677</v>
          </cell>
          <cell r="GH2">
            <v>43708</v>
          </cell>
          <cell r="GI2">
            <v>43738</v>
          </cell>
          <cell r="GJ2">
            <v>43769</v>
          </cell>
          <cell r="GK2">
            <v>43799</v>
          </cell>
          <cell r="GL2">
            <v>43830</v>
          </cell>
          <cell r="GM2">
            <v>43861</v>
          </cell>
          <cell r="GN2">
            <v>43890</v>
          </cell>
          <cell r="GO2">
            <v>43921</v>
          </cell>
          <cell r="GP2">
            <v>43951</v>
          </cell>
          <cell r="GQ2">
            <v>43982</v>
          </cell>
          <cell r="GR2">
            <v>44012</v>
          </cell>
          <cell r="GS2">
            <v>44043</v>
          </cell>
          <cell r="GT2">
            <v>44074</v>
          </cell>
          <cell r="GU2">
            <v>44104</v>
          </cell>
          <cell r="GV2">
            <v>44135</v>
          </cell>
          <cell r="GW2">
            <v>44165</v>
          </cell>
          <cell r="GX2">
            <v>44196</v>
          </cell>
          <cell r="GY2">
            <v>44227</v>
          </cell>
          <cell r="GZ2">
            <v>44255</v>
          </cell>
          <cell r="HA2">
            <v>44286</v>
          </cell>
          <cell r="HB2">
            <v>44316</v>
          </cell>
          <cell r="HC2">
            <v>44347</v>
          </cell>
          <cell r="HD2">
            <v>44377</v>
          </cell>
          <cell r="HE2">
            <v>44408</v>
          </cell>
          <cell r="HF2">
            <v>44439</v>
          </cell>
          <cell r="HG2">
            <v>44469</v>
          </cell>
          <cell r="HH2">
            <v>44500</v>
          </cell>
          <cell r="HI2">
            <v>44530</v>
          </cell>
          <cell r="HJ2">
            <v>44561</v>
          </cell>
          <cell r="HK2">
            <v>44592</v>
          </cell>
          <cell r="HL2">
            <v>44620</v>
          </cell>
          <cell r="HM2">
            <v>44651</v>
          </cell>
          <cell r="HN2">
            <v>44681</v>
          </cell>
          <cell r="HO2">
            <v>44712</v>
          </cell>
          <cell r="HP2">
            <v>44742</v>
          </cell>
          <cell r="HQ2">
            <v>44773</v>
          </cell>
          <cell r="HR2">
            <v>44804</v>
          </cell>
          <cell r="HS2">
            <v>44834</v>
          </cell>
          <cell r="HT2">
            <v>44865</v>
          </cell>
          <cell r="HU2">
            <v>44895</v>
          </cell>
          <cell r="HV2">
            <v>44926</v>
          </cell>
          <cell r="HW2">
            <v>44957</v>
          </cell>
          <cell r="HX2">
            <v>44985</v>
          </cell>
          <cell r="HY2">
            <v>45016</v>
          </cell>
          <cell r="HZ2">
            <v>45046</v>
          </cell>
          <cell r="IA2">
            <v>45077</v>
          </cell>
          <cell r="IB2">
            <v>45107</v>
          </cell>
          <cell r="IC2">
            <v>45138</v>
          </cell>
          <cell r="ID2">
            <v>45169</v>
          </cell>
          <cell r="IE2">
            <v>45199</v>
          </cell>
          <cell r="IF2">
            <v>45230</v>
          </cell>
          <cell r="IG2">
            <v>45260</v>
          </cell>
          <cell r="IH2">
            <v>45291</v>
          </cell>
          <cell r="II2">
            <v>45322</v>
          </cell>
          <cell r="IJ2">
            <v>45351</v>
          </cell>
          <cell r="IK2">
            <v>45382</v>
          </cell>
          <cell r="IL2">
            <v>45412</v>
          </cell>
          <cell r="IM2">
            <v>45443</v>
          </cell>
          <cell r="IN2">
            <v>45473</v>
          </cell>
          <cell r="IO2">
            <v>45504</v>
          </cell>
          <cell r="IP2">
            <v>45535</v>
          </cell>
          <cell r="IQ2">
            <v>45565</v>
          </cell>
          <cell r="IR2">
            <v>45596</v>
          </cell>
          <cell r="IS2">
            <v>45626</v>
          </cell>
          <cell r="IT2">
            <v>45657</v>
          </cell>
          <cell r="IU2">
            <v>45688</v>
          </cell>
          <cell r="IV2">
            <v>45716</v>
          </cell>
          <cell r="IW2">
            <v>45747</v>
          </cell>
          <cell r="IX2">
            <v>45777</v>
          </cell>
          <cell r="IY2">
            <v>45808</v>
          </cell>
          <cell r="IZ2">
            <v>45838</v>
          </cell>
          <cell r="JA2">
            <v>45869</v>
          </cell>
          <cell r="JB2">
            <v>45900</v>
          </cell>
          <cell r="JC2">
            <v>45930</v>
          </cell>
          <cell r="JD2">
            <v>45961</v>
          </cell>
          <cell r="JE2">
            <v>45991</v>
          </cell>
          <cell r="JF2">
            <v>46022</v>
          </cell>
          <cell r="JG2">
            <v>46053</v>
          </cell>
          <cell r="JH2">
            <v>46081</v>
          </cell>
        </row>
      </sheetData>
      <sheetData sheetId="1">
        <row r="1">
          <cell r="A1" t="str">
            <v>MES</v>
          </cell>
          <cell r="B1" t="str">
            <v>ParoRegESP</v>
          </cell>
        </row>
        <row r="2">
          <cell r="A2">
            <v>35095</v>
          </cell>
        </row>
        <row r="3">
          <cell r="A3">
            <v>35124</v>
          </cell>
        </row>
        <row r="4">
          <cell r="A4">
            <v>35155</v>
          </cell>
        </row>
        <row r="5">
          <cell r="A5">
            <v>35185</v>
          </cell>
        </row>
        <row r="6">
          <cell r="A6">
            <v>35216</v>
          </cell>
        </row>
        <row r="7">
          <cell r="A7">
            <v>35246</v>
          </cell>
        </row>
        <row r="8">
          <cell r="A8">
            <v>35277</v>
          </cell>
        </row>
        <row r="9">
          <cell r="A9">
            <v>35308</v>
          </cell>
        </row>
        <row r="10">
          <cell r="A10">
            <v>35338</v>
          </cell>
        </row>
        <row r="11">
          <cell r="A11">
            <v>35369</v>
          </cell>
        </row>
        <row r="12">
          <cell r="A12">
            <v>35399</v>
          </cell>
        </row>
        <row r="13">
          <cell r="A13">
            <v>35430</v>
          </cell>
        </row>
        <row r="14">
          <cell r="A14">
            <v>35461</v>
          </cell>
        </row>
        <row r="15">
          <cell r="A15">
            <v>35489</v>
          </cell>
        </row>
        <row r="16">
          <cell r="A16">
            <v>35520</v>
          </cell>
        </row>
        <row r="17">
          <cell r="A17">
            <v>35550</v>
          </cell>
        </row>
        <row r="18">
          <cell r="A18">
            <v>35581</v>
          </cell>
        </row>
        <row r="19">
          <cell r="A19">
            <v>35611</v>
          </cell>
        </row>
        <row r="20">
          <cell r="A20">
            <v>35642</v>
          </cell>
        </row>
        <row r="21">
          <cell r="A21">
            <v>35673</v>
          </cell>
        </row>
        <row r="22">
          <cell r="A22">
            <v>35703</v>
          </cell>
        </row>
        <row r="23">
          <cell r="A23">
            <v>35734</v>
          </cell>
        </row>
        <row r="24">
          <cell r="A24">
            <v>35764</v>
          </cell>
        </row>
        <row r="25">
          <cell r="A25">
            <v>35795</v>
          </cell>
        </row>
        <row r="26">
          <cell r="A26">
            <v>35826</v>
          </cell>
        </row>
        <row r="27">
          <cell r="A27">
            <v>35854</v>
          </cell>
        </row>
        <row r="28">
          <cell r="A28">
            <v>35885</v>
          </cell>
        </row>
        <row r="29">
          <cell r="A29">
            <v>35915</v>
          </cell>
        </row>
        <row r="30">
          <cell r="A30">
            <v>35946</v>
          </cell>
        </row>
        <row r="31">
          <cell r="A31">
            <v>35976</v>
          </cell>
        </row>
        <row r="32">
          <cell r="A32">
            <v>36007</v>
          </cell>
        </row>
        <row r="33">
          <cell r="A33">
            <v>36038</v>
          </cell>
        </row>
        <row r="34">
          <cell r="A34">
            <v>36068</v>
          </cell>
        </row>
        <row r="35">
          <cell r="A35">
            <v>36099</v>
          </cell>
        </row>
        <row r="36">
          <cell r="A36">
            <v>36129</v>
          </cell>
        </row>
        <row r="37">
          <cell r="A37">
            <v>36160</v>
          </cell>
        </row>
        <row r="38">
          <cell r="A38">
            <v>36191</v>
          </cell>
        </row>
        <row r="39">
          <cell r="A39">
            <v>36219</v>
          </cell>
        </row>
        <row r="40">
          <cell r="A40">
            <v>36250</v>
          </cell>
        </row>
        <row r="41">
          <cell r="A41">
            <v>36280</v>
          </cell>
        </row>
        <row r="42">
          <cell r="A42">
            <v>36311</v>
          </cell>
        </row>
        <row r="43">
          <cell r="A43">
            <v>36341</v>
          </cell>
        </row>
        <row r="44">
          <cell r="A44">
            <v>36372</v>
          </cell>
        </row>
        <row r="45">
          <cell r="A45">
            <v>36403</v>
          </cell>
        </row>
        <row r="46">
          <cell r="A46">
            <v>36433</v>
          </cell>
        </row>
        <row r="47">
          <cell r="A47">
            <v>36464</v>
          </cell>
        </row>
        <row r="48">
          <cell r="A48">
            <v>36494</v>
          </cell>
        </row>
        <row r="49">
          <cell r="A49">
            <v>36525</v>
          </cell>
        </row>
        <row r="50">
          <cell r="A50">
            <v>36556</v>
          </cell>
        </row>
        <row r="51">
          <cell r="A51">
            <v>36585</v>
          </cell>
        </row>
        <row r="52">
          <cell r="A52">
            <v>36616</v>
          </cell>
        </row>
        <row r="53">
          <cell r="A53">
            <v>36646</v>
          </cell>
        </row>
        <row r="54">
          <cell r="A54">
            <v>36677</v>
          </cell>
        </row>
        <row r="55">
          <cell r="A55">
            <v>36707</v>
          </cell>
        </row>
        <row r="56">
          <cell r="A56">
            <v>36738</v>
          </cell>
        </row>
        <row r="57">
          <cell r="A57">
            <v>36769</v>
          </cell>
        </row>
        <row r="58">
          <cell r="A58">
            <v>36799</v>
          </cell>
        </row>
        <row r="59">
          <cell r="A59">
            <v>36830</v>
          </cell>
        </row>
        <row r="60">
          <cell r="A60">
            <v>36860</v>
          </cell>
        </row>
        <row r="61">
          <cell r="A61">
            <v>36891</v>
          </cell>
        </row>
        <row r="62">
          <cell r="A62">
            <v>36922</v>
          </cell>
        </row>
        <row r="63">
          <cell r="A63">
            <v>36950</v>
          </cell>
        </row>
        <row r="64">
          <cell r="A64">
            <v>36981</v>
          </cell>
        </row>
        <row r="65">
          <cell r="A65">
            <v>37011</v>
          </cell>
        </row>
        <row r="66">
          <cell r="A66">
            <v>37042</v>
          </cell>
        </row>
        <row r="67">
          <cell r="A67">
            <v>37072</v>
          </cell>
        </row>
        <row r="68">
          <cell r="A68">
            <v>37103</v>
          </cell>
        </row>
        <row r="69">
          <cell r="A69">
            <v>37134</v>
          </cell>
        </row>
        <row r="70">
          <cell r="A70">
            <v>37164</v>
          </cell>
        </row>
        <row r="71">
          <cell r="A71">
            <v>37195</v>
          </cell>
        </row>
        <row r="72">
          <cell r="A72">
            <v>37225</v>
          </cell>
        </row>
        <row r="73">
          <cell r="A73">
            <v>37256</v>
          </cell>
        </row>
        <row r="74">
          <cell r="A74">
            <v>37287</v>
          </cell>
        </row>
        <row r="75">
          <cell r="A75">
            <v>37315</v>
          </cell>
        </row>
        <row r="76">
          <cell r="A76">
            <v>37346</v>
          </cell>
        </row>
        <row r="77">
          <cell r="A77">
            <v>37376</v>
          </cell>
        </row>
        <row r="78">
          <cell r="A78">
            <v>37407</v>
          </cell>
        </row>
        <row r="79">
          <cell r="A79">
            <v>37437</v>
          </cell>
        </row>
        <row r="80">
          <cell r="A80">
            <v>37468</v>
          </cell>
        </row>
        <row r="81">
          <cell r="A81">
            <v>37499</v>
          </cell>
        </row>
        <row r="82">
          <cell r="A82">
            <v>37529</v>
          </cell>
        </row>
        <row r="83">
          <cell r="A83">
            <v>37560</v>
          </cell>
        </row>
        <row r="84">
          <cell r="A84">
            <v>37590</v>
          </cell>
        </row>
        <row r="85">
          <cell r="A85">
            <v>37621</v>
          </cell>
        </row>
        <row r="86">
          <cell r="A86">
            <v>37652</v>
          </cell>
        </row>
        <row r="87">
          <cell r="A87">
            <v>37680</v>
          </cell>
        </row>
        <row r="88">
          <cell r="A88">
            <v>37711</v>
          </cell>
        </row>
        <row r="89">
          <cell r="A89">
            <v>37741</v>
          </cell>
        </row>
        <row r="90">
          <cell r="A90">
            <v>37772</v>
          </cell>
        </row>
        <row r="91">
          <cell r="A91">
            <v>37802</v>
          </cell>
        </row>
        <row r="92">
          <cell r="A92">
            <v>37833</v>
          </cell>
        </row>
        <row r="93">
          <cell r="A93">
            <v>37864</v>
          </cell>
        </row>
        <row r="94">
          <cell r="A94">
            <v>37894</v>
          </cell>
        </row>
        <row r="95">
          <cell r="A95">
            <v>37925</v>
          </cell>
        </row>
        <row r="96">
          <cell r="A96">
            <v>37955</v>
          </cell>
        </row>
        <row r="97">
          <cell r="A97">
            <v>37986</v>
          </cell>
        </row>
        <row r="98">
          <cell r="A98">
            <v>38017</v>
          </cell>
        </row>
        <row r="99">
          <cell r="A99">
            <v>38046</v>
          </cell>
        </row>
        <row r="100">
          <cell r="A100">
            <v>38077</v>
          </cell>
        </row>
        <row r="101">
          <cell r="A101">
            <v>38107</v>
          </cell>
        </row>
        <row r="102">
          <cell r="A102">
            <v>38138</v>
          </cell>
        </row>
        <row r="103">
          <cell r="A103">
            <v>38168</v>
          </cell>
        </row>
        <row r="104">
          <cell r="A104">
            <v>38199</v>
          </cell>
        </row>
        <row r="105">
          <cell r="A105">
            <v>38230</v>
          </cell>
        </row>
        <row r="106">
          <cell r="A106">
            <v>38260</v>
          </cell>
        </row>
        <row r="107">
          <cell r="A107">
            <v>38291</v>
          </cell>
        </row>
        <row r="108">
          <cell r="A108">
            <v>38321</v>
          </cell>
        </row>
        <row r="109">
          <cell r="A109">
            <v>38352</v>
          </cell>
        </row>
        <row r="110">
          <cell r="A110">
            <v>38383</v>
          </cell>
        </row>
        <row r="111">
          <cell r="A111">
            <v>38411</v>
          </cell>
        </row>
        <row r="112">
          <cell r="A112">
            <v>38442</v>
          </cell>
        </row>
        <row r="113">
          <cell r="A113">
            <v>38472</v>
          </cell>
        </row>
        <row r="114">
          <cell r="A114">
            <v>38503</v>
          </cell>
        </row>
        <row r="115">
          <cell r="A115">
            <v>38533</v>
          </cell>
        </row>
        <row r="116">
          <cell r="A116">
            <v>38564</v>
          </cell>
        </row>
        <row r="117">
          <cell r="A117">
            <v>38595</v>
          </cell>
        </row>
        <row r="118">
          <cell r="A118">
            <v>38625</v>
          </cell>
        </row>
        <row r="119">
          <cell r="A119">
            <v>38656</v>
          </cell>
        </row>
        <row r="120">
          <cell r="A120">
            <v>38686</v>
          </cell>
        </row>
        <row r="121">
          <cell r="A121">
            <v>38717</v>
          </cell>
        </row>
        <row r="122">
          <cell r="A122">
            <v>38748</v>
          </cell>
        </row>
        <row r="123">
          <cell r="A123">
            <v>38776</v>
          </cell>
        </row>
        <row r="124">
          <cell r="A124">
            <v>38807</v>
          </cell>
        </row>
        <row r="125">
          <cell r="A125">
            <v>38837</v>
          </cell>
        </row>
        <row r="126">
          <cell r="A126">
            <v>38868</v>
          </cell>
        </row>
        <row r="127">
          <cell r="A127">
            <v>38898</v>
          </cell>
        </row>
        <row r="128">
          <cell r="A128">
            <v>38929</v>
          </cell>
        </row>
        <row r="129">
          <cell r="A129">
            <v>38960</v>
          </cell>
        </row>
        <row r="130">
          <cell r="A130">
            <v>38990</v>
          </cell>
        </row>
        <row r="131">
          <cell r="A131">
            <v>39021</v>
          </cell>
        </row>
        <row r="132">
          <cell r="A132">
            <v>39051</v>
          </cell>
        </row>
        <row r="133">
          <cell r="A133">
            <v>39082</v>
          </cell>
        </row>
        <row r="134">
          <cell r="A134">
            <v>39113</v>
          </cell>
        </row>
        <row r="135">
          <cell r="A135">
            <v>39141</v>
          </cell>
        </row>
        <row r="136">
          <cell r="A136">
            <v>39172</v>
          </cell>
        </row>
        <row r="137">
          <cell r="A137">
            <v>39202</v>
          </cell>
        </row>
        <row r="138">
          <cell r="A138">
            <v>39233</v>
          </cell>
        </row>
        <row r="139">
          <cell r="A139">
            <v>39263</v>
          </cell>
        </row>
        <row r="140">
          <cell r="A140">
            <v>39294</v>
          </cell>
        </row>
        <row r="141">
          <cell r="A141">
            <v>39325</v>
          </cell>
        </row>
        <row r="142">
          <cell r="A142">
            <v>39355</v>
          </cell>
        </row>
        <row r="143">
          <cell r="A143">
            <v>39386</v>
          </cell>
        </row>
        <row r="144">
          <cell r="A144">
            <v>39416</v>
          </cell>
        </row>
        <row r="145">
          <cell r="A145">
            <v>39447</v>
          </cell>
        </row>
        <row r="146">
          <cell r="A146">
            <v>39478</v>
          </cell>
        </row>
        <row r="147">
          <cell r="A147">
            <v>39507</v>
          </cell>
        </row>
        <row r="148">
          <cell r="A148">
            <v>39538</v>
          </cell>
        </row>
        <row r="149">
          <cell r="A149">
            <v>39568</v>
          </cell>
        </row>
        <row r="150">
          <cell r="A150">
            <v>39599</v>
          </cell>
        </row>
        <row r="151">
          <cell r="A151">
            <v>39629</v>
          </cell>
        </row>
        <row r="152">
          <cell r="A152">
            <v>39660</v>
          </cell>
        </row>
        <row r="153">
          <cell r="A153">
            <v>39691</v>
          </cell>
        </row>
        <row r="154">
          <cell r="A154">
            <v>39721</v>
          </cell>
        </row>
        <row r="155">
          <cell r="A155">
            <v>39752</v>
          </cell>
        </row>
        <row r="156">
          <cell r="A156">
            <v>39782</v>
          </cell>
        </row>
        <row r="157">
          <cell r="A157">
            <v>39813</v>
          </cell>
        </row>
        <row r="158">
          <cell r="A158">
            <v>39844</v>
          </cell>
        </row>
        <row r="159">
          <cell r="A159">
            <v>39872</v>
          </cell>
        </row>
        <row r="160">
          <cell r="A160">
            <v>39903</v>
          </cell>
        </row>
        <row r="161">
          <cell r="A161">
            <v>39933</v>
          </cell>
        </row>
        <row r="162">
          <cell r="A162">
            <v>39964</v>
          </cell>
        </row>
        <row r="163">
          <cell r="A163">
            <v>39994</v>
          </cell>
        </row>
        <row r="164">
          <cell r="A164">
            <v>40025</v>
          </cell>
        </row>
        <row r="165">
          <cell r="A165">
            <v>40056</v>
          </cell>
        </row>
        <row r="166">
          <cell r="A166">
            <v>40086</v>
          </cell>
        </row>
        <row r="167">
          <cell r="A167">
            <v>40117</v>
          </cell>
        </row>
        <row r="168">
          <cell r="A168">
            <v>40147</v>
          </cell>
        </row>
        <row r="169">
          <cell r="A169">
            <v>40178</v>
          </cell>
        </row>
        <row r="170">
          <cell r="A170">
            <v>40209</v>
          </cell>
        </row>
        <row r="171">
          <cell r="A171">
            <v>40237</v>
          </cell>
        </row>
        <row r="172">
          <cell r="A172">
            <v>40268</v>
          </cell>
        </row>
        <row r="173">
          <cell r="A173">
            <v>40298</v>
          </cell>
        </row>
        <row r="174">
          <cell r="A174">
            <v>40329</v>
          </cell>
        </row>
        <row r="175">
          <cell r="A175">
            <v>40359</v>
          </cell>
        </row>
        <row r="176">
          <cell r="A176">
            <v>40390</v>
          </cell>
        </row>
        <row r="177">
          <cell r="A177">
            <v>40421</v>
          </cell>
        </row>
        <row r="178">
          <cell r="A178">
            <v>40451</v>
          </cell>
        </row>
        <row r="179">
          <cell r="A179">
            <v>40482</v>
          </cell>
        </row>
        <row r="180">
          <cell r="A180">
            <v>40512</v>
          </cell>
        </row>
        <row r="181">
          <cell r="A181">
            <v>40543</v>
          </cell>
        </row>
        <row r="182">
          <cell r="A182">
            <v>40574</v>
          </cell>
        </row>
        <row r="183">
          <cell r="A183">
            <v>40602</v>
          </cell>
        </row>
        <row r="184">
          <cell r="A184">
            <v>40633</v>
          </cell>
        </row>
        <row r="185">
          <cell r="A185">
            <v>40663</v>
          </cell>
        </row>
        <row r="186">
          <cell r="A186">
            <v>40694</v>
          </cell>
        </row>
        <row r="187">
          <cell r="A187">
            <v>40724</v>
          </cell>
        </row>
        <row r="188">
          <cell r="A188">
            <v>40755</v>
          </cell>
        </row>
        <row r="189">
          <cell r="A189">
            <v>40786</v>
          </cell>
        </row>
        <row r="190">
          <cell r="A190">
            <v>40816</v>
          </cell>
        </row>
        <row r="191">
          <cell r="A191">
            <v>40847</v>
          </cell>
        </row>
        <row r="192">
          <cell r="A192">
            <v>40877</v>
          </cell>
        </row>
        <row r="193">
          <cell r="A193">
            <v>40908</v>
          </cell>
        </row>
        <row r="194">
          <cell r="A194">
            <v>40939</v>
          </cell>
        </row>
        <row r="195">
          <cell r="A195">
            <v>40968</v>
          </cell>
        </row>
        <row r="196">
          <cell r="A196">
            <v>40999</v>
          </cell>
        </row>
        <row r="197">
          <cell r="A197">
            <v>41029</v>
          </cell>
        </row>
        <row r="198">
          <cell r="A198">
            <v>41060</v>
          </cell>
        </row>
        <row r="199">
          <cell r="A199">
            <v>41090</v>
          </cell>
        </row>
        <row r="200">
          <cell r="A200">
            <v>41121</v>
          </cell>
        </row>
        <row r="201">
          <cell r="A201">
            <v>41152</v>
          </cell>
        </row>
        <row r="202">
          <cell r="A202">
            <v>41182</v>
          </cell>
        </row>
        <row r="203">
          <cell r="A203">
            <v>41213</v>
          </cell>
        </row>
        <row r="204">
          <cell r="A204">
            <v>41243</v>
          </cell>
        </row>
        <row r="205">
          <cell r="A205">
            <v>41274</v>
          </cell>
        </row>
        <row r="206">
          <cell r="A206">
            <v>41305</v>
          </cell>
        </row>
        <row r="207">
          <cell r="A207">
            <v>41333</v>
          </cell>
        </row>
        <row r="208">
          <cell r="A208">
            <v>41364</v>
          </cell>
        </row>
        <row r="209">
          <cell r="A209">
            <v>41394</v>
          </cell>
        </row>
        <row r="210">
          <cell r="A210">
            <v>41425</v>
          </cell>
        </row>
        <row r="211">
          <cell r="A211">
            <v>41455</v>
          </cell>
        </row>
        <row r="212">
          <cell r="A212">
            <v>41486</v>
          </cell>
        </row>
        <row r="213">
          <cell r="A213">
            <v>41517</v>
          </cell>
        </row>
        <row r="214">
          <cell r="A214">
            <v>41547</v>
          </cell>
        </row>
        <row r="215">
          <cell r="A215">
            <v>41578</v>
          </cell>
        </row>
        <row r="216">
          <cell r="A216">
            <v>41608</v>
          </cell>
        </row>
        <row r="217">
          <cell r="A217">
            <v>41639</v>
          </cell>
        </row>
        <row r="218">
          <cell r="A218">
            <v>41670</v>
          </cell>
        </row>
        <row r="219">
          <cell r="A219">
            <v>41698</v>
          </cell>
        </row>
        <row r="220">
          <cell r="A220">
            <v>41729</v>
          </cell>
        </row>
        <row r="221">
          <cell r="A221">
            <v>41759</v>
          </cell>
        </row>
        <row r="222">
          <cell r="A222">
            <v>41790</v>
          </cell>
        </row>
        <row r="223">
          <cell r="A223">
            <v>41820</v>
          </cell>
        </row>
        <row r="224">
          <cell r="A224">
            <v>41851</v>
          </cell>
        </row>
        <row r="225">
          <cell r="A225">
            <v>41882</v>
          </cell>
        </row>
        <row r="226">
          <cell r="A226">
            <v>41912</v>
          </cell>
        </row>
        <row r="227">
          <cell r="A227">
            <v>41943</v>
          </cell>
        </row>
        <row r="228">
          <cell r="A228">
            <v>41973</v>
          </cell>
        </row>
        <row r="229">
          <cell r="A229">
            <v>42004</v>
          </cell>
        </row>
        <row r="230">
          <cell r="A230">
            <v>42035</v>
          </cell>
        </row>
        <row r="231">
          <cell r="A231">
            <v>42063</v>
          </cell>
        </row>
        <row r="232">
          <cell r="A232">
            <v>42094</v>
          </cell>
        </row>
        <row r="233">
          <cell r="A233">
            <v>42124</v>
          </cell>
        </row>
        <row r="234">
          <cell r="A234">
            <v>42155</v>
          </cell>
        </row>
        <row r="235">
          <cell r="A235">
            <v>42185</v>
          </cell>
        </row>
        <row r="236">
          <cell r="A236">
            <v>42216</v>
          </cell>
        </row>
        <row r="237">
          <cell r="A237">
            <v>42247</v>
          </cell>
        </row>
        <row r="238">
          <cell r="A238">
            <v>42277</v>
          </cell>
        </row>
        <row r="239">
          <cell r="A239">
            <v>42308</v>
          </cell>
        </row>
        <row r="240">
          <cell r="A240">
            <v>42338</v>
          </cell>
        </row>
        <row r="241">
          <cell r="A241">
            <v>42369</v>
          </cell>
        </row>
        <row r="242">
          <cell r="A242">
            <v>42400</v>
          </cell>
        </row>
        <row r="243">
          <cell r="A243">
            <v>42429</v>
          </cell>
        </row>
        <row r="244">
          <cell r="A244">
            <v>42460</v>
          </cell>
        </row>
        <row r="245">
          <cell r="A245">
            <v>42490</v>
          </cell>
        </row>
        <row r="246">
          <cell r="A246">
            <v>42521</v>
          </cell>
        </row>
        <row r="247">
          <cell r="A247">
            <v>42551</v>
          </cell>
        </row>
        <row r="248">
          <cell r="A248">
            <v>42582</v>
          </cell>
        </row>
        <row r="249">
          <cell r="A249">
            <v>42613</v>
          </cell>
        </row>
        <row r="250">
          <cell r="A250">
            <v>42643</v>
          </cell>
        </row>
        <row r="251">
          <cell r="A251">
            <v>42674</v>
          </cell>
        </row>
        <row r="252">
          <cell r="A252">
            <v>42704</v>
          </cell>
        </row>
        <row r="253">
          <cell r="A253">
            <v>42735</v>
          </cell>
        </row>
        <row r="254">
          <cell r="A254">
            <v>42766</v>
          </cell>
        </row>
        <row r="255">
          <cell r="A255">
            <v>42794</v>
          </cell>
        </row>
        <row r="256">
          <cell r="A256">
            <v>42825</v>
          </cell>
        </row>
        <row r="257">
          <cell r="A257">
            <v>42855</v>
          </cell>
        </row>
        <row r="258">
          <cell r="A258">
            <v>42886</v>
          </cell>
        </row>
        <row r="259">
          <cell r="A259">
            <v>42916</v>
          </cell>
        </row>
        <row r="260">
          <cell r="A260">
            <v>42947</v>
          </cell>
        </row>
        <row r="261">
          <cell r="A261">
            <v>42978</v>
          </cell>
        </row>
        <row r="262">
          <cell r="A262">
            <v>43008</v>
          </cell>
        </row>
        <row r="263">
          <cell r="A263">
            <v>43039</v>
          </cell>
        </row>
        <row r="264">
          <cell r="A264">
            <v>43069</v>
          </cell>
        </row>
        <row r="265">
          <cell r="A265">
            <v>43100</v>
          </cell>
        </row>
        <row r="266">
          <cell r="A266">
            <v>43131</v>
          </cell>
        </row>
        <row r="267">
          <cell r="A267">
            <v>43159</v>
          </cell>
        </row>
        <row r="268">
          <cell r="A268">
            <v>43190</v>
          </cell>
        </row>
        <row r="269">
          <cell r="A269">
            <v>43220</v>
          </cell>
        </row>
        <row r="270">
          <cell r="A270">
            <v>43251</v>
          </cell>
        </row>
        <row r="271">
          <cell r="A271">
            <v>43281</v>
          </cell>
        </row>
        <row r="272">
          <cell r="A272">
            <v>43312</v>
          </cell>
        </row>
        <row r="273">
          <cell r="A273">
            <v>43343</v>
          </cell>
        </row>
        <row r="274">
          <cell r="A274">
            <v>43373</v>
          </cell>
        </row>
        <row r="275">
          <cell r="A275">
            <v>43404</v>
          </cell>
        </row>
        <row r="276">
          <cell r="A276">
            <v>43434</v>
          </cell>
        </row>
        <row r="277">
          <cell r="A277">
            <v>43465</v>
          </cell>
        </row>
        <row r="278">
          <cell r="A278">
            <v>43496</v>
          </cell>
        </row>
        <row r="279">
          <cell r="A279">
            <v>43524</v>
          </cell>
        </row>
        <row r="280">
          <cell r="A280">
            <v>43555</v>
          </cell>
        </row>
        <row r="281">
          <cell r="A281">
            <v>43585</v>
          </cell>
        </row>
        <row r="282">
          <cell r="A282">
            <v>43616</v>
          </cell>
        </row>
        <row r="283">
          <cell r="A283">
            <v>43646</v>
          </cell>
        </row>
        <row r="284">
          <cell r="A284">
            <v>43677</v>
          </cell>
        </row>
        <row r="285">
          <cell r="A285">
            <v>43708</v>
          </cell>
        </row>
        <row r="286">
          <cell r="A286">
            <v>43738</v>
          </cell>
        </row>
        <row r="287">
          <cell r="A287">
            <v>43769</v>
          </cell>
        </row>
        <row r="288">
          <cell r="A288">
            <v>43799</v>
          </cell>
        </row>
        <row r="289">
          <cell r="A289">
            <v>43830</v>
          </cell>
        </row>
        <row r="290">
          <cell r="A290">
            <v>43861</v>
          </cell>
        </row>
        <row r="291">
          <cell r="A291">
            <v>43890</v>
          </cell>
        </row>
        <row r="292">
          <cell r="A292">
            <v>43921</v>
          </cell>
        </row>
        <row r="293">
          <cell r="A293">
            <v>43951</v>
          </cell>
        </row>
        <row r="294">
          <cell r="A294">
            <v>43982</v>
          </cell>
        </row>
        <row r="295">
          <cell r="A295">
            <v>44012</v>
          </cell>
        </row>
        <row r="296">
          <cell r="A296">
            <v>44043</v>
          </cell>
        </row>
        <row r="297">
          <cell r="A297">
            <v>44074</v>
          </cell>
        </row>
        <row r="298">
          <cell r="A298">
            <v>44104</v>
          </cell>
        </row>
        <row r="299">
          <cell r="A299">
            <v>44135</v>
          </cell>
        </row>
        <row r="300">
          <cell r="A300">
            <v>44165</v>
          </cell>
        </row>
        <row r="301">
          <cell r="A301">
            <v>44196</v>
          </cell>
        </row>
        <row r="302">
          <cell r="A302">
            <v>44227</v>
          </cell>
        </row>
        <row r="303">
          <cell r="A303">
            <v>44255</v>
          </cell>
        </row>
        <row r="304">
          <cell r="A304">
            <v>44286</v>
          </cell>
        </row>
        <row r="305">
          <cell r="A305">
            <v>44316</v>
          </cell>
        </row>
        <row r="306">
          <cell r="A306">
            <v>44347</v>
          </cell>
        </row>
        <row r="307">
          <cell r="A307">
            <v>44377</v>
          </cell>
        </row>
        <row r="308">
          <cell r="A308">
            <v>44408</v>
          </cell>
        </row>
        <row r="309">
          <cell r="A309">
            <v>44439</v>
          </cell>
        </row>
        <row r="310">
          <cell r="A310">
            <v>44469</v>
          </cell>
        </row>
        <row r="311">
          <cell r="A311">
            <v>44500</v>
          </cell>
        </row>
        <row r="312">
          <cell r="A312">
            <v>44530</v>
          </cell>
        </row>
        <row r="313">
          <cell r="A313">
            <v>44561</v>
          </cell>
        </row>
        <row r="314">
          <cell r="A314">
            <v>44592</v>
          </cell>
        </row>
        <row r="315">
          <cell r="A315">
            <v>44620</v>
          </cell>
        </row>
        <row r="316">
          <cell r="A316">
            <v>44651</v>
          </cell>
        </row>
        <row r="317">
          <cell r="A317">
            <v>44681</v>
          </cell>
        </row>
        <row r="318">
          <cell r="A318">
            <v>44712</v>
          </cell>
        </row>
        <row r="319">
          <cell r="A319">
            <v>44742</v>
          </cell>
        </row>
        <row r="320">
          <cell r="A320">
            <v>44773</v>
          </cell>
        </row>
        <row r="321">
          <cell r="A321">
            <v>44804</v>
          </cell>
        </row>
        <row r="322">
          <cell r="A322">
            <v>44834</v>
          </cell>
        </row>
        <row r="323">
          <cell r="A323">
            <v>44865</v>
          </cell>
        </row>
        <row r="324">
          <cell r="A324">
            <v>44895</v>
          </cell>
        </row>
        <row r="325">
          <cell r="A325">
            <v>44926</v>
          </cell>
        </row>
        <row r="326">
          <cell r="A326">
            <v>44957</v>
          </cell>
        </row>
        <row r="327">
          <cell r="A327">
            <v>44985</v>
          </cell>
        </row>
        <row r="328">
          <cell r="A328">
            <v>45016</v>
          </cell>
        </row>
        <row r="329">
          <cell r="A329">
            <v>45046</v>
          </cell>
        </row>
        <row r="330">
          <cell r="A330">
            <v>45077</v>
          </cell>
        </row>
        <row r="331">
          <cell r="A331">
            <v>45107</v>
          </cell>
        </row>
        <row r="332">
          <cell r="A332">
            <v>45138</v>
          </cell>
        </row>
        <row r="333">
          <cell r="A333">
            <v>45169</v>
          </cell>
        </row>
        <row r="334">
          <cell r="A334">
            <v>45199</v>
          </cell>
        </row>
        <row r="335">
          <cell r="A335">
            <v>45230</v>
          </cell>
        </row>
        <row r="336">
          <cell r="A336">
            <v>45260</v>
          </cell>
        </row>
        <row r="337">
          <cell r="A337">
            <v>45291</v>
          </cell>
        </row>
        <row r="338">
          <cell r="A338">
            <v>45322</v>
          </cell>
        </row>
        <row r="339">
          <cell r="A339">
            <v>45351</v>
          </cell>
        </row>
        <row r="340">
          <cell r="A340">
            <v>45382</v>
          </cell>
        </row>
        <row r="341">
          <cell r="A341">
            <v>45412</v>
          </cell>
        </row>
        <row r="342">
          <cell r="A342">
            <v>45443</v>
          </cell>
        </row>
        <row r="343">
          <cell r="A343">
            <v>45473</v>
          </cell>
        </row>
        <row r="344">
          <cell r="A344">
            <v>45504</v>
          </cell>
        </row>
        <row r="345">
          <cell r="A345">
            <v>45535</v>
          </cell>
        </row>
        <row r="346">
          <cell r="A346">
            <v>45565</v>
          </cell>
        </row>
        <row r="347">
          <cell r="A347">
            <v>45596</v>
          </cell>
        </row>
        <row r="348">
          <cell r="A348">
            <v>45626</v>
          </cell>
        </row>
        <row r="349">
          <cell r="A349">
            <v>45657</v>
          </cell>
        </row>
        <row r="350">
          <cell r="A350">
            <v>45688</v>
          </cell>
        </row>
        <row r="351">
          <cell r="A351">
            <v>45716</v>
          </cell>
        </row>
        <row r="352">
          <cell r="A352">
            <v>45747</v>
          </cell>
        </row>
        <row r="353">
          <cell r="A353">
            <v>45777</v>
          </cell>
        </row>
        <row r="354">
          <cell r="A354">
            <v>45808</v>
          </cell>
        </row>
        <row r="355">
          <cell r="A355">
            <v>45838</v>
          </cell>
        </row>
        <row r="356">
          <cell r="A356">
            <v>45869</v>
          </cell>
        </row>
        <row r="357">
          <cell r="A357">
            <v>45900</v>
          </cell>
        </row>
        <row r="358">
          <cell r="A358">
            <v>45930</v>
          </cell>
        </row>
        <row r="359">
          <cell r="A359">
            <v>45961</v>
          </cell>
        </row>
        <row r="360">
          <cell r="A360">
            <v>45991</v>
          </cell>
        </row>
        <row r="361">
          <cell r="A361">
            <v>46022</v>
          </cell>
        </row>
        <row r="362">
          <cell r="A362">
            <v>46053</v>
          </cell>
        </row>
        <row r="363">
          <cell r="A363">
            <v>46081</v>
          </cell>
        </row>
        <row r="364">
          <cell r="A364">
            <v>46112</v>
          </cell>
        </row>
        <row r="365">
          <cell r="A365">
            <v>46142</v>
          </cell>
        </row>
        <row r="366">
          <cell r="A366">
            <v>46173</v>
          </cell>
        </row>
        <row r="367">
          <cell r="A367">
            <v>46203</v>
          </cell>
        </row>
        <row r="368">
          <cell r="A368">
            <v>46234</v>
          </cell>
        </row>
        <row r="369">
          <cell r="A369">
            <v>46265</v>
          </cell>
        </row>
        <row r="370">
          <cell r="A370">
            <v>46295</v>
          </cell>
        </row>
        <row r="371">
          <cell r="A371">
            <v>46326</v>
          </cell>
        </row>
        <row r="372">
          <cell r="A372">
            <v>46356</v>
          </cell>
        </row>
        <row r="373">
          <cell r="A373">
            <v>46387</v>
          </cell>
        </row>
        <row r="374">
          <cell r="A374">
            <v>46418</v>
          </cell>
        </row>
        <row r="375">
          <cell r="A375">
            <v>46446</v>
          </cell>
        </row>
        <row r="376">
          <cell r="A376">
            <v>46477</v>
          </cell>
        </row>
        <row r="377">
          <cell r="A377">
            <v>46507</v>
          </cell>
        </row>
        <row r="378">
          <cell r="A378">
            <v>46538</v>
          </cell>
        </row>
        <row r="379">
          <cell r="A379">
            <v>46568</v>
          </cell>
        </row>
        <row r="380">
          <cell r="A380">
            <v>46599</v>
          </cell>
        </row>
        <row r="381">
          <cell r="A381">
            <v>46630</v>
          </cell>
        </row>
        <row r="382">
          <cell r="A382">
            <v>46660</v>
          </cell>
        </row>
        <row r="383">
          <cell r="A383">
            <v>46691</v>
          </cell>
        </row>
        <row r="384">
          <cell r="A384">
            <v>46721</v>
          </cell>
        </row>
        <row r="385">
          <cell r="A385">
            <v>46752</v>
          </cell>
        </row>
        <row r="386">
          <cell r="A386">
            <v>46783</v>
          </cell>
        </row>
        <row r="387">
          <cell r="A387">
            <v>46812</v>
          </cell>
        </row>
        <row r="388">
          <cell r="A388">
            <v>46843</v>
          </cell>
        </row>
        <row r="389">
          <cell r="A389">
            <v>46873</v>
          </cell>
        </row>
        <row r="390">
          <cell r="A390">
            <v>46904</v>
          </cell>
        </row>
        <row r="391">
          <cell r="A391">
            <v>46934</v>
          </cell>
        </row>
        <row r="392">
          <cell r="A392">
            <v>46965</v>
          </cell>
        </row>
        <row r="393">
          <cell r="A393">
            <v>46996</v>
          </cell>
        </row>
        <row r="394">
          <cell r="A394">
            <v>47026</v>
          </cell>
        </row>
        <row r="395">
          <cell r="A395">
            <v>47057</v>
          </cell>
        </row>
        <row r="396">
          <cell r="A396">
            <v>47087</v>
          </cell>
        </row>
        <row r="397">
          <cell r="A397">
            <v>47118</v>
          </cell>
        </row>
        <row r="398">
          <cell r="A398">
            <v>47149</v>
          </cell>
        </row>
        <row r="399">
          <cell r="A399">
            <v>47177</v>
          </cell>
        </row>
        <row r="400">
          <cell r="A400">
            <v>47208</v>
          </cell>
        </row>
        <row r="401">
          <cell r="A401">
            <v>47238</v>
          </cell>
        </row>
        <row r="402">
          <cell r="A402">
            <v>47269</v>
          </cell>
        </row>
        <row r="403">
          <cell r="A403">
            <v>47299</v>
          </cell>
        </row>
        <row r="404">
          <cell r="A404">
            <v>47330</v>
          </cell>
        </row>
        <row r="405">
          <cell r="A405">
            <v>47361</v>
          </cell>
        </row>
        <row r="406">
          <cell r="A406">
            <v>47391</v>
          </cell>
        </row>
        <row r="407">
          <cell r="A407">
            <v>47422</v>
          </cell>
        </row>
        <row r="408">
          <cell r="A408">
            <v>47452</v>
          </cell>
        </row>
        <row r="409">
          <cell r="A409">
            <v>47483</v>
          </cell>
        </row>
        <row r="410">
          <cell r="A410">
            <v>47514</v>
          </cell>
        </row>
        <row r="411">
          <cell r="A411">
            <v>47542</v>
          </cell>
        </row>
        <row r="412">
          <cell r="A412">
            <v>47573</v>
          </cell>
        </row>
        <row r="413">
          <cell r="A413">
            <v>47603</v>
          </cell>
        </row>
        <row r="414">
          <cell r="A414">
            <v>47634</v>
          </cell>
        </row>
        <row r="415">
          <cell r="A415">
            <v>47664</v>
          </cell>
        </row>
        <row r="416">
          <cell r="A416">
            <v>47695</v>
          </cell>
        </row>
        <row r="417">
          <cell r="A417">
            <v>47726</v>
          </cell>
        </row>
        <row r="418">
          <cell r="A418">
            <v>47756</v>
          </cell>
        </row>
        <row r="419">
          <cell r="A419">
            <v>47787</v>
          </cell>
        </row>
        <row r="420">
          <cell r="A420">
            <v>47817</v>
          </cell>
        </row>
        <row r="421">
          <cell r="A421">
            <v>47848</v>
          </cell>
        </row>
        <row r="422">
          <cell r="A422">
            <v>47879</v>
          </cell>
        </row>
        <row r="423">
          <cell r="A423">
            <v>47907</v>
          </cell>
        </row>
        <row r="424">
          <cell r="A424">
            <v>47938</v>
          </cell>
        </row>
        <row r="425">
          <cell r="A425">
            <v>47968</v>
          </cell>
        </row>
        <row r="426">
          <cell r="A426">
            <v>47999</v>
          </cell>
        </row>
        <row r="427">
          <cell r="A427">
            <v>48029</v>
          </cell>
        </row>
        <row r="428">
          <cell r="A428">
            <v>48060</v>
          </cell>
        </row>
        <row r="429">
          <cell r="A429">
            <v>48091</v>
          </cell>
        </row>
        <row r="430">
          <cell r="A430">
            <v>48121</v>
          </cell>
        </row>
        <row r="431">
          <cell r="A431">
            <v>48152</v>
          </cell>
        </row>
        <row r="432">
          <cell r="A432">
            <v>48182</v>
          </cell>
        </row>
        <row r="433">
          <cell r="A433">
            <v>48213</v>
          </cell>
        </row>
        <row r="434">
          <cell r="A434">
            <v>48244</v>
          </cell>
        </row>
        <row r="435">
          <cell r="A435">
            <v>48273</v>
          </cell>
        </row>
        <row r="436">
          <cell r="A436">
            <v>48304</v>
          </cell>
        </row>
        <row r="437">
          <cell r="A437">
            <v>48334</v>
          </cell>
        </row>
        <row r="438">
          <cell r="A438">
            <v>48365</v>
          </cell>
        </row>
        <row r="439">
          <cell r="A439">
            <v>48395</v>
          </cell>
        </row>
        <row r="440">
          <cell r="A440">
            <v>48426</v>
          </cell>
        </row>
        <row r="441">
          <cell r="A441">
            <v>48457</v>
          </cell>
        </row>
        <row r="442">
          <cell r="A442">
            <v>48487</v>
          </cell>
        </row>
        <row r="443">
          <cell r="A443">
            <v>48518</v>
          </cell>
        </row>
        <row r="444">
          <cell r="A444">
            <v>48548</v>
          </cell>
        </row>
        <row r="445">
          <cell r="A445">
            <v>48579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na"/>
      <sheetName val="SSAutESP"/>
    </sheetNames>
    <sheetDataSet>
      <sheetData sheetId="0">
        <row r="2">
          <cell r="A2" t="str">
            <v>Period</v>
          </cell>
          <cell r="B2">
            <v>37986</v>
          </cell>
          <cell r="C2">
            <v>38017</v>
          </cell>
          <cell r="D2">
            <v>38046</v>
          </cell>
          <cell r="E2">
            <v>38077</v>
          </cell>
          <cell r="F2">
            <v>38107</v>
          </cell>
          <cell r="G2">
            <v>38138</v>
          </cell>
          <cell r="H2">
            <v>38168</v>
          </cell>
          <cell r="I2">
            <v>38199</v>
          </cell>
          <cell r="J2">
            <v>38230</v>
          </cell>
          <cell r="K2">
            <v>38260</v>
          </cell>
          <cell r="L2">
            <v>38291</v>
          </cell>
          <cell r="M2">
            <v>38321</v>
          </cell>
          <cell r="N2">
            <v>38352</v>
          </cell>
          <cell r="O2">
            <v>38383</v>
          </cell>
          <cell r="P2">
            <v>38411</v>
          </cell>
          <cell r="Q2">
            <v>38442</v>
          </cell>
          <cell r="R2">
            <v>38472</v>
          </cell>
          <cell r="S2">
            <v>38503</v>
          </cell>
          <cell r="T2">
            <v>38533</v>
          </cell>
          <cell r="U2">
            <v>38564</v>
          </cell>
          <cell r="V2">
            <v>38595</v>
          </cell>
          <cell r="W2">
            <v>38625</v>
          </cell>
          <cell r="X2">
            <v>38656</v>
          </cell>
          <cell r="Y2">
            <v>38686</v>
          </cell>
          <cell r="Z2">
            <v>38717</v>
          </cell>
          <cell r="AA2">
            <v>38748</v>
          </cell>
          <cell r="AB2">
            <v>38776</v>
          </cell>
          <cell r="AC2">
            <v>38807</v>
          </cell>
          <cell r="AD2">
            <v>38837</v>
          </cell>
          <cell r="AE2">
            <v>38868</v>
          </cell>
          <cell r="AF2">
            <v>38898</v>
          </cell>
          <cell r="AG2">
            <v>38929</v>
          </cell>
          <cell r="AH2">
            <v>38960</v>
          </cell>
          <cell r="AI2">
            <v>38990</v>
          </cell>
          <cell r="AJ2">
            <v>39021</v>
          </cell>
          <cell r="AK2">
            <v>39051</v>
          </cell>
          <cell r="AL2">
            <v>39082</v>
          </cell>
          <cell r="AM2">
            <v>39113</v>
          </cell>
          <cell r="AN2">
            <v>39141</v>
          </cell>
          <cell r="AO2">
            <v>39172</v>
          </cell>
          <cell r="AP2">
            <v>39202</v>
          </cell>
          <cell r="AQ2">
            <v>39233</v>
          </cell>
          <cell r="AR2">
            <v>39263</v>
          </cell>
          <cell r="AS2">
            <v>39294</v>
          </cell>
          <cell r="AT2">
            <v>39325</v>
          </cell>
          <cell r="AU2">
            <v>39355</v>
          </cell>
          <cell r="AV2">
            <v>39386</v>
          </cell>
          <cell r="AW2">
            <v>39416</v>
          </cell>
          <cell r="AX2">
            <v>39447</v>
          </cell>
          <cell r="AY2">
            <v>39478</v>
          </cell>
          <cell r="AZ2">
            <v>39507</v>
          </cell>
          <cell r="BA2">
            <v>39538</v>
          </cell>
          <cell r="BB2">
            <v>39568</v>
          </cell>
          <cell r="BC2">
            <v>39599</v>
          </cell>
          <cell r="BD2">
            <v>39629</v>
          </cell>
          <cell r="BE2">
            <v>39660</v>
          </cell>
          <cell r="BF2">
            <v>39691</v>
          </cell>
          <cell r="BG2">
            <v>39721</v>
          </cell>
          <cell r="BH2">
            <v>39752</v>
          </cell>
          <cell r="BI2">
            <v>39782</v>
          </cell>
          <cell r="BJ2">
            <v>39813</v>
          </cell>
          <cell r="BK2">
            <v>39844</v>
          </cell>
          <cell r="BL2">
            <v>39872</v>
          </cell>
          <cell r="BM2">
            <v>39903</v>
          </cell>
          <cell r="BN2">
            <v>39933</v>
          </cell>
          <cell r="BO2">
            <v>39964</v>
          </cell>
          <cell r="BP2">
            <v>39994</v>
          </cell>
          <cell r="BQ2">
            <v>40025</v>
          </cell>
          <cell r="BR2">
            <v>40056</v>
          </cell>
          <cell r="BS2">
            <v>40086</v>
          </cell>
          <cell r="BT2">
            <v>40117</v>
          </cell>
          <cell r="BU2">
            <v>40147</v>
          </cell>
          <cell r="BV2">
            <v>40178</v>
          </cell>
          <cell r="BW2">
            <v>40209</v>
          </cell>
          <cell r="BX2">
            <v>40237</v>
          </cell>
          <cell r="BY2">
            <v>40268</v>
          </cell>
          <cell r="BZ2">
            <v>40298</v>
          </cell>
          <cell r="CA2">
            <v>40329</v>
          </cell>
          <cell r="CB2">
            <v>40359</v>
          </cell>
          <cell r="CC2">
            <v>40390</v>
          </cell>
          <cell r="CD2">
            <v>40421</v>
          </cell>
          <cell r="CE2">
            <v>40451</v>
          </cell>
          <cell r="CF2">
            <v>40482</v>
          </cell>
          <cell r="CG2">
            <v>40512</v>
          </cell>
          <cell r="CH2">
            <v>40543</v>
          </cell>
          <cell r="CI2">
            <v>40574</v>
          </cell>
          <cell r="CJ2">
            <v>40602</v>
          </cell>
          <cell r="CK2">
            <v>40633</v>
          </cell>
          <cell r="CL2">
            <v>40663</v>
          </cell>
          <cell r="CM2">
            <v>40694</v>
          </cell>
          <cell r="CN2">
            <v>40724</v>
          </cell>
          <cell r="CO2">
            <v>40755</v>
          </cell>
          <cell r="CP2">
            <v>40786</v>
          </cell>
          <cell r="CQ2">
            <v>40816</v>
          </cell>
          <cell r="CR2">
            <v>40847</v>
          </cell>
          <cell r="CS2">
            <v>40877</v>
          </cell>
          <cell r="CT2">
            <v>40908</v>
          </cell>
          <cell r="CU2">
            <v>40939</v>
          </cell>
          <cell r="CV2">
            <v>40968</v>
          </cell>
          <cell r="CW2">
            <v>40999</v>
          </cell>
          <cell r="CX2">
            <v>41029</v>
          </cell>
          <cell r="CY2">
            <v>41060</v>
          </cell>
          <cell r="CZ2">
            <v>41090</v>
          </cell>
          <cell r="DA2">
            <v>41121</v>
          </cell>
          <cell r="DB2">
            <v>41152</v>
          </cell>
          <cell r="DC2">
            <v>41182</v>
          </cell>
          <cell r="DD2">
            <v>41213</v>
          </cell>
          <cell r="DE2">
            <v>41243</v>
          </cell>
          <cell r="DF2">
            <v>41274</v>
          </cell>
          <cell r="DG2">
            <v>41305</v>
          </cell>
          <cell r="DH2">
            <v>41333</v>
          </cell>
          <cell r="DI2">
            <v>41364</v>
          </cell>
          <cell r="DJ2">
            <v>41394</v>
          </cell>
          <cell r="DK2">
            <v>41425</v>
          </cell>
          <cell r="DL2">
            <v>41455</v>
          </cell>
          <cell r="DM2">
            <v>41486</v>
          </cell>
          <cell r="DN2">
            <v>41517</v>
          </cell>
          <cell r="DO2">
            <v>41547</v>
          </cell>
          <cell r="DP2">
            <v>41578</v>
          </cell>
          <cell r="DQ2">
            <v>41608</v>
          </cell>
          <cell r="DR2">
            <v>41639</v>
          </cell>
          <cell r="DS2">
            <v>41670</v>
          </cell>
          <cell r="DT2">
            <v>41698</v>
          </cell>
          <cell r="DU2">
            <v>41729</v>
          </cell>
          <cell r="DV2">
            <v>41759</v>
          </cell>
          <cell r="DW2">
            <v>41790</v>
          </cell>
          <cell r="DX2">
            <v>41820</v>
          </cell>
          <cell r="DY2">
            <v>41851</v>
          </cell>
          <cell r="DZ2">
            <v>41882</v>
          </cell>
          <cell r="EA2">
            <v>41912</v>
          </cell>
          <cell r="EB2">
            <v>41943</v>
          </cell>
          <cell r="EC2">
            <v>41973</v>
          </cell>
          <cell r="ED2">
            <v>42004</v>
          </cell>
          <cell r="EE2">
            <v>42035</v>
          </cell>
          <cell r="EF2">
            <v>42063</v>
          </cell>
          <cell r="EG2">
            <v>42094</v>
          </cell>
          <cell r="EH2">
            <v>42124</v>
          </cell>
          <cell r="EI2">
            <v>42155</v>
          </cell>
          <cell r="EJ2">
            <v>42185</v>
          </cell>
          <cell r="EK2">
            <v>42216</v>
          </cell>
          <cell r="EL2">
            <v>42247</v>
          </cell>
          <cell r="EM2">
            <v>42277</v>
          </cell>
          <cell r="EN2">
            <v>42308</v>
          </cell>
          <cell r="EO2">
            <v>42338</v>
          </cell>
          <cell r="EP2">
            <v>42369</v>
          </cell>
          <cell r="EQ2">
            <v>42400</v>
          </cell>
          <cell r="ER2">
            <v>42429</v>
          </cell>
          <cell r="ES2">
            <v>42460</v>
          </cell>
          <cell r="ET2">
            <v>42490</v>
          </cell>
          <cell r="EU2">
            <v>42521</v>
          </cell>
          <cell r="EV2">
            <v>42551</v>
          </cell>
          <cell r="EW2">
            <v>42582</v>
          </cell>
          <cell r="EX2">
            <v>42613</v>
          </cell>
          <cell r="EY2">
            <v>42643</v>
          </cell>
          <cell r="EZ2">
            <v>42674</v>
          </cell>
          <cell r="FA2">
            <v>42704</v>
          </cell>
          <cell r="FB2">
            <v>42735</v>
          </cell>
          <cell r="FC2">
            <v>42766</v>
          </cell>
          <cell r="FD2">
            <v>42794</v>
          </cell>
          <cell r="FE2">
            <v>42825</v>
          </cell>
          <cell r="FF2">
            <v>42855</v>
          </cell>
          <cell r="FG2">
            <v>42886</v>
          </cell>
          <cell r="FH2">
            <v>42916</v>
          </cell>
          <cell r="FI2">
            <v>42947</v>
          </cell>
          <cell r="FJ2">
            <v>42978</v>
          </cell>
          <cell r="FK2">
            <v>43008</v>
          </cell>
          <cell r="FL2">
            <v>43039</v>
          </cell>
          <cell r="FM2">
            <v>43069</v>
          </cell>
          <cell r="FN2">
            <v>43100</v>
          </cell>
          <cell r="FO2">
            <v>43131</v>
          </cell>
          <cell r="FP2">
            <v>43159</v>
          </cell>
          <cell r="FQ2">
            <v>43190</v>
          </cell>
          <cell r="FR2">
            <v>43220</v>
          </cell>
          <cell r="FS2">
            <v>43251</v>
          </cell>
          <cell r="FT2">
            <v>43281</v>
          </cell>
          <cell r="FU2">
            <v>43312</v>
          </cell>
          <cell r="FV2">
            <v>43343</v>
          </cell>
          <cell r="FW2">
            <v>43373</v>
          </cell>
          <cell r="FX2">
            <v>43404</v>
          </cell>
          <cell r="FY2">
            <v>43434</v>
          </cell>
          <cell r="FZ2">
            <v>43465</v>
          </cell>
          <cell r="GA2">
            <v>43496</v>
          </cell>
          <cell r="GB2">
            <v>43524</v>
          </cell>
          <cell r="GC2">
            <v>43555</v>
          </cell>
          <cell r="GD2">
            <v>43585</v>
          </cell>
          <cell r="GE2">
            <v>43616</v>
          </cell>
          <cell r="GF2">
            <v>43646</v>
          </cell>
          <cell r="GG2">
            <v>43677</v>
          </cell>
          <cell r="GH2">
            <v>43708</v>
          </cell>
          <cell r="GI2">
            <v>43738</v>
          </cell>
          <cell r="GJ2">
            <v>43769</v>
          </cell>
          <cell r="GK2">
            <v>43799</v>
          </cell>
          <cell r="GL2">
            <v>43830</v>
          </cell>
          <cell r="GM2">
            <v>43861</v>
          </cell>
          <cell r="GN2">
            <v>43890</v>
          </cell>
          <cell r="GO2">
            <v>43921</v>
          </cell>
          <cell r="GP2">
            <v>43951</v>
          </cell>
          <cell r="GQ2">
            <v>43982</v>
          </cell>
          <cell r="GR2">
            <v>44012</v>
          </cell>
          <cell r="GS2">
            <v>44043</v>
          </cell>
          <cell r="GT2">
            <v>44074</v>
          </cell>
          <cell r="GU2">
            <v>44104</v>
          </cell>
          <cell r="GV2">
            <v>44135</v>
          </cell>
          <cell r="GW2">
            <v>44165</v>
          </cell>
          <cell r="GX2">
            <v>44196</v>
          </cell>
          <cell r="GY2">
            <v>44227</v>
          </cell>
          <cell r="GZ2">
            <v>44255</v>
          </cell>
          <cell r="HA2">
            <v>44286</v>
          </cell>
          <cell r="HB2">
            <v>44316</v>
          </cell>
          <cell r="HC2">
            <v>44347</v>
          </cell>
          <cell r="HD2">
            <v>44377</v>
          </cell>
          <cell r="HE2">
            <v>44408</v>
          </cell>
          <cell r="HF2">
            <v>44439</v>
          </cell>
          <cell r="HG2">
            <v>44469</v>
          </cell>
          <cell r="HH2">
            <v>44500</v>
          </cell>
          <cell r="HI2">
            <v>44530</v>
          </cell>
          <cell r="HJ2">
            <v>44561</v>
          </cell>
          <cell r="HK2">
            <v>44592</v>
          </cell>
          <cell r="HL2">
            <v>44620</v>
          </cell>
          <cell r="HM2">
            <v>44651</v>
          </cell>
          <cell r="HN2">
            <v>44681</v>
          </cell>
          <cell r="HO2">
            <v>44712</v>
          </cell>
          <cell r="HP2">
            <v>44742</v>
          </cell>
          <cell r="HQ2">
            <v>44773</v>
          </cell>
          <cell r="HR2">
            <v>44804</v>
          </cell>
          <cell r="HS2">
            <v>44834</v>
          </cell>
          <cell r="HT2">
            <v>44865</v>
          </cell>
          <cell r="HU2">
            <v>44895</v>
          </cell>
          <cell r="HV2">
            <v>44926</v>
          </cell>
          <cell r="HW2">
            <v>44957</v>
          </cell>
          <cell r="HX2">
            <v>44985</v>
          </cell>
          <cell r="HY2">
            <v>45016</v>
          </cell>
          <cell r="HZ2">
            <v>45046</v>
          </cell>
          <cell r="IA2">
            <v>45077</v>
          </cell>
          <cell r="IB2">
            <v>45107</v>
          </cell>
          <cell r="IC2">
            <v>45138</v>
          </cell>
          <cell r="ID2">
            <v>45169</v>
          </cell>
          <cell r="IE2">
            <v>45199</v>
          </cell>
          <cell r="IF2">
            <v>45230</v>
          </cell>
          <cell r="IG2">
            <v>45260</v>
          </cell>
          <cell r="IH2">
            <v>45291</v>
          </cell>
          <cell r="II2">
            <v>45322</v>
          </cell>
          <cell r="IJ2">
            <v>45351</v>
          </cell>
          <cell r="IK2">
            <v>45382</v>
          </cell>
          <cell r="IL2">
            <v>45412</v>
          </cell>
          <cell r="IM2">
            <v>45443</v>
          </cell>
          <cell r="IN2">
            <v>45473</v>
          </cell>
          <cell r="IO2">
            <v>45504</v>
          </cell>
          <cell r="IP2">
            <v>45535</v>
          </cell>
          <cell r="IQ2">
            <v>45565</v>
          </cell>
          <cell r="IR2">
            <v>45596</v>
          </cell>
          <cell r="IS2">
            <v>45626</v>
          </cell>
          <cell r="IT2">
            <v>45657</v>
          </cell>
          <cell r="IU2">
            <v>45688</v>
          </cell>
          <cell r="IV2">
            <v>45716</v>
          </cell>
          <cell r="IW2">
            <v>45747</v>
          </cell>
          <cell r="IX2">
            <v>45777</v>
          </cell>
          <cell r="IY2">
            <v>45808</v>
          </cell>
          <cell r="IZ2">
            <v>45838</v>
          </cell>
          <cell r="JA2">
            <v>45869</v>
          </cell>
          <cell r="JB2">
            <v>45900</v>
          </cell>
          <cell r="JC2">
            <v>45930</v>
          </cell>
          <cell r="JD2">
            <v>45961</v>
          </cell>
          <cell r="JE2">
            <v>45991</v>
          </cell>
          <cell r="JF2">
            <v>46022</v>
          </cell>
          <cell r="JG2">
            <v>46053</v>
          </cell>
          <cell r="JH2">
            <v>46081</v>
          </cell>
        </row>
      </sheetData>
      <sheetData sheetId="1">
        <row r="1">
          <cell r="A1" t="str">
            <v>MES</v>
          </cell>
          <cell r="B1" t="str">
            <v>SSAutESP</v>
          </cell>
        </row>
        <row r="2">
          <cell r="A2">
            <v>35095</v>
          </cell>
        </row>
        <row r="3">
          <cell r="A3">
            <v>35124</v>
          </cell>
        </row>
        <row r="4">
          <cell r="A4">
            <v>35155</v>
          </cell>
        </row>
        <row r="5">
          <cell r="A5">
            <v>35185</v>
          </cell>
        </row>
        <row r="6">
          <cell r="A6">
            <v>35216</v>
          </cell>
        </row>
        <row r="7">
          <cell r="A7">
            <v>35246</v>
          </cell>
        </row>
        <row r="8">
          <cell r="A8">
            <v>35277</v>
          </cell>
        </row>
        <row r="9">
          <cell r="A9">
            <v>35308</v>
          </cell>
        </row>
        <row r="10">
          <cell r="A10">
            <v>35338</v>
          </cell>
        </row>
        <row r="11">
          <cell r="A11">
            <v>35369</v>
          </cell>
        </row>
        <row r="12">
          <cell r="A12">
            <v>35399</v>
          </cell>
        </row>
        <row r="13">
          <cell r="A13">
            <v>35430</v>
          </cell>
        </row>
        <row r="14">
          <cell r="A14">
            <v>35461</v>
          </cell>
        </row>
        <row r="15">
          <cell r="A15">
            <v>35489</v>
          </cell>
        </row>
        <row r="16">
          <cell r="A16">
            <v>35520</v>
          </cell>
        </row>
        <row r="17">
          <cell r="A17">
            <v>35550</v>
          </cell>
        </row>
        <row r="18">
          <cell r="A18">
            <v>35581</v>
          </cell>
        </row>
        <row r="19">
          <cell r="A19">
            <v>35611</v>
          </cell>
        </row>
        <row r="20">
          <cell r="A20">
            <v>35642</v>
          </cell>
        </row>
        <row r="21">
          <cell r="A21">
            <v>35673</v>
          </cell>
        </row>
        <row r="22">
          <cell r="A22">
            <v>35703</v>
          </cell>
        </row>
        <row r="23">
          <cell r="A23">
            <v>35734</v>
          </cell>
        </row>
        <row r="24">
          <cell r="A24">
            <v>35764</v>
          </cell>
        </row>
        <row r="25">
          <cell r="A25">
            <v>35795</v>
          </cell>
        </row>
        <row r="26">
          <cell r="A26">
            <v>35826</v>
          </cell>
        </row>
        <row r="27">
          <cell r="A27">
            <v>35854</v>
          </cell>
        </row>
        <row r="28">
          <cell r="A28">
            <v>35885</v>
          </cell>
        </row>
        <row r="29">
          <cell r="A29">
            <v>35915</v>
          </cell>
        </row>
        <row r="30">
          <cell r="A30">
            <v>35946</v>
          </cell>
        </row>
        <row r="31">
          <cell r="A31">
            <v>35976</v>
          </cell>
        </row>
        <row r="32">
          <cell r="A32">
            <v>36007</v>
          </cell>
        </row>
        <row r="33">
          <cell r="A33">
            <v>36038</v>
          </cell>
        </row>
        <row r="34">
          <cell r="A34">
            <v>36068</v>
          </cell>
        </row>
        <row r="35">
          <cell r="A35">
            <v>36099</v>
          </cell>
        </row>
        <row r="36">
          <cell r="A36">
            <v>36129</v>
          </cell>
        </row>
        <row r="37">
          <cell r="A37">
            <v>36160</v>
          </cell>
        </row>
        <row r="38">
          <cell r="A38">
            <v>36191</v>
          </cell>
        </row>
        <row r="39">
          <cell r="A39">
            <v>36219</v>
          </cell>
        </row>
        <row r="40">
          <cell r="A40">
            <v>36250</v>
          </cell>
        </row>
        <row r="41">
          <cell r="A41">
            <v>36280</v>
          </cell>
        </row>
        <row r="42">
          <cell r="A42">
            <v>36311</v>
          </cell>
        </row>
        <row r="43">
          <cell r="A43">
            <v>36341</v>
          </cell>
        </row>
        <row r="44">
          <cell r="A44">
            <v>36372</v>
          </cell>
        </row>
        <row r="45">
          <cell r="A45">
            <v>36403</v>
          </cell>
        </row>
        <row r="46">
          <cell r="A46">
            <v>36433</v>
          </cell>
        </row>
        <row r="47">
          <cell r="A47">
            <v>36464</v>
          </cell>
        </row>
        <row r="48">
          <cell r="A48">
            <v>36494</v>
          </cell>
        </row>
        <row r="49">
          <cell r="A49">
            <v>36525</v>
          </cell>
        </row>
        <row r="50">
          <cell r="A50">
            <v>36556</v>
          </cell>
        </row>
        <row r="51">
          <cell r="A51">
            <v>36585</v>
          </cell>
        </row>
        <row r="52">
          <cell r="A52">
            <v>36616</v>
          </cell>
        </row>
        <row r="53">
          <cell r="A53">
            <v>36646</v>
          </cell>
        </row>
        <row r="54">
          <cell r="A54">
            <v>36677</v>
          </cell>
        </row>
        <row r="55">
          <cell r="A55">
            <v>36707</v>
          </cell>
        </row>
        <row r="56">
          <cell r="A56">
            <v>36738</v>
          </cell>
        </row>
        <row r="57">
          <cell r="A57">
            <v>36769</v>
          </cell>
        </row>
        <row r="58">
          <cell r="A58">
            <v>36799</v>
          </cell>
        </row>
        <row r="59">
          <cell r="A59">
            <v>36830</v>
          </cell>
        </row>
        <row r="60">
          <cell r="A60">
            <v>36860</v>
          </cell>
        </row>
        <row r="61">
          <cell r="A61">
            <v>36891</v>
          </cell>
        </row>
        <row r="62">
          <cell r="A62">
            <v>36922</v>
          </cell>
        </row>
        <row r="63">
          <cell r="A63">
            <v>36950</v>
          </cell>
        </row>
        <row r="64">
          <cell r="A64">
            <v>36981</v>
          </cell>
        </row>
        <row r="65">
          <cell r="A65">
            <v>37011</v>
          </cell>
        </row>
        <row r="66">
          <cell r="A66">
            <v>37042</v>
          </cell>
        </row>
        <row r="67">
          <cell r="A67">
            <v>37072</v>
          </cell>
        </row>
        <row r="68">
          <cell r="A68">
            <v>37103</v>
          </cell>
        </row>
        <row r="69">
          <cell r="A69">
            <v>37134</v>
          </cell>
        </row>
        <row r="70">
          <cell r="A70">
            <v>37164</v>
          </cell>
        </row>
        <row r="71">
          <cell r="A71">
            <v>37195</v>
          </cell>
        </row>
        <row r="72">
          <cell r="A72">
            <v>37225</v>
          </cell>
        </row>
        <row r="73">
          <cell r="A73">
            <v>37256</v>
          </cell>
        </row>
        <row r="74">
          <cell r="A74">
            <v>37287</v>
          </cell>
        </row>
        <row r="75">
          <cell r="A75">
            <v>37315</v>
          </cell>
        </row>
        <row r="76">
          <cell r="A76">
            <v>37346</v>
          </cell>
        </row>
        <row r="77">
          <cell r="A77">
            <v>37376</v>
          </cell>
        </row>
        <row r="78">
          <cell r="A78">
            <v>37407</v>
          </cell>
        </row>
        <row r="79">
          <cell r="A79">
            <v>37437</v>
          </cell>
        </row>
        <row r="80">
          <cell r="A80">
            <v>37468</v>
          </cell>
        </row>
        <row r="81">
          <cell r="A81">
            <v>37499</v>
          </cell>
        </row>
        <row r="82">
          <cell r="A82">
            <v>37529</v>
          </cell>
        </row>
        <row r="83">
          <cell r="A83">
            <v>37560</v>
          </cell>
        </row>
        <row r="84">
          <cell r="A84">
            <v>37590</v>
          </cell>
        </row>
        <row r="85">
          <cell r="A85">
            <v>37621</v>
          </cell>
        </row>
        <row r="86">
          <cell r="A86">
            <v>37652</v>
          </cell>
        </row>
        <row r="87">
          <cell r="A87">
            <v>37680</v>
          </cell>
        </row>
        <row r="88">
          <cell r="A88">
            <v>37711</v>
          </cell>
        </row>
        <row r="89">
          <cell r="A89">
            <v>37741</v>
          </cell>
        </row>
        <row r="90">
          <cell r="A90">
            <v>37772</v>
          </cell>
        </row>
        <row r="91">
          <cell r="A91">
            <v>37802</v>
          </cell>
        </row>
        <row r="92">
          <cell r="A92">
            <v>37833</v>
          </cell>
        </row>
        <row r="93">
          <cell r="A93">
            <v>37864</v>
          </cell>
        </row>
        <row r="94">
          <cell r="A94">
            <v>37894</v>
          </cell>
        </row>
        <row r="95">
          <cell r="A95">
            <v>37925</v>
          </cell>
        </row>
        <row r="96">
          <cell r="A96">
            <v>37955</v>
          </cell>
        </row>
        <row r="97">
          <cell r="A97">
            <v>37986</v>
          </cell>
        </row>
        <row r="98">
          <cell r="A98">
            <v>38017</v>
          </cell>
        </row>
        <row r="99">
          <cell r="A99">
            <v>38046</v>
          </cell>
        </row>
        <row r="100">
          <cell r="A100">
            <v>38077</v>
          </cell>
        </row>
        <row r="101">
          <cell r="A101">
            <v>38107</v>
          </cell>
        </row>
        <row r="102">
          <cell r="A102">
            <v>38138</v>
          </cell>
        </row>
        <row r="103">
          <cell r="A103">
            <v>38168</v>
          </cell>
        </row>
        <row r="104">
          <cell r="A104">
            <v>38199</v>
          </cell>
        </row>
        <row r="105">
          <cell r="A105">
            <v>38230</v>
          </cell>
        </row>
        <row r="106">
          <cell r="A106">
            <v>38260</v>
          </cell>
        </row>
        <row r="107">
          <cell r="A107">
            <v>38291</v>
          </cell>
        </row>
        <row r="108">
          <cell r="A108">
            <v>38321</v>
          </cell>
        </row>
        <row r="109">
          <cell r="A109">
            <v>38352</v>
          </cell>
        </row>
        <row r="110">
          <cell r="A110">
            <v>38383</v>
          </cell>
        </row>
        <row r="111">
          <cell r="A111">
            <v>38411</v>
          </cell>
        </row>
        <row r="112">
          <cell r="A112">
            <v>38442</v>
          </cell>
        </row>
        <row r="113">
          <cell r="A113">
            <v>38472</v>
          </cell>
        </row>
        <row r="114">
          <cell r="A114">
            <v>38503</v>
          </cell>
        </row>
        <row r="115">
          <cell r="A115">
            <v>38533</v>
          </cell>
        </row>
        <row r="116">
          <cell r="A116">
            <v>38564</v>
          </cell>
        </row>
        <row r="117">
          <cell r="A117">
            <v>38595</v>
          </cell>
        </row>
        <row r="118">
          <cell r="A118">
            <v>38625</v>
          </cell>
        </row>
        <row r="119">
          <cell r="A119">
            <v>38656</v>
          </cell>
        </row>
        <row r="120">
          <cell r="A120">
            <v>38686</v>
          </cell>
        </row>
        <row r="121">
          <cell r="A121">
            <v>38717</v>
          </cell>
        </row>
        <row r="122">
          <cell r="A122">
            <v>38748</v>
          </cell>
        </row>
        <row r="123">
          <cell r="A123">
            <v>38776</v>
          </cell>
        </row>
        <row r="124">
          <cell r="A124">
            <v>38807</v>
          </cell>
        </row>
        <row r="125">
          <cell r="A125">
            <v>38837</v>
          </cell>
        </row>
        <row r="126">
          <cell r="A126">
            <v>38868</v>
          </cell>
        </row>
        <row r="127">
          <cell r="A127">
            <v>38898</v>
          </cell>
        </row>
        <row r="128">
          <cell r="A128">
            <v>38929</v>
          </cell>
        </row>
        <row r="129">
          <cell r="A129">
            <v>38960</v>
          </cell>
        </row>
        <row r="130">
          <cell r="A130">
            <v>38990</v>
          </cell>
        </row>
        <row r="131">
          <cell r="A131">
            <v>39021</v>
          </cell>
        </row>
        <row r="132">
          <cell r="A132">
            <v>39051</v>
          </cell>
        </row>
        <row r="133">
          <cell r="A133">
            <v>39082</v>
          </cell>
        </row>
        <row r="134">
          <cell r="A134">
            <v>39113</v>
          </cell>
        </row>
        <row r="135">
          <cell r="A135">
            <v>39141</v>
          </cell>
        </row>
        <row r="136">
          <cell r="A136">
            <v>39172</v>
          </cell>
        </row>
        <row r="137">
          <cell r="A137">
            <v>39202</v>
          </cell>
        </row>
        <row r="138">
          <cell r="A138">
            <v>39233</v>
          </cell>
        </row>
        <row r="139">
          <cell r="A139">
            <v>39263</v>
          </cell>
        </row>
        <row r="140">
          <cell r="A140">
            <v>39294</v>
          </cell>
        </row>
        <row r="141">
          <cell r="A141">
            <v>39325</v>
          </cell>
        </row>
        <row r="142">
          <cell r="A142">
            <v>39355</v>
          </cell>
        </row>
        <row r="143">
          <cell r="A143">
            <v>39386</v>
          </cell>
        </row>
        <row r="144">
          <cell r="A144">
            <v>39416</v>
          </cell>
        </row>
        <row r="145">
          <cell r="A145">
            <v>39447</v>
          </cell>
        </row>
        <row r="146">
          <cell r="A146">
            <v>39478</v>
          </cell>
        </row>
        <row r="147">
          <cell r="A147">
            <v>39507</v>
          </cell>
        </row>
        <row r="148">
          <cell r="A148">
            <v>39538</v>
          </cell>
        </row>
        <row r="149">
          <cell r="A149">
            <v>39568</v>
          </cell>
        </row>
        <row r="150">
          <cell r="A150">
            <v>39599</v>
          </cell>
        </row>
        <row r="151">
          <cell r="A151">
            <v>39629</v>
          </cell>
        </row>
        <row r="152">
          <cell r="A152">
            <v>39660</v>
          </cell>
        </row>
        <row r="153">
          <cell r="A153">
            <v>39691</v>
          </cell>
        </row>
        <row r="154">
          <cell r="A154">
            <v>39721</v>
          </cell>
        </row>
        <row r="155">
          <cell r="A155">
            <v>39752</v>
          </cell>
        </row>
        <row r="156">
          <cell r="A156">
            <v>39782</v>
          </cell>
        </row>
        <row r="157">
          <cell r="A157">
            <v>39813</v>
          </cell>
        </row>
        <row r="158">
          <cell r="A158">
            <v>39844</v>
          </cell>
        </row>
        <row r="159">
          <cell r="A159">
            <v>39872</v>
          </cell>
        </row>
        <row r="160">
          <cell r="A160">
            <v>39903</v>
          </cell>
        </row>
        <row r="161">
          <cell r="A161">
            <v>39933</v>
          </cell>
        </row>
        <row r="162">
          <cell r="A162">
            <v>39964</v>
          </cell>
        </row>
        <row r="163">
          <cell r="A163">
            <v>39994</v>
          </cell>
        </row>
        <row r="164">
          <cell r="A164">
            <v>40025</v>
          </cell>
        </row>
        <row r="165">
          <cell r="A165">
            <v>40056</v>
          </cell>
        </row>
        <row r="166">
          <cell r="A166">
            <v>40086</v>
          </cell>
        </row>
        <row r="167">
          <cell r="A167">
            <v>40117</v>
          </cell>
        </row>
        <row r="168">
          <cell r="A168">
            <v>40147</v>
          </cell>
        </row>
        <row r="169">
          <cell r="A169">
            <v>40178</v>
          </cell>
        </row>
        <row r="170">
          <cell r="A170">
            <v>40209</v>
          </cell>
        </row>
        <row r="171">
          <cell r="A171">
            <v>40237</v>
          </cell>
        </row>
        <row r="172">
          <cell r="A172">
            <v>40268</v>
          </cell>
        </row>
        <row r="173">
          <cell r="A173">
            <v>40298</v>
          </cell>
        </row>
        <row r="174">
          <cell r="A174">
            <v>40329</v>
          </cell>
        </row>
        <row r="175">
          <cell r="A175">
            <v>40359</v>
          </cell>
        </row>
        <row r="176">
          <cell r="A176">
            <v>40390</v>
          </cell>
        </row>
        <row r="177">
          <cell r="A177">
            <v>40421</v>
          </cell>
        </row>
        <row r="178">
          <cell r="A178">
            <v>40451</v>
          </cell>
        </row>
        <row r="179">
          <cell r="A179">
            <v>40482</v>
          </cell>
        </row>
        <row r="180">
          <cell r="A180">
            <v>40512</v>
          </cell>
        </row>
        <row r="181">
          <cell r="A181">
            <v>40543</v>
          </cell>
        </row>
        <row r="182">
          <cell r="A182">
            <v>40574</v>
          </cell>
        </row>
        <row r="183">
          <cell r="A183">
            <v>40602</v>
          </cell>
        </row>
        <row r="184">
          <cell r="A184">
            <v>40633</v>
          </cell>
        </row>
        <row r="185">
          <cell r="A185">
            <v>40663</v>
          </cell>
        </row>
        <row r="186">
          <cell r="A186">
            <v>40694</v>
          </cell>
        </row>
        <row r="187">
          <cell r="A187">
            <v>40724</v>
          </cell>
        </row>
        <row r="188">
          <cell r="A188">
            <v>40755</v>
          </cell>
        </row>
        <row r="189">
          <cell r="A189">
            <v>40786</v>
          </cell>
        </row>
        <row r="190">
          <cell r="A190">
            <v>40816</v>
          </cell>
        </row>
        <row r="191">
          <cell r="A191">
            <v>40847</v>
          </cell>
        </row>
        <row r="192">
          <cell r="A192">
            <v>40877</v>
          </cell>
        </row>
        <row r="193">
          <cell r="A193">
            <v>40908</v>
          </cell>
        </row>
        <row r="194">
          <cell r="A194">
            <v>40939</v>
          </cell>
        </row>
        <row r="195">
          <cell r="A195">
            <v>40968</v>
          </cell>
        </row>
        <row r="196">
          <cell r="A196">
            <v>40999</v>
          </cell>
        </row>
        <row r="197">
          <cell r="A197">
            <v>41029</v>
          </cell>
        </row>
        <row r="198">
          <cell r="A198">
            <v>41060</v>
          </cell>
        </row>
        <row r="199">
          <cell r="A199">
            <v>41090</v>
          </cell>
        </row>
        <row r="200">
          <cell r="A200">
            <v>41121</v>
          </cell>
        </row>
        <row r="201">
          <cell r="A201">
            <v>41152</v>
          </cell>
        </row>
        <row r="202">
          <cell r="A202">
            <v>41182</v>
          </cell>
        </row>
        <row r="203">
          <cell r="A203">
            <v>41213</v>
          </cell>
        </row>
        <row r="204">
          <cell r="A204">
            <v>41243</v>
          </cell>
        </row>
        <row r="205">
          <cell r="A205">
            <v>41274</v>
          </cell>
        </row>
        <row r="206">
          <cell r="A206">
            <v>41305</v>
          </cell>
        </row>
        <row r="207">
          <cell r="A207">
            <v>41333</v>
          </cell>
        </row>
        <row r="208">
          <cell r="A208">
            <v>41364</v>
          </cell>
        </row>
        <row r="209">
          <cell r="A209">
            <v>41394</v>
          </cell>
        </row>
        <row r="210">
          <cell r="A210">
            <v>41425</v>
          </cell>
        </row>
        <row r="211">
          <cell r="A211">
            <v>41455</v>
          </cell>
        </row>
        <row r="212">
          <cell r="A212">
            <v>41486</v>
          </cell>
        </row>
        <row r="213">
          <cell r="A213">
            <v>41517</v>
          </cell>
        </row>
        <row r="214">
          <cell r="A214">
            <v>41547</v>
          </cell>
        </row>
        <row r="215">
          <cell r="A215">
            <v>41578</v>
          </cell>
        </row>
        <row r="216">
          <cell r="A216">
            <v>41608</v>
          </cell>
        </row>
        <row r="217">
          <cell r="A217">
            <v>41639</v>
          </cell>
        </row>
        <row r="218">
          <cell r="A218">
            <v>41670</v>
          </cell>
        </row>
        <row r="219">
          <cell r="A219">
            <v>41698</v>
          </cell>
        </row>
        <row r="220">
          <cell r="A220">
            <v>41729</v>
          </cell>
        </row>
        <row r="221">
          <cell r="A221">
            <v>41759</v>
          </cell>
        </row>
        <row r="222">
          <cell r="A222">
            <v>41790</v>
          </cell>
        </row>
        <row r="223">
          <cell r="A223">
            <v>41820</v>
          </cell>
        </row>
        <row r="224">
          <cell r="A224">
            <v>41851</v>
          </cell>
        </row>
        <row r="225">
          <cell r="A225">
            <v>41882</v>
          </cell>
        </row>
        <row r="226">
          <cell r="A226">
            <v>41912</v>
          </cell>
        </row>
        <row r="227">
          <cell r="A227">
            <v>41943</v>
          </cell>
        </row>
        <row r="228">
          <cell r="A228">
            <v>41973</v>
          </cell>
        </row>
        <row r="229">
          <cell r="A229">
            <v>42004</v>
          </cell>
        </row>
        <row r="230">
          <cell r="A230">
            <v>42035</v>
          </cell>
        </row>
        <row r="231">
          <cell r="A231">
            <v>42063</v>
          </cell>
        </row>
        <row r="232">
          <cell r="A232">
            <v>42094</v>
          </cell>
        </row>
        <row r="233">
          <cell r="A233">
            <v>42124</v>
          </cell>
        </row>
        <row r="234">
          <cell r="A234">
            <v>42155</v>
          </cell>
        </row>
        <row r="235">
          <cell r="A235">
            <v>42185</v>
          </cell>
        </row>
        <row r="236">
          <cell r="A236">
            <v>42216</v>
          </cell>
        </row>
        <row r="237">
          <cell r="A237">
            <v>42247</v>
          </cell>
        </row>
        <row r="238">
          <cell r="A238">
            <v>42277</v>
          </cell>
        </row>
        <row r="239">
          <cell r="A239">
            <v>42308</v>
          </cell>
        </row>
        <row r="240">
          <cell r="A240">
            <v>42338</v>
          </cell>
        </row>
        <row r="241">
          <cell r="A241">
            <v>42369</v>
          </cell>
        </row>
        <row r="242">
          <cell r="A242">
            <v>42400</v>
          </cell>
        </row>
        <row r="243">
          <cell r="A243">
            <v>42429</v>
          </cell>
        </row>
        <row r="244">
          <cell r="A244">
            <v>42460</v>
          </cell>
        </row>
        <row r="245">
          <cell r="A245">
            <v>42490</v>
          </cell>
        </row>
        <row r="246">
          <cell r="A246">
            <v>42521</v>
          </cell>
        </row>
        <row r="247">
          <cell r="A247">
            <v>42551</v>
          </cell>
        </row>
        <row r="248">
          <cell r="A248">
            <v>42582</v>
          </cell>
        </row>
        <row r="249">
          <cell r="A249">
            <v>42613</v>
          </cell>
        </row>
        <row r="250">
          <cell r="A250">
            <v>42643</v>
          </cell>
        </row>
        <row r="251">
          <cell r="A251">
            <v>42674</v>
          </cell>
        </row>
        <row r="252">
          <cell r="A252">
            <v>42704</v>
          </cell>
        </row>
        <row r="253">
          <cell r="A253">
            <v>42735</v>
          </cell>
        </row>
        <row r="254">
          <cell r="A254">
            <v>42766</v>
          </cell>
        </row>
        <row r="255">
          <cell r="A255">
            <v>42794</v>
          </cell>
        </row>
        <row r="256">
          <cell r="A256">
            <v>42825</v>
          </cell>
        </row>
        <row r="257">
          <cell r="A257">
            <v>42855</v>
          </cell>
        </row>
        <row r="258">
          <cell r="A258">
            <v>42886</v>
          </cell>
        </row>
        <row r="259">
          <cell r="A259">
            <v>42916</v>
          </cell>
        </row>
        <row r="260">
          <cell r="A260">
            <v>42947</v>
          </cell>
        </row>
        <row r="261">
          <cell r="A261">
            <v>42978</v>
          </cell>
        </row>
        <row r="262">
          <cell r="A262">
            <v>43008</v>
          </cell>
        </row>
        <row r="263">
          <cell r="A263">
            <v>43039</v>
          </cell>
        </row>
        <row r="264">
          <cell r="A264">
            <v>43069</v>
          </cell>
        </row>
        <row r="265">
          <cell r="A265">
            <v>43100</v>
          </cell>
        </row>
        <row r="266">
          <cell r="A266">
            <v>43131</v>
          </cell>
        </row>
        <row r="267">
          <cell r="A267">
            <v>43159</v>
          </cell>
        </row>
        <row r="268">
          <cell r="A268">
            <v>43190</v>
          </cell>
        </row>
        <row r="269">
          <cell r="A269">
            <v>43220</v>
          </cell>
        </row>
        <row r="270">
          <cell r="A270">
            <v>43251</v>
          </cell>
        </row>
        <row r="271">
          <cell r="A271">
            <v>43281</v>
          </cell>
        </row>
        <row r="272">
          <cell r="A272">
            <v>43312</v>
          </cell>
        </row>
        <row r="273">
          <cell r="A273">
            <v>43343</v>
          </cell>
        </row>
        <row r="274">
          <cell r="A274">
            <v>43373</v>
          </cell>
        </row>
        <row r="275">
          <cell r="A275">
            <v>43404</v>
          </cell>
        </row>
        <row r="276">
          <cell r="A276">
            <v>43434</v>
          </cell>
        </row>
        <row r="277">
          <cell r="A277">
            <v>43465</v>
          </cell>
        </row>
        <row r="278">
          <cell r="A278">
            <v>43496</v>
          </cell>
        </row>
        <row r="279">
          <cell r="A279">
            <v>43524</v>
          </cell>
        </row>
        <row r="280">
          <cell r="A280">
            <v>43555</v>
          </cell>
        </row>
        <row r="281">
          <cell r="A281">
            <v>43585</v>
          </cell>
        </row>
        <row r="282">
          <cell r="A282">
            <v>43616</v>
          </cell>
        </row>
        <row r="283">
          <cell r="A283">
            <v>43646</v>
          </cell>
        </row>
        <row r="284">
          <cell r="A284">
            <v>43677</v>
          </cell>
        </row>
        <row r="285">
          <cell r="A285">
            <v>43708</v>
          </cell>
        </row>
        <row r="286">
          <cell r="A286">
            <v>43738</v>
          </cell>
        </row>
        <row r="287">
          <cell r="A287">
            <v>43769</v>
          </cell>
        </row>
        <row r="288">
          <cell r="A288">
            <v>43799</v>
          </cell>
        </row>
        <row r="289">
          <cell r="A289">
            <v>43830</v>
          </cell>
        </row>
        <row r="290">
          <cell r="A290">
            <v>43861</v>
          </cell>
        </row>
        <row r="291">
          <cell r="A291">
            <v>43890</v>
          </cell>
        </row>
        <row r="292">
          <cell r="A292">
            <v>43921</v>
          </cell>
        </row>
        <row r="293">
          <cell r="A293">
            <v>43951</v>
          </cell>
        </row>
        <row r="294">
          <cell r="A294">
            <v>43982</v>
          </cell>
        </row>
        <row r="295">
          <cell r="A295">
            <v>44012</v>
          </cell>
        </row>
        <row r="296">
          <cell r="A296">
            <v>44043</v>
          </cell>
        </row>
        <row r="297">
          <cell r="A297">
            <v>44074</v>
          </cell>
        </row>
        <row r="298">
          <cell r="A298">
            <v>44104</v>
          </cell>
        </row>
        <row r="299">
          <cell r="A299">
            <v>44135</v>
          </cell>
        </row>
        <row r="300">
          <cell r="A300">
            <v>44165</v>
          </cell>
        </row>
        <row r="301">
          <cell r="A301">
            <v>44196</v>
          </cell>
        </row>
        <row r="302">
          <cell r="A302">
            <v>44227</v>
          </cell>
        </row>
        <row r="303">
          <cell r="A303">
            <v>44255</v>
          </cell>
        </row>
        <row r="304">
          <cell r="A304">
            <v>44286</v>
          </cell>
        </row>
        <row r="305">
          <cell r="A305">
            <v>44316</v>
          </cell>
        </row>
        <row r="306">
          <cell r="A306">
            <v>44347</v>
          </cell>
        </row>
        <row r="307">
          <cell r="A307">
            <v>44377</v>
          </cell>
        </row>
        <row r="308">
          <cell r="A308">
            <v>44408</v>
          </cell>
        </row>
        <row r="309">
          <cell r="A309">
            <v>44439</v>
          </cell>
        </row>
        <row r="310">
          <cell r="A310">
            <v>44469</v>
          </cell>
        </row>
        <row r="311">
          <cell r="A311">
            <v>44500</v>
          </cell>
        </row>
        <row r="312">
          <cell r="A312">
            <v>44530</v>
          </cell>
        </row>
        <row r="313">
          <cell r="A313">
            <v>44561</v>
          </cell>
        </row>
        <row r="314">
          <cell r="A314">
            <v>44592</v>
          </cell>
        </row>
        <row r="315">
          <cell r="A315">
            <v>44620</v>
          </cell>
        </row>
        <row r="316">
          <cell r="A316">
            <v>44651</v>
          </cell>
        </row>
        <row r="317">
          <cell r="A317">
            <v>44681</v>
          </cell>
        </row>
        <row r="318">
          <cell r="A318">
            <v>44712</v>
          </cell>
        </row>
        <row r="319">
          <cell r="A319">
            <v>44742</v>
          </cell>
        </row>
        <row r="320">
          <cell r="A320">
            <v>44773</v>
          </cell>
        </row>
        <row r="321">
          <cell r="A321">
            <v>44804</v>
          </cell>
        </row>
        <row r="322">
          <cell r="A322">
            <v>44834</v>
          </cell>
        </row>
        <row r="323">
          <cell r="A323">
            <v>44865</v>
          </cell>
        </row>
        <row r="324">
          <cell r="A324">
            <v>44895</v>
          </cell>
        </row>
        <row r="325">
          <cell r="A325">
            <v>44926</v>
          </cell>
        </row>
        <row r="326">
          <cell r="A326">
            <v>44957</v>
          </cell>
        </row>
        <row r="327">
          <cell r="A327">
            <v>44985</v>
          </cell>
        </row>
        <row r="328">
          <cell r="A328">
            <v>45016</v>
          </cell>
        </row>
        <row r="329">
          <cell r="A329">
            <v>45046</v>
          </cell>
        </row>
        <row r="330">
          <cell r="A330">
            <v>45077</v>
          </cell>
        </row>
        <row r="331">
          <cell r="A331">
            <v>45107</v>
          </cell>
        </row>
        <row r="332">
          <cell r="A332">
            <v>45138</v>
          </cell>
        </row>
        <row r="333">
          <cell r="A333">
            <v>45169</v>
          </cell>
        </row>
        <row r="334">
          <cell r="A334">
            <v>45199</v>
          </cell>
        </row>
        <row r="335">
          <cell r="A335">
            <v>45230</v>
          </cell>
        </row>
        <row r="336">
          <cell r="A336">
            <v>45260</v>
          </cell>
        </row>
        <row r="337">
          <cell r="A337">
            <v>45291</v>
          </cell>
        </row>
        <row r="338">
          <cell r="A338">
            <v>45322</v>
          </cell>
        </row>
        <row r="339">
          <cell r="A339">
            <v>45351</v>
          </cell>
        </row>
        <row r="340">
          <cell r="A340">
            <v>45382</v>
          </cell>
        </row>
        <row r="341">
          <cell r="A341">
            <v>45412</v>
          </cell>
        </row>
        <row r="342">
          <cell r="A342">
            <v>45443</v>
          </cell>
        </row>
        <row r="343">
          <cell r="A343">
            <v>45473</v>
          </cell>
        </row>
        <row r="344">
          <cell r="A344">
            <v>45504</v>
          </cell>
        </row>
        <row r="345">
          <cell r="A345">
            <v>45535</v>
          </cell>
        </row>
        <row r="346">
          <cell r="A346">
            <v>45565</v>
          </cell>
        </row>
        <row r="347">
          <cell r="A347">
            <v>45596</v>
          </cell>
        </row>
        <row r="348">
          <cell r="A348">
            <v>45626</v>
          </cell>
        </row>
        <row r="349">
          <cell r="A349">
            <v>45657</v>
          </cell>
        </row>
        <row r="350">
          <cell r="A350">
            <v>45688</v>
          </cell>
        </row>
        <row r="351">
          <cell r="A351">
            <v>45716</v>
          </cell>
        </row>
        <row r="352">
          <cell r="A352">
            <v>45747</v>
          </cell>
        </row>
        <row r="353">
          <cell r="A353">
            <v>45777</v>
          </cell>
        </row>
        <row r="354">
          <cell r="A354">
            <v>45808</v>
          </cell>
        </row>
        <row r="355">
          <cell r="A355">
            <v>45838</v>
          </cell>
        </row>
        <row r="356">
          <cell r="A356">
            <v>45869</v>
          </cell>
        </row>
        <row r="357">
          <cell r="A357">
            <v>45900</v>
          </cell>
        </row>
        <row r="358">
          <cell r="A358">
            <v>45930</v>
          </cell>
        </row>
        <row r="359">
          <cell r="A359">
            <v>45961</v>
          </cell>
        </row>
        <row r="360">
          <cell r="A360">
            <v>45991</v>
          </cell>
        </row>
        <row r="361">
          <cell r="A361">
            <v>46022</v>
          </cell>
        </row>
        <row r="362">
          <cell r="A362">
            <v>46053</v>
          </cell>
        </row>
        <row r="363">
          <cell r="A363">
            <v>46081</v>
          </cell>
        </row>
        <row r="364">
          <cell r="A364">
            <v>46112</v>
          </cell>
        </row>
        <row r="365">
          <cell r="A365">
            <v>46142</v>
          </cell>
        </row>
        <row r="366">
          <cell r="A366">
            <v>46173</v>
          </cell>
        </row>
        <row r="367">
          <cell r="A367">
            <v>46203</v>
          </cell>
        </row>
        <row r="368">
          <cell r="A368">
            <v>46234</v>
          </cell>
        </row>
        <row r="369">
          <cell r="A369">
            <v>46265</v>
          </cell>
        </row>
        <row r="370">
          <cell r="A370">
            <v>46295</v>
          </cell>
        </row>
        <row r="371">
          <cell r="A371">
            <v>46326</v>
          </cell>
        </row>
        <row r="372">
          <cell r="A372">
            <v>46356</v>
          </cell>
        </row>
        <row r="373">
          <cell r="A373">
            <v>46387</v>
          </cell>
        </row>
        <row r="374">
          <cell r="A374">
            <v>46418</v>
          </cell>
        </row>
        <row r="375">
          <cell r="A375">
            <v>46446</v>
          </cell>
        </row>
        <row r="376">
          <cell r="A376">
            <v>46477</v>
          </cell>
        </row>
        <row r="377">
          <cell r="A377">
            <v>46507</v>
          </cell>
        </row>
        <row r="378">
          <cell r="A378">
            <v>46538</v>
          </cell>
        </row>
        <row r="379">
          <cell r="A379">
            <v>46568</v>
          </cell>
        </row>
        <row r="380">
          <cell r="A380">
            <v>46599</v>
          </cell>
        </row>
        <row r="381">
          <cell r="A381">
            <v>46630</v>
          </cell>
        </row>
        <row r="382">
          <cell r="A382">
            <v>46660</v>
          </cell>
        </row>
        <row r="383">
          <cell r="A383">
            <v>46691</v>
          </cell>
        </row>
        <row r="384">
          <cell r="A384">
            <v>46721</v>
          </cell>
        </row>
        <row r="385">
          <cell r="A385">
            <v>46752</v>
          </cell>
        </row>
        <row r="386">
          <cell r="A386">
            <v>46783</v>
          </cell>
        </row>
        <row r="387">
          <cell r="A387">
            <v>46812</v>
          </cell>
        </row>
        <row r="388">
          <cell r="A388">
            <v>46843</v>
          </cell>
        </row>
        <row r="389">
          <cell r="A389">
            <v>46873</v>
          </cell>
        </row>
        <row r="390">
          <cell r="A390">
            <v>46904</v>
          </cell>
        </row>
        <row r="391">
          <cell r="A391">
            <v>46934</v>
          </cell>
        </row>
        <row r="392">
          <cell r="A392">
            <v>46965</v>
          </cell>
        </row>
        <row r="393">
          <cell r="A393">
            <v>46996</v>
          </cell>
        </row>
        <row r="394">
          <cell r="A394">
            <v>47026</v>
          </cell>
        </row>
        <row r="395">
          <cell r="A395">
            <v>47057</v>
          </cell>
        </row>
        <row r="396">
          <cell r="A396">
            <v>47087</v>
          </cell>
        </row>
        <row r="397">
          <cell r="A397">
            <v>47118</v>
          </cell>
        </row>
        <row r="398">
          <cell r="A398">
            <v>47149</v>
          </cell>
        </row>
        <row r="399">
          <cell r="A399">
            <v>47177</v>
          </cell>
        </row>
        <row r="400">
          <cell r="A400">
            <v>47208</v>
          </cell>
        </row>
        <row r="401">
          <cell r="A401">
            <v>47238</v>
          </cell>
        </row>
        <row r="402">
          <cell r="A402">
            <v>47269</v>
          </cell>
        </row>
        <row r="403">
          <cell r="A403">
            <v>47299</v>
          </cell>
        </row>
        <row r="404">
          <cell r="A404">
            <v>47330</v>
          </cell>
        </row>
        <row r="405">
          <cell r="A405">
            <v>47361</v>
          </cell>
        </row>
        <row r="406">
          <cell r="A406">
            <v>47391</v>
          </cell>
        </row>
        <row r="407">
          <cell r="A407">
            <v>47422</v>
          </cell>
        </row>
        <row r="408">
          <cell r="A408">
            <v>47452</v>
          </cell>
        </row>
        <row r="409">
          <cell r="A409">
            <v>47483</v>
          </cell>
        </row>
        <row r="410">
          <cell r="A410">
            <v>47514</v>
          </cell>
        </row>
        <row r="411">
          <cell r="A411">
            <v>47542</v>
          </cell>
        </row>
        <row r="412">
          <cell r="A412">
            <v>47573</v>
          </cell>
        </row>
        <row r="413">
          <cell r="A413">
            <v>47603</v>
          </cell>
        </row>
        <row r="414">
          <cell r="A414">
            <v>47634</v>
          </cell>
        </row>
        <row r="415">
          <cell r="A415">
            <v>47664</v>
          </cell>
        </row>
        <row r="416">
          <cell r="A416">
            <v>47695</v>
          </cell>
        </row>
        <row r="417">
          <cell r="A417">
            <v>47726</v>
          </cell>
        </row>
        <row r="418">
          <cell r="A418">
            <v>47756</v>
          </cell>
        </row>
        <row r="419">
          <cell r="A419">
            <v>47787</v>
          </cell>
        </row>
        <row r="420">
          <cell r="A420">
            <v>47817</v>
          </cell>
        </row>
        <row r="421">
          <cell r="A421">
            <v>47848</v>
          </cell>
        </row>
        <row r="422">
          <cell r="A422">
            <v>47879</v>
          </cell>
        </row>
        <row r="423">
          <cell r="A423">
            <v>47907</v>
          </cell>
        </row>
        <row r="424">
          <cell r="A424">
            <v>47938</v>
          </cell>
        </row>
        <row r="425">
          <cell r="A425">
            <v>47968</v>
          </cell>
        </row>
        <row r="426">
          <cell r="A426">
            <v>47999</v>
          </cell>
        </row>
        <row r="427">
          <cell r="A427">
            <v>48029</v>
          </cell>
        </row>
        <row r="428">
          <cell r="A428">
            <v>48060</v>
          </cell>
        </row>
        <row r="429">
          <cell r="A429">
            <v>48091</v>
          </cell>
        </row>
        <row r="430">
          <cell r="A430">
            <v>48121</v>
          </cell>
        </row>
        <row r="431">
          <cell r="A431">
            <v>48152</v>
          </cell>
        </row>
        <row r="432">
          <cell r="A432">
            <v>48182</v>
          </cell>
        </row>
        <row r="433">
          <cell r="A433">
            <v>48213</v>
          </cell>
        </row>
        <row r="434">
          <cell r="A434">
            <v>48244</v>
          </cell>
        </row>
        <row r="435">
          <cell r="A435">
            <v>48273</v>
          </cell>
        </row>
        <row r="436">
          <cell r="A436">
            <v>48304</v>
          </cell>
        </row>
        <row r="437">
          <cell r="A437">
            <v>48334</v>
          </cell>
        </row>
        <row r="438">
          <cell r="A438">
            <v>48365</v>
          </cell>
        </row>
        <row r="439">
          <cell r="A439">
            <v>48395</v>
          </cell>
        </row>
        <row r="440">
          <cell r="A440">
            <v>48426</v>
          </cell>
        </row>
        <row r="441">
          <cell r="A441">
            <v>48457</v>
          </cell>
        </row>
        <row r="442">
          <cell r="A442">
            <v>48487</v>
          </cell>
        </row>
        <row r="443">
          <cell r="A443">
            <v>48518</v>
          </cell>
        </row>
        <row r="444">
          <cell r="A444">
            <v>48548</v>
          </cell>
        </row>
        <row r="445">
          <cell r="A445">
            <v>48579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na"/>
      <sheetName val="SSTotalESP"/>
    </sheetNames>
    <sheetDataSet>
      <sheetData sheetId="0">
        <row r="2">
          <cell r="A2" t="str">
            <v>Period</v>
          </cell>
          <cell r="B2">
            <v>37986</v>
          </cell>
          <cell r="C2">
            <v>38017</v>
          </cell>
          <cell r="D2">
            <v>38046</v>
          </cell>
          <cell r="E2">
            <v>38077</v>
          </cell>
          <cell r="F2">
            <v>38107</v>
          </cell>
          <cell r="G2">
            <v>38138</v>
          </cell>
          <cell r="H2">
            <v>38168</v>
          </cell>
          <cell r="I2">
            <v>38199</v>
          </cell>
          <cell r="J2">
            <v>38230</v>
          </cell>
          <cell r="K2">
            <v>38260</v>
          </cell>
          <cell r="L2">
            <v>38291</v>
          </cell>
          <cell r="M2">
            <v>38321</v>
          </cell>
          <cell r="N2">
            <v>38352</v>
          </cell>
          <cell r="O2">
            <v>38383</v>
          </cell>
          <cell r="P2">
            <v>38411</v>
          </cell>
          <cell r="Q2">
            <v>38442</v>
          </cell>
          <cell r="R2">
            <v>38472</v>
          </cell>
          <cell r="S2">
            <v>38503</v>
          </cell>
          <cell r="T2">
            <v>38533</v>
          </cell>
          <cell r="U2">
            <v>38564</v>
          </cell>
          <cell r="V2">
            <v>38595</v>
          </cell>
          <cell r="W2">
            <v>38625</v>
          </cell>
          <cell r="X2">
            <v>38656</v>
          </cell>
          <cell r="Y2">
            <v>38686</v>
          </cell>
          <cell r="Z2">
            <v>38717</v>
          </cell>
          <cell r="AA2">
            <v>38748</v>
          </cell>
          <cell r="AB2">
            <v>38776</v>
          </cell>
          <cell r="AC2">
            <v>38807</v>
          </cell>
          <cell r="AD2">
            <v>38837</v>
          </cell>
          <cell r="AE2">
            <v>38868</v>
          </cell>
          <cell r="AF2">
            <v>38898</v>
          </cell>
          <cell r="AG2">
            <v>38929</v>
          </cell>
          <cell r="AH2">
            <v>38960</v>
          </cell>
          <cell r="AI2">
            <v>38990</v>
          </cell>
          <cell r="AJ2">
            <v>39021</v>
          </cell>
          <cell r="AK2">
            <v>39051</v>
          </cell>
          <cell r="AL2">
            <v>39082</v>
          </cell>
          <cell r="AM2">
            <v>39113</v>
          </cell>
          <cell r="AN2">
            <v>39141</v>
          </cell>
          <cell r="AO2">
            <v>39172</v>
          </cell>
          <cell r="AP2">
            <v>39202</v>
          </cell>
          <cell r="AQ2">
            <v>39233</v>
          </cell>
          <cell r="AR2">
            <v>39263</v>
          </cell>
          <cell r="AS2">
            <v>39294</v>
          </cell>
          <cell r="AT2">
            <v>39325</v>
          </cell>
          <cell r="AU2">
            <v>39355</v>
          </cell>
          <cell r="AV2">
            <v>39386</v>
          </cell>
          <cell r="AW2">
            <v>39416</v>
          </cell>
          <cell r="AX2">
            <v>39447</v>
          </cell>
          <cell r="AY2">
            <v>39478</v>
          </cell>
          <cell r="AZ2">
            <v>39507</v>
          </cell>
          <cell r="BA2">
            <v>39538</v>
          </cell>
          <cell r="BB2">
            <v>39568</v>
          </cell>
          <cell r="BC2">
            <v>39599</v>
          </cell>
          <cell r="BD2">
            <v>39629</v>
          </cell>
          <cell r="BE2">
            <v>39660</v>
          </cell>
          <cell r="BF2">
            <v>39691</v>
          </cell>
          <cell r="BG2">
            <v>39721</v>
          </cell>
          <cell r="BH2">
            <v>39752</v>
          </cell>
          <cell r="BI2">
            <v>39782</v>
          </cell>
          <cell r="BJ2">
            <v>39813</v>
          </cell>
          <cell r="BK2">
            <v>39844</v>
          </cell>
          <cell r="BL2">
            <v>39872</v>
          </cell>
          <cell r="BM2">
            <v>39903</v>
          </cell>
          <cell r="BN2">
            <v>39933</v>
          </cell>
          <cell r="BO2">
            <v>39964</v>
          </cell>
          <cell r="BP2">
            <v>39994</v>
          </cell>
          <cell r="BQ2">
            <v>40025</v>
          </cell>
          <cell r="BR2">
            <v>40056</v>
          </cell>
          <cell r="BS2">
            <v>40086</v>
          </cell>
          <cell r="BT2">
            <v>40117</v>
          </cell>
          <cell r="BU2">
            <v>40147</v>
          </cell>
          <cell r="BV2">
            <v>40178</v>
          </cell>
          <cell r="BW2">
            <v>40209</v>
          </cell>
          <cell r="BX2">
            <v>40237</v>
          </cell>
          <cell r="BY2">
            <v>40268</v>
          </cell>
          <cell r="BZ2">
            <v>40298</v>
          </cell>
          <cell r="CA2">
            <v>40329</v>
          </cell>
          <cell r="CB2">
            <v>40359</v>
          </cell>
          <cell r="CC2">
            <v>40390</v>
          </cell>
          <cell r="CD2">
            <v>40421</v>
          </cell>
          <cell r="CE2">
            <v>40451</v>
          </cell>
          <cell r="CF2">
            <v>40482</v>
          </cell>
          <cell r="CG2">
            <v>40512</v>
          </cell>
          <cell r="CH2">
            <v>40543</v>
          </cell>
          <cell r="CI2">
            <v>40574</v>
          </cell>
          <cell r="CJ2">
            <v>40602</v>
          </cell>
          <cell r="CK2">
            <v>40633</v>
          </cell>
          <cell r="CL2">
            <v>40663</v>
          </cell>
          <cell r="CM2">
            <v>40694</v>
          </cell>
          <cell r="CN2">
            <v>40724</v>
          </cell>
          <cell r="CO2">
            <v>40755</v>
          </cell>
          <cell r="CP2">
            <v>40786</v>
          </cell>
          <cell r="CQ2">
            <v>40816</v>
          </cell>
          <cell r="CR2">
            <v>40847</v>
          </cell>
          <cell r="CS2">
            <v>40877</v>
          </cell>
          <cell r="CT2">
            <v>40908</v>
          </cell>
          <cell r="CU2">
            <v>40939</v>
          </cell>
          <cell r="CV2">
            <v>40968</v>
          </cell>
          <cell r="CW2">
            <v>40999</v>
          </cell>
          <cell r="CX2">
            <v>41029</v>
          </cell>
          <cell r="CY2">
            <v>41060</v>
          </cell>
          <cell r="CZ2">
            <v>41090</v>
          </cell>
          <cell r="DA2">
            <v>41121</v>
          </cell>
          <cell r="DB2">
            <v>41152</v>
          </cell>
          <cell r="DC2">
            <v>41182</v>
          </cell>
          <cell r="DD2">
            <v>41213</v>
          </cell>
          <cell r="DE2">
            <v>41243</v>
          </cell>
          <cell r="DF2">
            <v>41274</v>
          </cell>
          <cell r="DG2">
            <v>41305</v>
          </cell>
          <cell r="DH2">
            <v>41333</v>
          </cell>
          <cell r="DI2">
            <v>41364</v>
          </cell>
          <cell r="DJ2">
            <v>41394</v>
          </cell>
          <cell r="DK2">
            <v>41425</v>
          </cell>
          <cell r="DL2">
            <v>41455</v>
          </cell>
          <cell r="DM2">
            <v>41486</v>
          </cell>
          <cell r="DN2">
            <v>41517</v>
          </cell>
          <cell r="DO2">
            <v>41547</v>
          </cell>
          <cell r="DP2">
            <v>41578</v>
          </cell>
          <cell r="DQ2">
            <v>41608</v>
          </cell>
          <cell r="DR2">
            <v>41639</v>
          </cell>
          <cell r="DS2">
            <v>41670</v>
          </cell>
          <cell r="DT2">
            <v>41698</v>
          </cell>
          <cell r="DU2">
            <v>41729</v>
          </cell>
          <cell r="DV2">
            <v>41759</v>
          </cell>
          <cell r="DW2">
            <v>41790</v>
          </cell>
          <cell r="DX2">
            <v>41820</v>
          </cell>
          <cell r="DY2">
            <v>41851</v>
          </cell>
          <cell r="DZ2">
            <v>41882</v>
          </cell>
          <cell r="EA2">
            <v>41912</v>
          </cell>
          <cell r="EB2">
            <v>41943</v>
          </cell>
          <cell r="EC2">
            <v>41973</v>
          </cell>
          <cell r="ED2">
            <v>42004</v>
          </cell>
          <cell r="EE2">
            <v>42035</v>
          </cell>
          <cell r="EF2">
            <v>42063</v>
          </cell>
          <cell r="EG2">
            <v>42094</v>
          </cell>
          <cell r="EH2">
            <v>42124</v>
          </cell>
          <cell r="EI2">
            <v>42155</v>
          </cell>
          <cell r="EJ2">
            <v>42185</v>
          </cell>
          <cell r="EK2">
            <v>42216</v>
          </cell>
          <cell r="EL2">
            <v>42247</v>
          </cell>
          <cell r="EM2">
            <v>42277</v>
          </cell>
          <cell r="EN2">
            <v>42308</v>
          </cell>
          <cell r="EO2">
            <v>42338</v>
          </cell>
          <cell r="EP2">
            <v>42369</v>
          </cell>
          <cell r="EQ2">
            <v>42400</v>
          </cell>
          <cell r="ER2">
            <v>42429</v>
          </cell>
          <cell r="ES2">
            <v>42460</v>
          </cell>
          <cell r="ET2">
            <v>42490</v>
          </cell>
          <cell r="EU2">
            <v>42521</v>
          </cell>
          <cell r="EV2">
            <v>42551</v>
          </cell>
          <cell r="EW2">
            <v>42582</v>
          </cell>
          <cell r="EX2">
            <v>42613</v>
          </cell>
          <cell r="EY2">
            <v>42643</v>
          </cell>
          <cell r="EZ2">
            <v>42674</v>
          </cell>
          <cell r="FA2">
            <v>42704</v>
          </cell>
          <cell r="FB2">
            <v>42735</v>
          </cell>
          <cell r="FC2">
            <v>42766</v>
          </cell>
          <cell r="FD2">
            <v>42794</v>
          </cell>
          <cell r="FE2">
            <v>42825</v>
          </cell>
          <cell r="FF2">
            <v>42855</v>
          </cell>
          <cell r="FG2">
            <v>42886</v>
          </cell>
          <cell r="FH2">
            <v>42916</v>
          </cell>
          <cell r="FI2">
            <v>42947</v>
          </cell>
          <cell r="FJ2">
            <v>42978</v>
          </cell>
          <cell r="FK2">
            <v>43008</v>
          </cell>
          <cell r="FL2">
            <v>43039</v>
          </cell>
          <cell r="FM2">
            <v>43069</v>
          </cell>
          <cell r="FN2">
            <v>43100</v>
          </cell>
          <cell r="FO2">
            <v>43131</v>
          </cell>
          <cell r="FP2">
            <v>43159</v>
          </cell>
          <cell r="FQ2">
            <v>43190</v>
          </cell>
          <cell r="FR2">
            <v>43220</v>
          </cell>
          <cell r="FS2">
            <v>43251</v>
          </cell>
          <cell r="FT2">
            <v>43281</v>
          </cell>
          <cell r="FU2">
            <v>43312</v>
          </cell>
          <cell r="FV2">
            <v>43343</v>
          </cell>
          <cell r="FW2">
            <v>43373</v>
          </cell>
          <cell r="FX2">
            <v>43404</v>
          </cell>
          <cell r="FY2">
            <v>43434</v>
          </cell>
          <cell r="FZ2">
            <v>43465</v>
          </cell>
          <cell r="GA2">
            <v>43496</v>
          </cell>
          <cell r="GB2">
            <v>43524</v>
          </cell>
          <cell r="GC2">
            <v>43555</v>
          </cell>
          <cell r="GD2">
            <v>43585</v>
          </cell>
          <cell r="GE2">
            <v>43616</v>
          </cell>
          <cell r="GF2">
            <v>43646</v>
          </cell>
          <cell r="GG2">
            <v>43677</v>
          </cell>
          <cell r="GH2">
            <v>43708</v>
          </cell>
          <cell r="GI2">
            <v>43738</v>
          </cell>
          <cell r="GJ2">
            <v>43769</v>
          </cell>
          <cell r="GK2">
            <v>43799</v>
          </cell>
          <cell r="GL2">
            <v>43830</v>
          </cell>
          <cell r="GM2">
            <v>43861</v>
          </cell>
          <cell r="GN2">
            <v>43890</v>
          </cell>
          <cell r="GO2">
            <v>43921</v>
          </cell>
          <cell r="GP2">
            <v>43951</v>
          </cell>
          <cell r="GQ2">
            <v>43982</v>
          </cell>
          <cell r="GR2">
            <v>44012</v>
          </cell>
          <cell r="GS2">
            <v>44043</v>
          </cell>
          <cell r="GT2">
            <v>44074</v>
          </cell>
          <cell r="GU2">
            <v>44104</v>
          </cell>
          <cell r="GV2">
            <v>44135</v>
          </cell>
          <cell r="GW2">
            <v>44165</v>
          </cell>
          <cell r="GX2">
            <v>44196</v>
          </cell>
          <cell r="GY2">
            <v>44227</v>
          </cell>
          <cell r="GZ2">
            <v>44255</v>
          </cell>
          <cell r="HA2">
            <v>44286</v>
          </cell>
          <cell r="HB2">
            <v>44316</v>
          </cell>
          <cell r="HC2">
            <v>44347</v>
          </cell>
          <cell r="HD2">
            <v>44377</v>
          </cell>
          <cell r="HE2">
            <v>44408</v>
          </cell>
          <cell r="HF2">
            <v>44439</v>
          </cell>
          <cell r="HG2">
            <v>44469</v>
          </cell>
          <cell r="HH2">
            <v>44500</v>
          </cell>
          <cell r="HI2">
            <v>44530</v>
          </cell>
          <cell r="HJ2">
            <v>44561</v>
          </cell>
          <cell r="HK2">
            <v>44592</v>
          </cell>
          <cell r="HL2">
            <v>44620</v>
          </cell>
          <cell r="HM2">
            <v>44651</v>
          </cell>
          <cell r="HN2">
            <v>44681</v>
          </cell>
          <cell r="HO2">
            <v>44712</v>
          </cell>
          <cell r="HP2">
            <v>44742</v>
          </cell>
          <cell r="HQ2">
            <v>44773</v>
          </cell>
          <cell r="HR2">
            <v>44804</v>
          </cell>
          <cell r="HS2">
            <v>44834</v>
          </cell>
          <cell r="HT2">
            <v>44865</v>
          </cell>
          <cell r="HU2">
            <v>44895</v>
          </cell>
          <cell r="HV2">
            <v>44926</v>
          </cell>
          <cell r="HW2">
            <v>44957</v>
          </cell>
          <cell r="HX2">
            <v>44985</v>
          </cell>
          <cell r="HY2">
            <v>45016</v>
          </cell>
          <cell r="HZ2">
            <v>45046</v>
          </cell>
          <cell r="IA2">
            <v>45077</v>
          </cell>
          <cell r="IB2">
            <v>45107</v>
          </cell>
          <cell r="IC2">
            <v>45138</v>
          </cell>
          <cell r="ID2">
            <v>45169</v>
          </cell>
          <cell r="IE2">
            <v>45199</v>
          </cell>
          <cell r="IF2">
            <v>45230</v>
          </cell>
          <cell r="IG2">
            <v>45260</v>
          </cell>
          <cell r="IH2">
            <v>45291</v>
          </cell>
          <cell r="II2">
            <v>45322</v>
          </cell>
          <cell r="IJ2">
            <v>45351</v>
          </cell>
          <cell r="IK2">
            <v>45382</v>
          </cell>
          <cell r="IL2">
            <v>45412</v>
          </cell>
          <cell r="IM2">
            <v>45443</v>
          </cell>
          <cell r="IN2">
            <v>45473</v>
          </cell>
          <cell r="IO2">
            <v>45504</v>
          </cell>
          <cell r="IP2">
            <v>45535</v>
          </cell>
          <cell r="IQ2">
            <v>45565</v>
          </cell>
          <cell r="IR2">
            <v>45596</v>
          </cell>
          <cell r="IS2">
            <v>45626</v>
          </cell>
          <cell r="IT2">
            <v>45657</v>
          </cell>
          <cell r="IU2">
            <v>45688</v>
          </cell>
          <cell r="IV2">
            <v>45716</v>
          </cell>
          <cell r="IW2">
            <v>45747</v>
          </cell>
          <cell r="IX2">
            <v>45777</v>
          </cell>
          <cell r="IY2">
            <v>45808</v>
          </cell>
          <cell r="IZ2">
            <v>45838</v>
          </cell>
          <cell r="JA2">
            <v>45869</v>
          </cell>
          <cell r="JB2">
            <v>45900</v>
          </cell>
          <cell r="JC2">
            <v>45930</v>
          </cell>
          <cell r="JD2">
            <v>45961</v>
          </cell>
          <cell r="JE2">
            <v>45991</v>
          </cell>
          <cell r="JF2">
            <v>46022</v>
          </cell>
          <cell r="JG2">
            <v>46053</v>
          </cell>
          <cell r="JH2">
            <v>46081</v>
          </cell>
        </row>
      </sheetData>
      <sheetData sheetId="1">
        <row r="1">
          <cell r="A1" t="str">
            <v>MES</v>
          </cell>
          <cell r="B1" t="str">
            <v>SSTotalESP</v>
          </cell>
        </row>
        <row r="2">
          <cell r="A2">
            <v>35095</v>
          </cell>
        </row>
        <row r="3">
          <cell r="A3">
            <v>35124</v>
          </cell>
        </row>
        <row r="4">
          <cell r="A4">
            <v>35155</v>
          </cell>
        </row>
        <row r="5">
          <cell r="A5">
            <v>35185</v>
          </cell>
        </row>
        <row r="6">
          <cell r="A6">
            <v>35216</v>
          </cell>
        </row>
        <row r="7">
          <cell r="A7">
            <v>35246</v>
          </cell>
        </row>
        <row r="8">
          <cell r="A8">
            <v>35277</v>
          </cell>
        </row>
        <row r="9">
          <cell r="A9">
            <v>35308</v>
          </cell>
        </row>
        <row r="10">
          <cell r="A10">
            <v>35338</v>
          </cell>
        </row>
        <row r="11">
          <cell r="A11">
            <v>35369</v>
          </cell>
        </row>
        <row r="12">
          <cell r="A12">
            <v>35399</v>
          </cell>
        </row>
        <row r="13">
          <cell r="A13">
            <v>35430</v>
          </cell>
        </row>
        <row r="14">
          <cell r="A14">
            <v>35461</v>
          </cell>
        </row>
        <row r="15">
          <cell r="A15">
            <v>35489</v>
          </cell>
        </row>
        <row r="16">
          <cell r="A16">
            <v>35520</v>
          </cell>
        </row>
        <row r="17">
          <cell r="A17">
            <v>35550</v>
          </cell>
        </row>
        <row r="18">
          <cell r="A18">
            <v>35581</v>
          </cell>
        </row>
        <row r="19">
          <cell r="A19">
            <v>35611</v>
          </cell>
        </row>
        <row r="20">
          <cell r="A20">
            <v>35642</v>
          </cell>
        </row>
        <row r="21">
          <cell r="A21">
            <v>35673</v>
          </cell>
        </row>
        <row r="22">
          <cell r="A22">
            <v>35703</v>
          </cell>
        </row>
        <row r="23">
          <cell r="A23">
            <v>35734</v>
          </cell>
        </row>
        <row r="24">
          <cell r="A24">
            <v>35764</v>
          </cell>
        </row>
        <row r="25">
          <cell r="A25">
            <v>35795</v>
          </cell>
        </row>
        <row r="26">
          <cell r="A26">
            <v>35826</v>
          </cell>
        </row>
        <row r="27">
          <cell r="A27">
            <v>35854</v>
          </cell>
        </row>
        <row r="28">
          <cell r="A28">
            <v>35885</v>
          </cell>
        </row>
        <row r="29">
          <cell r="A29">
            <v>35915</v>
          </cell>
        </row>
        <row r="30">
          <cell r="A30">
            <v>35946</v>
          </cell>
        </row>
        <row r="31">
          <cell r="A31">
            <v>35976</v>
          </cell>
        </row>
        <row r="32">
          <cell r="A32">
            <v>36007</v>
          </cell>
        </row>
        <row r="33">
          <cell r="A33">
            <v>36038</v>
          </cell>
        </row>
        <row r="34">
          <cell r="A34">
            <v>36068</v>
          </cell>
        </row>
        <row r="35">
          <cell r="A35">
            <v>36099</v>
          </cell>
        </row>
        <row r="36">
          <cell r="A36">
            <v>36129</v>
          </cell>
        </row>
        <row r="37">
          <cell r="A37">
            <v>36160</v>
          </cell>
        </row>
        <row r="38">
          <cell r="A38">
            <v>36191</v>
          </cell>
        </row>
        <row r="39">
          <cell r="A39">
            <v>36219</v>
          </cell>
        </row>
        <row r="40">
          <cell r="A40">
            <v>36250</v>
          </cell>
        </row>
        <row r="41">
          <cell r="A41">
            <v>36280</v>
          </cell>
        </row>
        <row r="42">
          <cell r="A42">
            <v>36311</v>
          </cell>
        </row>
        <row r="43">
          <cell r="A43">
            <v>36341</v>
          </cell>
        </row>
        <row r="44">
          <cell r="A44">
            <v>36372</v>
          </cell>
        </row>
        <row r="45">
          <cell r="A45">
            <v>36403</v>
          </cell>
        </row>
        <row r="46">
          <cell r="A46">
            <v>36433</v>
          </cell>
        </row>
        <row r="47">
          <cell r="A47">
            <v>36464</v>
          </cell>
        </row>
        <row r="48">
          <cell r="A48">
            <v>36494</v>
          </cell>
        </row>
        <row r="49">
          <cell r="A49">
            <v>36525</v>
          </cell>
        </row>
        <row r="50">
          <cell r="A50">
            <v>36556</v>
          </cell>
        </row>
        <row r="51">
          <cell r="A51">
            <v>36585</v>
          </cell>
        </row>
        <row r="52">
          <cell r="A52">
            <v>36616</v>
          </cell>
        </row>
        <row r="53">
          <cell r="A53">
            <v>36646</v>
          </cell>
        </row>
        <row r="54">
          <cell r="A54">
            <v>36677</v>
          </cell>
        </row>
        <row r="55">
          <cell r="A55">
            <v>36707</v>
          </cell>
        </row>
        <row r="56">
          <cell r="A56">
            <v>36738</v>
          </cell>
        </row>
        <row r="57">
          <cell r="A57">
            <v>36769</v>
          </cell>
        </row>
        <row r="58">
          <cell r="A58">
            <v>36799</v>
          </cell>
        </row>
        <row r="59">
          <cell r="A59">
            <v>36830</v>
          </cell>
        </row>
        <row r="60">
          <cell r="A60">
            <v>36860</v>
          </cell>
        </row>
        <row r="61">
          <cell r="A61">
            <v>36891</v>
          </cell>
        </row>
        <row r="62">
          <cell r="A62">
            <v>36922</v>
          </cell>
        </row>
        <row r="63">
          <cell r="A63">
            <v>36950</v>
          </cell>
        </row>
        <row r="64">
          <cell r="A64">
            <v>36981</v>
          </cell>
        </row>
        <row r="65">
          <cell r="A65">
            <v>37011</v>
          </cell>
        </row>
        <row r="66">
          <cell r="A66">
            <v>37042</v>
          </cell>
        </row>
        <row r="67">
          <cell r="A67">
            <v>37072</v>
          </cell>
        </row>
        <row r="68">
          <cell r="A68">
            <v>37103</v>
          </cell>
        </row>
        <row r="69">
          <cell r="A69">
            <v>37134</v>
          </cell>
        </row>
        <row r="70">
          <cell r="A70">
            <v>37164</v>
          </cell>
        </row>
        <row r="71">
          <cell r="A71">
            <v>37195</v>
          </cell>
        </row>
        <row r="72">
          <cell r="A72">
            <v>37225</v>
          </cell>
        </row>
        <row r="73">
          <cell r="A73">
            <v>37256</v>
          </cell>
        </row>
        <row r="74">
          <cell r="A74">
            <v>37287</v>
          </cell>
        </row>
        <row r="75">
          <cell r="A75">
            <v>37315</v>
          </cell>
        </row>
        <row r="76">
          <cell r="A76">
            <v>37346</v>
          </cell>
        </row>
        <row r="77">
          <cell r="A77">
            <v>37376</v>
          </cell>
        </row>
        <row r="78">
          <cell r="A78">
            <v>37407</v>
          </cell>
        </row>
        <row r="79">
          <cell r="A79">
            <v>37437</v>
          </cell>
        </row>
        <row r="80">
          <cell r="A80">
            <v>37468</v>
          </cell>
        </row>
        <row r="81">
          <cell r="A81">
            <v>37499</v>
          </cell>
        </row>
        <row r="82">
          <cell r="A82">
            <v>37529</v>
          </cell>
        </row>
        <row r="83">
          <cell r="A83">
            <v>37560</v>
          </cell>
        </row>
        <row r="84">
          <cell r="A84">
            <v>37590</v>
          </cell>
        </row>
        <row r="85">
          <cell r="A85">
            <v>37621</v>
          </cell>
        </row>
        <row r="86">
          <cell r="A86">
            <v>37652</v>
          </cell>
        </row>
        <row r="87">
          <cell r="A87">
            <v>37680</v>
          </cell>
        </row>
        <row r="88">
          <cell r="A88">
            <v>37711</v>
          </cell>
        </row>
        <row r="89">
          <cell r="A89">
            <v>37741</v>
          </cell>
        </row>
        <row r="90">
          <cell r="A90">
            <v>37772</v>
          </cell>
        </row>
        <row r="91">
          <cell r="A91">
            <v>37802</v>
          </cell>
        </row>
        <row r="92">
          <cell r="A92">
            <v>37833</v>
          </cell>
        </row>
        <row r="93">
          <cell r="A93">
            <v>37864</v>
          </cell>
        </row>
        <row r="94">
          <cell r="A94">
            <v>37894</v>
          </cell>
        </row>
        <row r="95">
          <cell r="A95">
            <v>37925</v>
          </cell>
        </row>
        <row r="96">
          <cell r="A96">
            <v>37955</v>
          </cell>
        </row>
        <row r="97">
          <cell r="A97">
            <v>37986</v>
          </cell>
        </row>
        <row r="98">
          <cell r="A98">
            <v>38017</v>
          </cell>
        </row>
        <row r="99">
          <cell r="A99">
            <v>38046</v>
          </cell>
        </row>
        <row r="100">
          <cell r="A100">
            <v>38077</v>
          </cell>
        </row>
        <row r="101">
          <cell r="A101">
            <v>38107</v>
          </cell>
        </row>
        <row r="102">
          <cell r="A102">
            <v>38138</v>
          </cell>
        </row>
        <row r="103">
          <cell r="A103">
            <v>38168</v>
          </cell>
        </row>
        <row r="104">
          <cell r="A104">
            <v>38199</v>
          </cell>
        </row>
        <row r="105">
          <cell r="A105">
            <v>38230</v>
          </cell>
        </row>
        <row r="106">
          <cell r="A106">
            <v>38260</v>
          </cell>
        </row>
        <row r="107">
          <cell r="A107">
            <v>38291</v>
          </cell>
        </row>
        <row r="108">
          <cell r="A108">
            <v>38321</v>
          </cell>
        </row>
        <row r="109">
          <cell r="A109">
            <v>38352</v>
          </cell>
        </row>
        <row r="110">
          <cell r="A110">
            <v>38383</v>
          </cell>
        </row>
        <row r="111">
          <cell r="A111">
            <v>38411</v>
          </cell>
        </row>
        <row r="112">
          <cell r="A112">
            <v>38442</v>
          </cell>
        </row>
        <row r="113">
          <cell r="A113">
            <v>38472</v>
          </cell>
        </row>
        <row r="114">
          <cell r="A114">
            <v>38503</v>
          </cell>
        </row>
        <row r="115">
          <cell r="A115">
            <v>38533</v>
          </cell>
        </row>
        <row r="116">
          <cell r="A116">
            <v>38564</v>
          </cell>
        </row>
        <row r="117">
          <cell r="A117">
            <v>38595</v>
          </cell>
        </row>
        <row r="118">
          <cell r="A118">
            <v>38625</v>
          </cell>
        </row>
        <row r="119">
          <cell r="A119">
            <v>38656</v>
          </cell>
        </row>
        <row r="120">
          <cell r="A120">
            <v>38686</v>
          </cell>
        </row>
        <row r="121">
          <cell r="A121">
            <v>38717</v>
          </cell>
        </row>
        <row r="122">
          <cell r="A122">
            <v>38748</v>
          </cell>
        </row>
        <row r="123">
          <cell r="A123">
            <v>38776</v>
          </cell>
        </row>
        <row r="124">
          <cell r="A124">
            <v>38807</v>
          </cell>
        </row>
        <row r="125">
          <cell r="A125">
            <v>38837</v>
          </cell>
        </row>
        <row r="126">
          <cell r="A126">
            <v>38868</v>
          </cell>
        </row>
        <row r="127">
          <cell r="A127">
            <v>38898</v>
          </cell>
        </row>
        <row r="128">
          <cell r="A128">
            <v>38929</v>
          </cell>
        </row>
        <row r="129">
          <cell r="A129">
            <v>38960</v>
          </cell>
        </row>
        <row r="130">
          <cell r="A130">
            <v>38990</v>
          </cell>
        </row>
        <row r="131">
          <cell r="A131">
            <v>39021</v>
          </cell>
        </row>
        <row r="132">
          <cell r="A132">
            <v>39051</v>
          </cell>
        </row>
        <row r="133">
          <cell r="A133">
            <v>39082</v>
          </cell>
        </row>
        <row r="134">
          <cell r="A134">
            <v>39113</v>
          </cell>
        </row>
        <row r="135">
          <cell r="A135">
            <v>39141</v>
          </cell>
        </row>
        <row r="136">
          <cell r="A136">
            <v>39172</v>
          </cell>
        </row>
        <row r="137">
          <cell r="A137">
            <v>39202</v>
          </cell>
        </row>
        <row r="138">
          <cell r="A138">
            <v>39233</v>
          </cell>
        </row>
        <row r="139">
          <cell r="A139">
            <v>39263</v>
          </cell>
        </row>
        <row r="140">
          <cell r="A140">
            <v>39294</v>
          </cell>
        </row>
        <row r="141">
          <cell r="A141">
            <v>39325</v>
          </cell>
        </row>
        <row r="142">
          <cell r="A142">
            <v>39355</v>
          </cell>
        </row>
        <row r="143">
          <cell r="A143">
            <v>39386</v>
          </cell>
        </row>
        <row r="144">
          <cell r="A144">
            <v>39416</v>
          </cell>
        </row>
        <row r="145">
          <cell r="A145">
            <v>39447</v>
          </cell>
        </row>
        <row r="146">
          <cell r="A146">
            <v>39478</v>
          </cell>
        </row>
        <row r="147">
          <cell r="A147">
            <v>39507</v>
          </cell>
        </row>
        <row r="148">
          <cell r="A148">
            <v>39538</v>
          </cell>
        </row>
        <row r="149">
          <cell r="A149">
            <v>39568</v>
          </cell>
        </row>
        <row r="150">
          <cell r="A150">
            <v>39599</v>
          </cell>
        </row>
        <row r="151">
          <cell r="A151">
            <v>39629</v>
          </cell>
        </row>
        <row r="152">
          <cell r="A152">
            <v>39660</v>
          </cell>
        </row>
        <row r="153">
          <cell r="A153">
            <v>39691</v>
          </cell>
        </row>
        <row r="154">
          <cell r="A154">
            <v>39721</v>
          </cell>
        </row>
        <row r="155">
          <cell r="A155">
            <v>39752</v>
          </cell>
        </row>
        <row r="156">
          <cell r="A156">
            <v>39782</v>
          </cell>
        </row>
        <row r="157">
          <cell r="A157">
            <v>39813</v>
          </cell>
        </row>
        <row r="158">
          <cell r="A158">
            <v>39844</v>
          </cell>
        </row>
        <row r="159">
          <cell r="A159">
            <v>39872</v>
          </cell>
        </row>
        <row r="160">
          <cell r="A160">
            <v>39903</v>
          </cell>
        </row>
        <row r="161">
          <cell r="A161">
            <v>39933</v>
          </cell>
        </row>
        <row r="162">
          <cell r="A162">
            <v>39964</v>
          </cell>
        </row>
        <row r="163">
          <cell r="A163">
            <v>39994</v>
          </cell>
        </row>
        <row r="164">
          <cell r="A164">
            <v>40025</v>
          </cell>
        </row>
        <row r="165">
          <cell r="A165">
            <v>40056</v>
          </cell>
        </row>
        <row r="166">
          <cell r="A166">
            <v>40086</v>
          </cell>
        </row>
        <row r="167">
          <cell r="A167">
            <v>40117</v>
          </cell>
        </row>
        <row r="168">
          <cell r="A168">
            <v>40147</v>
          </cell>
        </row>
        <row r="169">
          <cell r="A169">
            <v>40178</v>
          </cell>
        </row>
        <row r="170">
          <cell r="A170">
            <v>40209</v>
          </cell>
        </row>
        <row r="171">
          <cell r="A171">
            <v>40237</v>
          </cell>
        </row>
        <row r="172">
          <cell r="A172">
            <v>40268</v>
          </cell>
        </row>
        <row r="173">
          <cell r="A173">
            <v>40298</v>
          </cell>
        </row>
        <row r="174">
          <cell r="A174">
            <v>40329</v>
          </cell>
        </row>
        <row r="175">
          <cell r="A175">
            <v>40359</v>
          </cell>
        </row>
        <row r="176">
          <cell r="A176">
            <v>40390</v>
          </cell>
        </row>
        <row r="177">
          <cell r="A177">
            <v>40421</v>
          </cell>
        </row>
        <row r="178">
          <cell r="A178">
            <v>40451</v>
          </cell>
        </row>
        <row r="179">
          <cell r="A179">
            <v>40482</v>
          </cell>
        </row>
        <row r="180">
          <cell r="A180">
            <v>40512</v>
          </cell>
        </row>
        <row r="181">
          <cell r="A181">
            <v>40543</v>
          </cell>
        </row>
        <row r="182">
          <cell r="A182">
            <v>40574</v>
          </cell>
        </row>
        <row r="183">
          <cell r="A183">
            <v>40602</v>
          </cell>
        </row>
        <row r="184">
          <cell r="A184">
            <v>40633</v>
          </cell>
        </row>
        <row r="185">
          <cell r="A185">
            <v>40663</v>
          </cell>
        </row>
        <row r="186">
          <cell r="A186">
            <v>40694</v>
          </cell>
        </row>
        <row r="187">
          <cell r="A187">
            <v>40724</v>
          </cell>
        </row>
        <row r="188">
          <cell r="A188">
            <v>40755</v>
          </cell>
        </row>
        <row r="189">
          <cell r="A189">
            <v>40786</v>
          </cell>
        </row>
        <row r="190">
          <cell r="A190">
            <v>40816</v>
          </cell>
        </row>
        <row r="191">
          <cell r="A191">
            <v>40847</v>
          </cell>
        </row>
        <row r="192">
          <cell r="A192">
            <v>40877</v>
          </cell>
        </row>
        <row r="193">
          <cell r="A193">
            <v>40908</v>
          </cell>
        </row>
        <row r="194">
          <cell r="A194">
            <v>40939</v>
          </cell>
        </row>
        <row r="195">
          <cell r="A195">
            <v>40968</v>
          </cell>
        </row>
        <row r="196">
          <cell r="A196">
            <v>40999</v>
          </cell>
        </row>
        <row r="197">
          <cell r="A197">
            <v>41029</v>
          </cell>
        </row>
        <row r="198">
          <cell r="A198">
            <v>41060</v>
          </cell>
        </row>
        <row r="199">
          <cell r="A199">
            <v>41090</v>
          </cell>
        </row>
        <row r="200">
          <cell r="A200">
            <v>41121</v>
          </cell>
        </row>
        <row r="201">
          <cell r="A201">
            <v>41152</v>
          </cell>
        </row>
        <row r="202">
          <cell r="A202">
            <v>41182</v>
          </cell>
        </row>
        <row r="203">
          <cell r="A203">
            <v>41213</v>
          </cell>
        </row>
        <row r="204">
          <cell r="A204">
            <v>41243</v>
          </cell>
        </row>
        <row r="205">
          <cell r="A205">
            <v>41274</v>
          </cell>
        </row>
        <row r="206">
          <cell r="A206">
            <v>41305</v>
          </cell>
        </row>
        <row r="207">
          <cell r="A207">
            <v>41333</v>
          </cell>
        </row>
        <row r="208">
          <cell r="A208">
            <v>41364</v>
          </cell>
        </row>
        <row r="209">
          <cell r="A209">
            <v>41394</v>
          </cell>
        </row>
        <row r="210">
          <cell r="A210">
            <v>41425</v>
          </cell>
        </row>
        <row r="211">
          <cell r="A211">
            <v>41455</v>
          </cell>
        </row>
        <row r="212">
          <cell r="A212">
            <v>41486</v>
          </cell>
        </row>
        <row r="213">
          <cell r="A213">
            <v>41517</v>
          </cell>
        </row>
        <row r="214">
          <cell r="A214">
            <v>41547</v>
          </cell>
        </row>
        <row r="215">
          <cell r="A215">
            <v>41578</v>
          </cell>
        </row>
        <row r="216">
          <cell r="A216">
            <v>41608</v>
          </cell>
        </row>
        <row r="217">
          <cell r="A217">
            <v>41639</v>
          </cell>
        </row>
        <row r="218">
          <cell r="A218">
            <v>41670</v>
          </cell>
        </row>
        <row r="219">
          <cell r="A219">
            <v>41698</v>
          </cell>
        </row>
        <row r="220">
          <cell r="A220">
            <v>41729</v>
          </cell>
        </row>
        <row r="221">
          <cell r="A221">
            <v>41759</v>
          </cell>
        </row>
        <row r="222">
          <cell r="A222">
            <v>41790</v>
          </cell>
        </row>
        <row r="223">
          <cell r="A223">
            <v>41820</v>
          </cell>
        </row>
        <row r="224">
          <cell r="A224">
            <v>41851</v>
          </cell>
        </row>
        <row r="225">
          <cell r="A225">
            <v>41882</v>
          </cell>
        </row>
        <row r="226">
          <cell r="A226">
            <v>41912</v>
          </cell>
        </row>
        <row r="227">
          <cell r="A227">
            <v>41943</v>
          </cell>
        </row>
        <row r="228">
          <cell r="A228">
            <v>41973</v>
          </cell>
        </row>
        <row r="229">
          <cell r="A229">
            <v>42004</v>
          </cell>
        </row>
        <row r="230">
          <cell r="A230">
            <v>42035</v>
          </cell>
        </row>
        <row r="231">
          <cell r="A231">
            <v>42063</v>
          </cell>
        </row>
        <row r="232">
          <cell r="A232">
            <v>42094</v>
          </cell>
        </row>
        <row r="233">
          <cell r="A233">
            <v>42124</v>
          </cell>
        </row>
        <row r="234">
          <cell r="A234">
            <v>42155</v>
          </cell>
        </row>
        <row r="235">
          <cell r="A235">
            <v>42185</v>
          </cell>
        </row>
        <row r="236">
          <cell r="A236">
            <v>42216</v>
          </cell>
        </row>
        <row r="237">
          <cell r="A237">
            <v>42247</v>
          </cell>
        </row>
        <row r="238">
          <cell r="A238">
            <v>42277</v>
          </cell>
        </row>
        <row r="239">
          <cell r="A239">
            <v>42308</v>
          </cell>
        </row>
        <row r="240">
          <cell r="A240">
            <v>42338</v>
          </cell>
        </row>
        <row r="241">
          <cell r="A241">
            <v>42369</v>
          </cell>
        </row>
        <row r="242">
          <cell r="A242">
            <v>42400</v>
          </cell>
        </row>
        <row r="243">
          <cell r="A243">
            <v>42429</v>
          </cell>
        </row>
        <row r="244">
          <cell r="A244">
            <v>42460</v>
          </cell>
        </row>
        <row r="245">
          <cell r="A245">
            <v>42490</v>
          </cell>
        </row>
        <row r="246">
          <cell r="A246">
            <v>42521</v>
          </cell>
        </row>
        <row r="247">
          <cell r="A247">
            <v>42551</v>
          </cell>
        </row>
        <row r="248">
          <cell r="A248">
            <v>42582</v>
          </cell>
        </row>
        <row r="249">
          <cell r="A249">
            <v>42613</v>
          </cell>
        </row>
        <row r="250">
          <cell r="A250">
            <v>42643</v>
          </cell>
        </row>
        <row r="251">
          <cell r="A251">
            <v>42674</v>
          </cell>
        </row>
        <row r="252">
          <cell r="A252">
            <v>42704</v>
          </cell>
        </row>
        <row r="253">
          <cell r="A253">
            <v>42735</v>
          </cell>
        </row>
        <row r="254">
          <cell r="A254">
            <v>42766</v>
          </cell>
        </row>
        <row r="255">
          <cell r="A255">
            <v>42794</v>
          </cell>
        </row>
        <row r="256">
          <cell r="A256">
            <v>42825</v>
          </cell>
        </row>
        <row r="257">
          <cell r="A257">
            <v>42855</v>
          </cell>
        </row>
        <row r="258">
          <cell r="A258">
            <v>42886</v>
          </cell>
        </row>
        <row r="259">
          <cell r="A259">
            <v>42916</v>
          </cell>
        </row>
        <row r="260">
          <cell r="A260">
            <v>42947</v>
          </cell>
        </row>
        <row r="261">
          <cell r="A261">
            <v>42978</v>
          </cell>
        </row>
        <row r="262">
          <cell r="A262">
            <v>43008</v>
          </cell>
        </row>
        <row r="263">
          <cell r="A263">
            <v>43039</v>
          </cell>
        </row>
        <row r="264">
          <cell r="A264">
            <v>43069</v>
          </cell>
        </row>
        <row r="265">
          <cell r="A265">
            <v>43100</v>
          </cell>
        </row>
        <row r="266">
          <cell r="A266">
            <v>43131</v>
          </cell>
        </row>
        <row r="267">
          <cell r="A267">
            <v>43159</v>
          </cell>
        </row>
        <row r="268">
          <cell r="A268">
            <v>43190</v>
          </cell>
        </row>
        <row r="269">
          <cell r="A269">
            <v>43220</v>
          </cell>
        </row>
        <row r="270">
          <cell r="A270">
            <v>43251</v>
          </cell>
        </row>
        <row r="271">
          <cell r="A271">
            <v>43281</v>
          </cell>
        </row>
        <row r="272">
          <cell r="A272">
            <v>43312</v>
          </cell>
        </row>
        <row r="273">
          <cell r="A273">
            <v>43343</v>
          </cell>
        </row>
        <row r="274">
          <cell r="A274">
            <v>43373</v>
          </cell>
        </row>
        <row r="275">
          <cell r="A275">
            <v>43404</v>
          </cell>
        </row>
        <row r="276">
          <cell r="A276">
            <v>43434</v>
          </cell>
        </row>
        <row r="277">
          <cell r="A277">
            <v>43465</v>
          </cell>
        </row>
        <row r="278">
          <cell r="A278">
            <v>43496</v>
          </cell>
        </row>
        <row r="279">
          <cell r="A279">
            <v>43524</v>
          </cell>
        </row>
        <row r="280">
          <cell r="A280">
            <v>43555</v>
          </cell>
        </row>
        <row r="281">
          <cell r="A281">
            <v>43585</v>
          </cell>
        </row>
        <row r="282">
          <cell r="A282">
            <v>43616</v>
          </cell>
        </row>
        <row r="283">
          <cell r="A283">
            <v>43646</v>
          </cell>
        </row>
        <row r="284">
          <cell r="A284">
            <v>43677</v>
          </cell>
        </row>
        <row r="285">
          <cell r="A285">
            <v>43708</v>
          </cell>
        </row>
        <row r="286">
          <cell r="A286">
            <v>43738</v>
          </cell>
        </row>
        <row r="287">
          <cell r="A287">
            <v>43769</v>
          </cell>
        </row>
        <row r="288">
          <cell r="A288">
            <v>43799</v>
          </cell>
        </row>
        <row r="289">
          <cell r="A289">
            <v>43830</v>
          </cell>
        </row>
        <row r="290">
          <cell r="A290">
            <v>43861</v>
          </cell>
        </row>
        <row r="291">
          <cell r="A291">
            <v>43890</v>
          </cell>
        </row>
        <row r="292">
          <cell r="A292">
            <v>43921</v>
          </cell>
        </row>
        <row r="293">
          <cell r="A293">
            <v>43951</v>
          </cell>
        </row>
        <row r="294">
          <cell r="A294">
            <v>43982</v>
          </cell>
        </row>
        <row r="295">
          <cell r="A295">
            <v>44012</v>
          </cell>
        </row>
        <row r="296">
          <cell r="A296">
            <v>44043</v>
          </cell>
        </row>
        <row r="297">
          <cell r="A297">
            <v>44074</v>
          </cell>
        </row>
        <row r="298">
          <cell r="A298">
            <v>44104</v>
          </cell>
        </row>
        <row r="299">
          <cell r="A299">
            <v>44135</v>
          </cell>
        </row>
        <row r="300">
          <cell r="A300">
            <v>44165</v>
          </cell>
        </row>
        <row r="301">
          <cell r="A301">
            <v>44196</v>
          </cell>
        </row>
        <row r="302">
          <cell r="A302">
            <v>44227</v>
          </cell>
        </row>
        <row r="303">
          <cell r="A303">
            <v>44255</v>
          </cell>
        </row>
        <row r="304">
          <cell r="A304">
            <v>44286</v>
          </cell>
        </row>
        <row r="305">
          <cell r="A305">
            <v>44316</v>
          </cell>
        </row>
        <row r="306">
          <cell r="A306">
            <v>44347</v>
          </cell>
        </row>
        <row r="307">
          <cell r="A307">
            <v>44377</v>
          </cell>
        </row>
        <row r="308">
          <cell r="A308">
            <v>44408</v>
          </cell>
        </row>
        <row r="309">
          <cell r="A309">
            <v>44439</v>
          </cell>
        </row>
        <row r="310">
          <cell r="A310">
            <v>44469</v>
          </cell>
        </row>
        <row r="311">
          <cell r="A311">
            <v>44500</v>
          </cell>
        </row>
        <row r="312">
          <cell r="A312">
            <v>44530</v>
          </cell>
        </row>
        <row r="313">
          <cell r="A313">
            <v>44561</v>
          </cell>
        </row>
        <row r="314">
          <cell r="A314">
            <v>44592</v>
          </cell>
        </row>
        <row r="315">
          <cell r="A315">
            <v>44620</v>
          </cell>
        </row>
        <row r="316">
          <cell r="A316">
            <v>44651</v>
          </cell>
        </row>
        <row r="317">
          <cell r="A317">
            <v>44681</v>
          </cell>
        </row>
        <row r="318">
          <cell r="A318">
            <v>44712</v>
          </cell>
        </row>
        <row r="319">
          <cell r="A319">
            <v>44742</v>
          </cell>
        </row>
        <row r="320">
          <cell r="A320">
            <v>44773</v>
          </cell>
        </row>
        <row r="321">
          <cell r="A321">
            <v>44804</v>
          </cell>
        </row>
        <row r="322">
          <cell r="A322">
            <v>44834</v>
          </cell>
        </row>
        <row r="323">
          <cell r="A323">
            <v>44865</v>
          </cell>
        </row>
        <row r="324">
          <cell r="A324">
            <v>44895</v>
          </cell>
        </row>
        <row r="325">
          <cell r="A325">
            <v>44926</v>
          </cell>
        </row>
        <row r="326">
          <cell r="A326">
            <v>44957</v>
          </cell>
        </row>
        <row r="327">
          <cell r="A327">
            <v>44985</v>
          </cell>
        </row>
        <row r="328">
          <cell r="A328">
            <v>45016</v>
          </cell>
        </row>
        <row r="329">
          <cell r="A329">
            <v>45046</v>
          </cell>
        </row>
        <row r="330">
          <cell r="A330">
            <v>45077</v>
          </cell>
        </row>
        <row r="331">
          <cell r="A331">
            <v>45107</v>
          </cell>
        </row>
        <row r="332">
          <cell r="A332">
            <v>45138</v>
          </cell>
        </row>
        <row r="333">
          <cell r="A333">
            <v>45169</v>
          </cell>
        </row>
        <row r="334">
          <cell r="A334">
            <v>45199</v>
          </cell>
        </row>
        <row r="335">
          <cell r="A335">
            <v>45230</v>
          </cell>
        </row>
        <row r="336">
          <cell r="A336">
            <v>45260</v>
          </cell>
        </row>
        <row r="337">
          <cell r="A337">
            <v>45291</v>
          </cell>
        </row>
        <row r="338">
          <cell r="A338">
            <v>45322</v>
          </cell>
        </row>
        <row r="339">
          <cell r="A339">
            <v>45351</v>
          </cell>
        </row>
        <row r="340">
          <cell r="A340">
            <v>45382</v>
          </cell>
        </row>
        <row r="341">
          <cell r="A341">
            <v>45412</v>
          </cell>
        </row>
        <row r="342">
          <cell r="A342">
            <v>45443</v>
          </cell>
        </row>
        <row r="343">
          <cell r="A343">
            <v>45473</v>
          </cell>
        </row>
        <row r="344">
          <cell r="A344">
            <v>45504</v>
          </cell>
        </row>
        <row r="345">
          <cell r="A345">
            <v>45535</v>
          </cell>
        </row>
        <row r="346">
          <cell r="A346">
            <v>45565</v>
          </cell>
        </row>
        <row r="347">
          <cell r="A347">
            <v>45596</v>
          </cell>
        </row>
        <row r="348">
          <cell r="A348">
            <v>45626</v>
          </cell>
        </row>
        <row r="349">
          <cell r="A349">
            <v>45657</v>
          </cell>
        </row>
        <row r="350">
          <cell r="A350">
            <v>45688</v>
          </cell>
        </row>
        <row r="351">
          <cell r="A351">
            <v>45716</v>
          </cell>
        </row>
        <row r="352">
          <cell r="A352">
            <v>45747</v>
          </cell>
        </row>
        <row r="353">
          <cell r="A353">
            <v>45777</v>
          </cell>
        </row>
        <row r="354">
          <cell r="A354">
            <v>45808</v>
          </cell>
        </row>
        <row r="355">
          <cell r="A355">
            <v>45838</v>
          </cell>
        </row>
        <row r="356">
          <cell r="A356">
            <v>45869</v>
          </cell>
        </row>
        <row r="357">
          <cell r="A357">
            <v>45900</v>
          </cell>
        </row>
        <row r="358">
          <cell r="A358">
            <v>45930</v>
          </cell>
        </row>
        <row r="359">
          <cell r="A359">
            <v>45961</v>
          </cell>
        </row>
        <row r="360">
          <cell r="A360">
            <v>45991</v>
          </cell>
        </row>
        <row r="361">
          <cell r="A361">
            <v>46022</v>
          </cell>
        </row>
        <row r="362">
          <cell r="A362">
            <v>46053</v>
          </cell>
        </row>
        <row r="363">
          <cell r="A363">
            <v>46081</v>
          </cell>
        </row>
        <row r="364">
          <cell r="A364">
            <v>46112</v>
          </cell>
        </row>
        <row r="365">
          <cell r="A365">
            <v>46142</v>
          </cell>
        </row>
        <row r="366">
          <cell r="A366">
            <v>46173</v>
          </cell>
        </row>
        <row r="367">
          <cell r="A367">
            <v>46203</v>
          </cell>
        </row>
        <row r="368">
          <cell r="A368">
            <v>46234</v>
          </cell>
        </row>
        <row r="369">
          <cell r="A369">
            <v>46265</v>
          </cell>
        </row>
        <row r="370">
          <cell r="A370">
            <v>46295</v>
          </cell>
        </row>
        <row r="371">
          <cell r="A371">
            <v>46326</v>
          </cell>
        </row>
        <row r="372">
          <cell r="A372">
            <v>46356</v>
          </cell>
        </row>
        <row r="373">
          <cell r="A373">
            <v>46387</v>
          </cell>
        </row>
        <row r="374">
          <cell r="A374">
            <v>46418</v>
          </cell>
        </row>
        <row r="375">
          <cell r="A375">
            <v>46446</v>
          </cell>
        </row>
        <row r="376">
          <cell r="A376">
            <v>46477</v>
          </cell>
        </row>
        <row r="377">
          <cell r="A377">
            <v>46507</v>
          </cell>
        </row>
        <row r="378">
          <cell r="A378">
            <v>46538</v>
          </cell>
        </row>
        <row r="379">
          <cell r="A379">
            <v>46568</v>
          </cell>
        </row>
        <row r="380">
          <cell r="A380">
            <v>46599</v>
          </cell>
        </row>
        <row r="381">
          <cell r="A381">
            <v>46630</v>
          </cell>
        </row>
        <row r="382">
          <cell r="A382">
            <v>46660</v>
          </cell>
        </row>
        <row r="383">
          <cell r="A383">
            <v>46691</v>
          </cell>
        </row>
        <row r="384">
          <cell r="A384">
            <v>46721</v>
          </cell>
        </row>
        <row r="385">
          <cell r="A385">
            <v>46752</v>
          </cell>
        </row>
        <row r="386">
          <cell r="A386">
            <v>46783</v>
          </cell>
        </row>
        <row r="387">
          <cell r="A387">
            <v>46812</v>
          </cell>
        </row>
        <row r="388">
          <cell r="A388">
            <v>46843</v>
          </cell>
        </row>
        <row r="389">
          <cell r="A389">
            <v>46873</v>
          </cell>
        </row>
        <row r="390">
          <cell r="A390">
            <v>46904</v>
          </cell>
        </row>
        <row r="391">
          <cell r="A391">
            <v>46934</v>
          </cell>
        </row>
        <row r="392">
          <cell r="A392">
            <v>46965</v>
          </cell>
        </row>
        <row r="393">
          <cell r="A393">
            <v>46996</v>
          </cell>
        </row>
        <row r="394">
          <cell r="A394">
            <v>47026</v>
          </cell>
        </row>
        <row r="395">
          <cell r="A395">
            <v>47057</v>
          </cell>
        </row>
        <row r="396">
          <cell r="A396">
            <v>47087</v>
          </cell>
        </row>
        <row r="397">
          <cell r="A397">
            <v>47118</v>
          </cell>
        </row>
        <row r="398">
          <cell r="A398">
            <v>47149</v>
          </cell>
        </row>
        <row r="399">
          <cell r="A399">
            <v>47177</v>
          </cell>
        </row>
        <row r="400">
          <cell r="A400">
            <v>47208</v>
          </cell>
        </row>
        <row r="401">
          <cell r="A401">
            <v>47238</v>
          </cell>
        </row>
        <row r="402">
          <cell r="A402">
            <v>47269</v>
          </cell>
        </row>
        <row r="403">
          <cell r="A403">
            <v>47299</v>
          </cell>
        </row>
        <row r="404">
          <cell r="A404">
            <v>47330</v>
          </cell>
        </row>
        <row r="405">
          <cell r="A405">
            <v>47361</v>
          </cell>
        </row>
        <row r="406">
          <cell r="A406">
            <v>47391</v>
          </cell>
        </row>
        <row r="407">
          <cell r="A407">
            <v>47422</v>
          </cell>
        </row>
        <row r="408">
          <cell r="A408">
            <v>47452</v>
          </cell>
        </row>
        <row r="409">
          <cell r="A409">
            <v>47483</v>
          </cell>
        </row>
        <row r="410">
          <cell r="A410">
            <v>47514</v>
          </cell>
        </row>
        <row r="411">
          <cell r="A411">
            <v>47542</v>
          </cell>
        </row>
        <row r="412">
          <cell r="A412">
            <v>47573</v>
          </cell>
        </row>
        <row r="413">
          <cell r="A413">
            <v>47603</v>
          </cell>
        </row>
        <row r="414">
          <cell r="A414">
            <v>47634</v>
          </cell>
        </row>
        <row r="415">
          <cell r="A415">
            <v>47664</v>
          </cell>
        </row>
        <row r="416">
          <cell r="A416">
            <v>47695</v>
          </cell>
        </row>
        <row r="417">
          <cell r="A417">
            <v>47726</v>
          </cell>
        </row>
        <row r="418">
          <cell r="A418">
            <v>47756</v>
          </cell>
        </row>
        <row r="419">
          <cell r="A419">
            <v>47787</v>
          </cell>
        </row>
        <row r="420">
          <cell r="A420">
            <v>47817</v>
          </cell>
        </row>
        <row r="421">
          <cell r="A421">
            <v>47848</v>
          </cell>
        </row>
        <row r="422">
          <cell r="A422">
            <v>47879</v>
          </cell>
        </row>
        <row r="423">
          <cell r="A423">
            <v>47907</v>
          </cell>
        </row>
        <row r="424">
          <cell r="A424">
            <v>47938</v>
          </cell>
        </row>
        <row r="425">
          <cell r="A425">
            <v>47968</v>
          </cell>
        </row>
        <row r="426">
          <cell r="A426">
            <v>47999</v>
          </cell>
        </row>
        <row r="427">
          <cell r="A427">
            <v>48029</v>
          </cell>
        </row>
        <row r="428">
          <cell r="A428">
            <v>48060</v>
          </cell>
        </row>
        <row r="429">
          <cell r="A429">
            <v>48091</v>
          </cell>
        </row>
        <row r="430">
          <cell r="A430">
            <v>48121</v>
          </cell>
        </row>
        <row r="431">
          <cell r="A431">
            <v>48152</v>
          </cell>
        </row>
        <row r="432">
          <cell r="A432">
            <v>48182</v>
          </cell>
        </row>
        <row r="433">
          <cell r="A433">
            <v>48213</v>
          </cell>
        </row>
        <row r="434">
          <cell r="A434">
            <v>48244</v>
          </cell>
        </row>
        <row r="435">
          <cell r="A435">
            <v>48273</v>
          </cell>
        </row>
        <row r="436">
          <cell r="A436">
            <v>48304</v>
          </cell>
        </row>
        <row r="437">
          <cell r="A437">
            <v>48334</v>
          </cell>
        </row>
        <row r="438">
          <cell r="A438">
            <v>48365</v>
          </cell>
        </row>
        <row r="439">
          <cell r="A439">
            <v>48395</v>
          </cell>
        </row>
        <row r="440">
          <cell r="A440">
            <v>48426</v>
          </cell>
        </row>
        <row r="441">
          <cell r="A441">
            <v>48457</v>
          </cell>
        </row>
        <row r="442">
          <cell r="A442">
            <v>48487</v>
          </cell>
        </row>
        <row r="443">
          <cell r="A443">
            <v>48518</v>
          </cell>
        </row>
        <row r="444">
          <cell r="A444">
            <v>48548</v>
          </cell>
        </row>
        <row r="445">
          <cell r="A445">
            <v>48579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U38"/>
  <sheetViews>
    <sheetView showGridLines="0" tabSelected="1" zoomScaleNormal="100" workbookViewId="0">
      <selection activeCell="T2" sqref="T2"/>
    </sheetView>
  </sheetViews>
  <sheetFormatPr baseColWidth="10" defaultRowHeight="15" x14ac:dyDescent="0.25"/>
  <cols>
    <col min="1" max="15" width="11.7109375" customWidth="1"/>
    <col min="16" max="16" width="11.7109375" style="51" customWidth="1"/>
    <col min="17" max="18" width="3" customWidth="1"/>
    <col min="19" max="19" width="24.42578125" bestFit="1" customWidth="1"/>
    <col min="20" max="21" width="22" bestFit="1" customWidth="1"/>
  </cols>
  <sheetData>
    <row r="1" spans="1:21" s="8" customFormat="1" ht="15.75" customHeight="1" x14ac:dyDescent="0.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62">
        <f ca="1">VLOOKUP(Q2,R2:S13,2)</f>
        <v>44227</v>
      </c>
      <c r="M1" s="62"/>
      <c r="N1" s="62"/>
      <c r="O1" s="62"/>
      <c r="P1" s="46"/>
      <c r="Q1" s="40" t="s">
        <v>11</v>
      </c>
      <c r="R1" s="40" t="s">
        <v>12</v>
      </c>
      <c r="S1" s="40" t="s">
        <v>16</v>
      </c>
      <c r="T1" s="40" t="s">
        <v>13</v>
      </c>
      <c r="U1" s="40" t="s">
        <v>14</v>
      </c>
    </row>
    <row r="2" spans="1:21" s="10" customFormat="1" ht="15.75" x14ac:dyDescent="0.2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47"/>
      <c r="Q2" s="37">
        <v>12</v>
      </c>
      <c r="R2" s="37">
        <v>1</v>
      </c>
      <c r="S2" s="44">
        <f t="array" aca="1" ref="S2:S13" ca="1">TRANSPOSE(OFFSET(ParoRegCLM!$A$2,0,COUNT(ParoRegCLM!3:3)-12,1,12))</f>
        <v>43890</v>
      </c>
      <c r="T2" s="43">
        <f ca="1">OFFSET([1]Mediana!$A$2,0,COUNT([1]Mediana!$3:$3)-1,1,1)</f>
        <v>44227</v>
      </c>
      <c r="U2" s="42">
        <v>12</v>
      </c>
    </row>
    <row r="3" spans="1:21" x14ac:dyDescent="0.25">
      <c r="A3" s="14"/>
      <c r="B3" s="12"/>
      <c r="C3" s="12"/>
      <c r="D3" s="12"/>
      <c r="E3" s="15"/>
      <c r="F3" s="14"/>
      <c r="G3" s="12"/>
      <c r="H3" s="12"/>
      <c r="I3" s="12"/>
      <c r="J3" s="15"/>
      <c r="K3" s="14"/>
      <c r="L3" s="12"/>
      <c r="M3" s="12"/>
      <c r="N3" s="12"/>
      <c r="O3" s="15"/>
      <c r="P3" s="10"/>
      <c r="R3" s="45">
        <v>2</v>
      </c>
      <c r="S3" s="44">
        <f ca="1"/>
        <v>43921</v>
      </c>
    </row>
    <row r="4" spans="1:21" x14ac:dyDescent="0.25">
      <c r="A4" s="14"/>
      <c r="B4" s="12"/>
      <c r="C4" s="12"/>
      <c r="D4" s="12"/>
      <c r="E4" s="15"/>
      <c r="F4" s="14"/>
      <c r="G4" s="12"/>
      <c r="H4" s="12"/>
      <c r="I4" s="12"/>
      <c r="J4" s="15"/>
      <c r="K4" s="14"/>
      <c r="L4" s="12"/>
      <c r="M4" s="12"/>
      <c r="N4" s="12"/>
      <c r="O4" s="15"/>
      <c r="P4" s="10"/>
      <c r="R4" s="37">
        <v>3</v>
      </c>
      <c r="S4" s="44">
        <f ca="1"/>
        <v>43951</v>
      </c>
    </row>
    <row r="5" spans="1:21" x14ac:dyDescent="0.25">
      <c r="A5" s="14"/>
      <c r="B5" s="12"/>
      <c r="C5" s="12"/>
      <c r="D5" s="12"/>
      <c r="E5" s="15"/>
      <c r="F5" s="14"/>
      <c r="G5" s="12"/>
      <c r="H5" s="12"/>
      <c r="I5" s="12"/>
      <c r="J5" s="15"/>
      <c r="K5" s="14"/>
      <c r="L5" s="12"/>
      <c r="M5" s="12"/>
      <c r="N5" s="12"/>
      <c r="O5" s="15"/>
      <c r="P5" s="10"/>
      <c r="R5" s="37">
        <v>4</v>
      </c>
      <c r="S5" s="44">
        <f ca="1"/>
        <v>43982</v>
      </c>
    </row>
    <row r="6" spans="1:21" x14ac:dyDescent="0.25">
      <c r="A6" s="14"/>
      <c r="B6" s="12"/>
      <c r="C6" s="12"/>
      <c r="D6" s="12"/>
      <c r="E6" s="15"/>
      <c r="F6" s="14"/>
      <c r="G6" s="12"/>
      <c r="H6" s="12"/>
      <c r="I6" s="12"/>
      <c r="J6" s="15"/>
      <c r="K6" s="14"/>
      <c r="L6" s="12"/>
      <c r="M6" s="12"/>
      <c r="N6" s="12"/>
      <c r="O6" s="15"/>
      <c r="P6" s="10"/>
      <c r="R6" s="37">
        <v>5</v>
      </c>
      <c r="S6" s="44">
        <f ca="1"/>
        <v>44012</v>
      </c>
    </row>
    <row r="7" spans="1:21" x14ac:dyDescent="0.25">
      <c r="A7" s="14"/>
      <c r="B7" s="12"/>
      <c r="C7" s="12"/>
      <c r="D7" s="12"/>
      <c r="E7" s="15"/>
      <c r="F7" s="14"/>
      <c r="G7" s="12"/>
      <c r="H7" s="12"/>
      <c r="I7" s="12"/>
      <c r="J7" s="15"/>
      <c r="K7" s="14"/>
      <c r="L7" s="12"/>
      <c r="M7" s="12"/>
      <c r="N7" s="12"/>
      <c r="O7" s="15"/>
      <c r="P7" s="10"/>
      <c r="R7" s="37">
        <v>6</v>
      </c>
      <c r="S7" s="44">
        <f ca="1"/>
        <v>44043</v>
      </c>
    </row>
    <row r="8" spans="1:21" x14ac:dyDescent="0.25">
      <c r="A8" s="14"/>
      <c r="B8" s="12"/>
      <c r="C8" s="12"/>
      <c r="D8" s="12"/>
      <c r="E8" s="15"/>
      <c r="F8" s="14"/>
      <c r="G8" s="12"/>
      <c r="H8" s="12"/>
      <c r="I8" s="12"/>
      <c r="J8" s="15"/>
      <c r="K8" s="14"/>
      <c r="L8" s="12"/>
      <c r="M8" s="12"/>
      <c r="N8" s="12"/>
      <c r="O8" s="15"/>
      <c r="P8" s="10"/>
      <c r="R8" s="37">
        <v>7</v>
      </c>
      <c r="S8" s="44">
        <f ca="1"/>
        <v>44074</v>
      </c>
    </row>
    <row r="9" spans="1:21" x14ac:dyDescent="0.25">
      <c r="A9" s="14"/>
      <c r="B9" s="12"/>
      <c r="C9" s="12"/>
      <c r="D9" s="12"/>
      <c r="E9" s="15"/>
      <c r="F9" s="14"/>
      <c r="G9" s="12"/>
      <c r="H9" s="12"/>
      <c r="I9" s="12"/>
      <c r="J9" s="15"/>
      <c r="K9" s="14"/>
      <c r="L9" s="12"/>
      <c r="M9" s="12"/>
      <c r="N9" s="12"/>
      <c r="O9" s="15"/>
      <c r="P9" s="10"/>
      <c r="R9" s="37">
        <v>8</v>
      </c>
      <c r="S9" s="44">
        <f ca="1"/>
        <v>44104</v>
      </c>
    </row>
    <row r="10" spans="1:21" x14ac:dyDescent="0.25">
      <c r="A10" s="14"/>
      <c r="B10" s="12"/>
      <c r="C10" s="12"/>
      <c r="D10" s="12"/>
      <c r="E10" s="15"/>
      <c r="F10" s="14"/>
      <c r="G10" s="12"/>
      <c r="H10" s="12"/>
      <c r="I10" s="12"/>
      <c r="J10" s="15"/>
      <c r="K10" s="14"/>
      <c r="L10" s="12"/>
      <c r="M10" s="12"/>
      <c r="N10" s="12"/>
      <c r="O10" s="15"/>
      <c r="P10" s="10"/>
      <c r="R10" s="37">
        <v>9</v>
      </c>
      <c r="S10" s="44">
        <f ca="1"/>
        <v>44135</v>
      </c>
    </row>
    <row r="11" spans="1:21" x14ac:dyDescent="0.25">
      <c r="A11" s="16"/>
      <c r="B11" s="13"/>
      <c r="C11" s="13"/>
      <c r="D11" s="13"/>
      <c r="E11" s="17"/>
      <c r="F11" s="14"/>
      <c r="G11" s="12"/>
      <c r="H11" s="12"/>
      <c r="I11" s="12"/>
      <c r="J11" s="15"/>
      <c r="K11" s="14"/>
      <c r="L11" s="12"/>
      <c r="M11" s="12"/>
      <c r="N11" s="12"/>
      <c r="O11" s="15"/>
      <c r="P11" s="10"/>
      <c r="R11" s="37">
        <v>10</v>
      </c>
      <c r="S11" s="44">
        <f ca="1"/>
        <v>44165</v>
      </c>
    </row>
    <row r="12" spans="1:21" x14ac:dyDescent="0.25">
      <c r="A12" s="23"/>
      <c r="B12" s="24"/>
      <c r="C12" s="24"/>
      <c r="D12" s="24"/>
      <c r="E12" s="25"/>
      <c r="F12" s="18"/>
      <c r="G12" s="19"/>
      <c r="H12" s="19"/>
      <c r="I12" s="19"/>
      <c r="J12" s="20"/>
      <c r="K12" s="18"/>
      <c r="L12" s="19"/>
      <c r="M12" s="19"/>
      <c r="N12" s="19"/>
      <c r="O12" s="20"/>
      <c r="P12" s="10"/>
      <c r="R12" s="37">
        <v>11</v>
      </c>
      <c r="S12" s="44">
        <f ca="1"/>
        <v>44196</v>
      </c>
    </row>
    <row r="13" spans="1:21" ht="15" customHeight="1" x14ac:dyDescent="0.25">
      <c r="A13" s="60" t="s">
        <v>5</v>
      </c>
      <c r="B13" s="61"/>
      <c r="C13" s="54" t="str">
        <f ca="1">CONCATENATE("Previsión del mes siguiente (± ",TEXT(OFFSET(ParoRegCLM!$A$17,0,_NumeroMeses,1,1),"#0,0%"),"):")</f>
        <v>Previsión del mes siguiente (± 2,5%):</v>
      </c>
      <c r="D13" s="55"/>
      <c r="E13" s="56"/>
      <c r="F13" s="60" t="s">
        <v>5</v>
      </c>
      <c r="G13" s="61"/>
      <c r="H13" s="54" t="str">
        <f ca="1">CONCATENATE("Previsión del mes siguiente (± ",TEXT(OFFSET(SSAutCLM!$A$17,0,_NumeroMeses,1,1),"#0,0%"),"):")</f>
        <v>Previsión del mes siguiente (± 0,2%):</v>
      </c>
      <c r="I13" s="55"/>
      <c r="J13" s="56"/>
      <c r="K13" s="60" t="s">
        <v>5</v>
      </c>
      <c r="L13" s="61"/>
      <c r="M13" s="54" t="str">
        <f ca="1">CONCATENATE("Previsión del mes siguiente (± ",TEXT(OFFSET(SSTotalCLM!$A$17,0,_NumeroMeses,1,1),"#0,0%"),"):")</f>
        <v>Previsión del mes siguiente (± 0,6%):</v>
      </c>
      <c r="N13" s="55"/>
      <c r="O13" s="56"/>
      <c r="P13" s="48"/>
      <c r="R13" s="37">
        <v>12</v>
      </c>
      <c r="S13" s="44">
        <f ca="1"/>
        <v>44227</v>
      </c>
    </row>
    <row r="14" spans="1:21" ht="15" customHeight="1" x14ac:dyDescent="0.25">
      <c r="A14" s="35">
        <f ca="1">INDEX(_ParoRegCLM,_NumeroMeses)</f>
        <v>192205</v>
      </c>
      <c r="B14" s="36"/>
      <c r="C14" s="26" t="s">
        <v>3</v>
      </c>
      <c r="D14" s="27" t="s">
        <v>8</v>
      </c>
      <c r="E14" s="33" t="s">
        <v>4</v>
      </c>
      <c r="F14" s="35">
        <f ca="1">INDEX([0]!_SSAutCLM,_NumeroMeses)</f>
        <v>148169.48000000001</v>
      </c>
      <c r="G14" s="36"/>
      <c r="H14" s="26" t="s">
        <v>3</v>
      </c>
      <c r="I14" s="27" t="s">
        <v>8</v>
      </c>
      <c r="J14" s="33" t="s">
        <v>4</v>
      </c>
      <c r="K14" s="35">
        <f ca="1">INDEX([0]!_SSTotalCLM,_NumeroMeses)</f>
        <v>705213.32000000007</v>
      </c>
      <c r="L14" s="36"/>
      <c r="M14" s="26" t="s">
        <v>3</v>
      </c>
      <c r="N14" s="27" t="s">
        <v>8</v>
      </c>
      <c r="O14" s="33" t="s">
        <v>4</v>
      </c>
      <c r="P14" s="49"/>
    </row>
    <row r="15" spans="1:21" ht="15.75" x14ac:dyDescent="0.25">
      <c r="A15" s="14"/>
      <c r="B15" s="15"/>
      <c r="C15" s="31">
        <f ca="1">D15*(1-OFFSET(ParoRegCLM!$A$17,0,_NumeroMeses,1,1))</f>
        <v>188407.2255422727</v>
      </c>
      <c r="D15" s="32">
        <f ca="1">INDEX(Previsiones_ParoRegCLM,1)</f>
        <v>193193.43068920221</v>
      </c>
      <c r="E15" s="34">
        <f ca="1">D15*(1+OFFSET(ParoRegCLM!$A$17,0,_NumeroMeses,1,1))</f>
        <v>197979.63583613175</v>
      </c>
      <c r="F15" s="21"/>
      <c r="G15" s="22"/>
      <c r="H15" s="31">
        <f ca="1">I15*(1-OFFSET(SSAutCLM!$A$17,0,_NumeroMeses,1,1))</f>
        <v>147899.67801736383</v>
      </c>
      <c r="I15" s="32">
        <f ca="1">INDEX([0]!Previsiones_SSAutCLM,1)</f>
        <v>148191.60937105736</v>
      </c>
      <c r="J15" s="34">
        <f ca="1">I15*(1+OFFSET(SSAutCLM!$A$17,0,_NumeroMeses,1,1))</f>
        <v>148483.54072475093</v>
      </c>
      <c r="K15" s="21"/>
      <c r="L15" s="22"/>
      <c r="M15" s="31">
        <f ca="1">N15*(1-OFFSET(SSTotalCLM!$A$17,0,_NumeroMeses,1,1))</f>
        <v>701067.38770859397</v>
      </c>
      <c r="N15" s="32">
        <f ca="1">INDEX([0]!Previsiones_SSTotalCLM,1)</f>
        <v>705085.23926368798</v>
      </c>
      <c r="O15" s="34">
        <f ca="1">N15*(1+OFFSET(SSTotalCLM!$A$17,0,_NumeroMeses,1,1))</f>
        <v>709103.09081878199</v>
      </c>
      <c r="P15" s="50"/>
    </row>
    <row r="16" spans="1:21" ht="15.75" x14ac:dyDescent="0.25">
      <c r="A16" s="14"/>
      <c r="B16" s="15"/>
      <c r="C16" s="31">
        <f ca="1">C15-A14</f>
        <v>-3797.774457727297</v>
      </c>
      <c r="D16" s="32">
        <f ca="1">D15-A14</f>
        <v>988.43068920221413</v>
      </c>
      <c r="E16" s="34">
        <f ca="1">E15-A14</f>
        <v>5774.6358361317543</v>
      </c>
      <c r="F16" s="21"/>
      <c r="G16" s="22"/>
      <c r="H16" s="31">
        <f ca="1">H15-F14</f>
        <v>-269.80198263618513</v>
      </c>
      <c r="I16" s="32">
        <f ca="1">I15-F14</f>
        <v>22.129371057351818</v>
      </c>
      <c r="J16" s="34">
        <f ca="1">J15-F14</f>
        <v>314.06072475091787</v>
      </c>
      <c r="K16" s="21"/>
      <c r="L16" s="22"/>
      <c r="M16" s="31">
        <f ca="1">M15-K14</f>
        <v>-4145.9322914060904</v>
      </c>
      <c r="N16" s="32">
        <f ca="1">N15-K14</f>
        <v>-128.0807363120839</v>
      </c>
      <c r="O16" s="34">
        <f ca="1">O15-K14</f>
        <v>3889.7708187819226</v>
      </c>
      <c r="P16" s="50"/>
    </row>
    <row r="17" spans="1:19" x14ac:dyDescent="0.25">
      <c r="A17" s="14"/>
      <c r="B17" s="15"/>
      <c r="C17" s="57" t="s">
        <v>15</v>
      </c>
      <c r="D17" s="58"/>
      <c r="E17" s="59"/>
      <c r="F17" s="21"/>
      <c r="G17" s="22"/>
      <c r="H17" s="57" t="s">
        <v>15</v>
      </c>
      <c r="I17" s="58"/>
      <c r="J17" s="59"/>
      <c r="K17" s="21"/>
      <c r="L17" s="22"/>
      <c r="M17" s="57" t="s">
        <v>15</v>
      </c>
      <c r="N17" s="58"/>
      <c r="O17" s="59"/>
      <c r="P17" s="48"/>
    </row>
    <row r="18" spans="1:19" x14ac:dyDescent="0.25">
      <c r="A18" s="14">
        <v>0</v>
      </c>
      <c r="B18" s="15">
        <v>0</v>
      </c>
      <c r="C18" s="14"/>
      <c r="D18" s="12"/>
      <c r="E18" s="15"/>
      <c r="F18" s="21">
        <v>0</v>
      </c>
      <c r="G18" s="22">
        <v>0</v>
      </c>
      <c r="H18" s="14"/>
      <c r="I18" s="12"/>
      <c r="J18" s="15"/>
      <c r="K18" s="21">
        <v>0</v>
      </c>
      <c r="L18" s="22">
        <v>0</v>
      </c>
      <c r="M18" s="14"/>
      <c r="N18" s="12"/>
      <c r="O18" s="15"/>
      <c r="P18" s="10"/>
    </row>
    <row r="19" spans="1:19" x14ac:dyDescent="0.25">
      <c r="A19" s="18">
        <f ca="1">-COS(PI()*Indicador_ParoRegCLM/_Horizonte_Registral)</f>
        <v>-0.25881904510252074</v>
      </c>
      <c r="B19" s="20">
        <f ca="1">SIN(PI()*Indicador_ParoRegCLM/_Horizonte_Registral)</f>
        <v>0.96592582628906831</v>
      </c>
      <c r="C19" s="18"/>
      <c r="D19" s="19"/>
      <c r="E19" s="20"/>
      <c r="F19" s="18">
        <f ca="1">-COS(PI()*[0]!Indicador_SSAutCLM/_Horizonte_Registral)</f>
        <v>-1</v>
      </c>
      <c r="G19" s="20">
        <f ca="1">SIN(PI()*[0]!Indicador_SSAutCLM/_Horizonte_Registral)</f>
        <v>0</v>
      </c>
      <c r="H19" s="18"/>
      <c r="I19" s="19"/>
      <c r="J19" s="20"/>
      <c r="K19" s="18">
        <f ca="1">-COS(PI()*[0]!Indicador_SSTotalCLM/_Horizonte_Registral)</f>
        <v>-0.50000000000000011</v>
      </c>
      <c r="L19" s="20">
        <f ca="1">SIN(PI()*[0]!Indicador_SSTotalCLM/_Horizonte_Registral)</f>
        <v>0.8660254037844386</v>
      </c>
      <c r="M19" s="18"/>
      <c r="N19" s="19"/>
      <c r="O19" s="20"/>
      <c r="P19" s="10"/>
    </row>
    <row r="20" spans="1:19" ht="6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9" s="10" customFormat="1" ht="15.75" x14ac:dyDescent="0.25">
      <c r="A21" s="63" t="s">
        <v>2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47"/>
      <c r="R21"/>
      <c r="S21"/>
    </row>
    <row r="22" spans="1:19" x14ac:dyDescent="0.25">
      <c r="A22" s="14"/>
      <c r="B22" s="12"/>
      <c r="C22" s="12"/>
      <c r="D22" s="12"/>
      <c r="E22" s="15"/>
      <c r="F22" s="14"/>
      <c r="G22" s="12"/>
      <c r="H22" s="12"/>
      <c r="I22" s="12"/>
      <c r="J22" s="15"/>
      <c r="K22" s="14"/>
      <c r="L22" s="12"/>
      <c r="M22" s="12"/>
      <c r="N22" s="12"/>
      <c r="O22" s="15"/>
      <c r="P22" s="10"/>
    </row>
    <row r="23" spans="1:19" x14ac:dyDescent="0.25">
      <c r="A23" s="14"/>
      <c r="B23" s="12"/>
      <c r="C23" s="12"/>
      <c r="D23" s="12"/>
      <c r="E23" s="15"/>
      <c r="F23" s="14"/>
      <c r="G23" s="12"/>
      <c r="H23" s="12"/>
      <c r="I23" s="12"/>
      <c r="J23" s="15"/>
      <c r="K23" s="14"/>
      <c r="L23" s="12"/>
      <c r="M23" s="12"/>
      <c r="N23" s="12"/>
      <c r="O23" s="15"/>
      <c r="P23" s="10"/>
    </row>
    <row r="24" spans="1:19" x14ac:dyDescent="0.25">
      <c r="A24" s="14"/>
      <c r="B24" s="12"/>
      <c r="C24" s="12"/>
      <c r="D24" s="12"/>
      <c r="E24" s="15"/>
      <c r="F24" s="14"/>
      <c r="G24" s="12"/>
      <c r="H24" s="12"/>
      <c r="I24" s="12"/>
      <c r="J24" s="15"/>
      <c r="K24" s="14"/>
      <c r="L24" s="12"/>
      <c r="M24" s="12"/>
      <c r="N24" s="12"/>
      <c r="O24" s="15"/>
      <c r="P24" s="10"/>
    </row>
    <row r="25" spans="1:19" x14ac:dyDescent="0.25">
      <c r="A25" s="14"/>
      <c r="B25" s="12"/>
      <c r="C25" s="12"/>
      <c r="D25" s="12"/>
      <c r="E25" s="15"/>
      <c r="F25" s="14"/>
      <c r="G25" s="12"/>
      <c r="H25" s="12"/>
      <c r="I25" s="12"/>
      <c r="J25" s="15"/>
      <c r="K25" s="14"/>
      <c r="L25" s="12"/>
      <c r="M25" s="12"/>
      <c r="N25" s="12"/>
      <c r="O25" s="15"/>
      <c r="P25" s="10"/>
    </row>
    <row r="26" spans="1:19" x14ac:dyDescent="0.25">
      <c r="A26" s="14"/>
      <c r="B26" s="12"/>
      <c r="C26" s="12"/>
      <c r="D26" s="12"/>
      <c r="E26" s="15"/>
      <c r="F26" s="14"/>
      <c r="G26" s="12"/>
      <c r="H26" s="12"/>
      <c r="I26" s="12"/>
      <c r="J26" s="15"/>
      <c r="K26" s="14"/>
      <c r="L26" s="12"/>
      <c r="M26" s="12"/>
      <c r="N26" s="12"/>
      <c r="O26" s="15"/>
      <c r="P26" s="10"/>
    </row>
    <row r="27" spans="1:19" x14ac:dyDescent="0.25">
      <c r="A27" s="14"/>
      <c r="B27" s="12"/>
      <c r="C27" s="12"/>
      <c r="D27" s="12"/>
      <c r="E27" s="15"/>
      <c r="F27" s="14"/>
      <c r="G27" s="12"/>
      <c r="H27" s="12"/>
      <c r="I27" s="12"/>
      <c r="J27" s="15"/>
      <c r="K27" s="14"/>
      <c r="L27" s="12"/>
      <c r="M27" s="12"/>
      <c r="N27" s="12"/>
      <c r="O27" s="15"/>
      <c r="P27" s="10"/>
    </row>
    <row r="28" spans="1:19" x14ac:dyDescent="0.25">
      <c r="A28" s="14"/>
      <c r="B28" s="12"/>
      <c r="C28" s="12"/>
      <c r="D28" s="12"/>
      <c r="E28" s="15"/>
      <c r="F28" s="14"/>
      <c r="G28" s="12"/>
      <c r="H28" s="12"/>
      <c r="I28" s="12"/>
      <c r="J28" s="15"/>
      <c r="K28" s="14"/>
      <c r="L28" s="12"/>
      <c r="M28" s="12"/>
      <c r="N28" s="12"/>
      <c r="O28" s="15"/>
      <c r="P28" s="10"/>
    </row>
    <row r="29" spans="1:19" x14ac:dyDescent="0.25">
      <c r="A29" s="14"/>
      <c r="B29" s="12"/>
      <c r="C29" s="12"/>
      <c r="D29" s="12"/>
      <c r="E29" s="15"/>
      <c r="F29" s="14"/>
      <c r="G29" s="12"/>
      <c r="H29" s="12"/>
      <c r="I29" s="12"/>
      <c r="J29" s="15"/>
      <c r="K29" s="14"/>
      <c r="L29" s="12"/>
      <c r="M29" s="12"/>
      <c r="N29" s="12"/>
      <c r="O29" s="15"/>
      <c r="P29" s="10"/>
    </row>
    <row r="30" spans="1:19" x14ac:dyDescent="0.25">
      <c r="A30" s="16"/>
      <c r="B30" s="13"/>
      <c r="C30" s="13"/>
      <c r="D30" s="13"/>
      <c r="E30" s="17"/>
      <c r="F30" s="14"/>
      <c r="G30" s="12"/>
      <c r="H30" s="12"/>
      <c r="I30" s="12"/>
      <c r="J30" s="15"/>
      <c r="K30" s="14"/>
      <c r="L30" s="12"/>
      <c r="M30" s="12"/>
      <c r="N30" s="12"/>
      <c r="O30" s="15"/>
      <c r="P30" s="10"/>
    </row>
    <row r="31" spans="1:19" x14ac:dyDescent="0.25">
      <c r="A31" s="23"/>
      <c r="B31" s="24"/>
      <c r="C31" s="24"/>
      <c r="D31" s="24"/>
      <c r="E31" s="25"/>
      <c r="F31" s="18"/>
      <c r="G31" s="19"/>
      <c r="H31" s="19"/>
      <c r="I31" s="19"/>
      <c r="J31" s="20"/>
      <c r="K31" s="18"/>
      <c r="L31" s="19"/>
      <c r="M31" s="19"/>
      <c r="N31" s="19"/>
      <c r="O31" s="20"/>
      <c r="P31" s="10"/>
    </row>
    <row r="32" spans="1:19" x14ac:dyDescent="0.25">
      <c r="A32" s="60" t="s">
        <v>5</v>
      </c>
      <c r="B32" s="61"/>
      <c r="C32" s="54" t="str">
        <f ca="1">CONCATENATE("Previsión del mes siguiente (± ",TEXT(OFFSET(ParoRegESP!$A$17,0,_NumeroMeses,1,1),"#0,0%"),"):")</f>
        <v>Previsión del mes siguiente (± 2,4%):</v>
      </c>
      <c r="D32" s="55"/>
      <c r="E32" s="56"/>
      <c r="F32" s="60" t="s">
        <v>5</v>
      </c>
      <c r="G32" s="61"/>
      <c r="H32" s="54" t="str">
        <f ca="1">CONCATENATE("Previsión del mes siguiente (± ",TEXT(OFFSET(SSAutESP!$A$17,0,_NumeroMeses,1,1),"#0,0%"),"):")</f>
        <v>Previsión del mes siguiente (± 0,2%):</v>
      </c>
      <c r="I32" s="55"/>
      <c r="J32" s="56"/>
      <c r="K32" s="60" t="s">
        <v>5</v>
      </c>
      <c r="L32" s="61"/>
      <c r="M32" s="54" t="str">
        <f ca="1">CONCATENATE("Previsión del mes siguiente (± ",TEXT(OFFSET(SSTotalESP!$A$17,0,_NumeroMeses,1,1),"#0,0%"),"):")</f>
        <v>Previsión del mes siguiente (± 0,4%):</v>
      </c>
      <c r="N32" s="55"/>
      <c r="O32" s="56"/>
      <c r="P32" s="48"/>
    </row>
    <row r="33" spans="1:16" ht="15.75" x14ac:dyDescent="0.25">
      <c r="A33" s="35">
        <f ca="1">INDEX(_ParoRegESP,_NumeroMeses)</f>
        <v>3964353</v>
      </c>
      <c r="B33" s="36"/>
      <c r="C33" s="26" t="s">
        <v>3</v>
      </c>
      <c r="D33" s="27" t="s">
        <v>8</v>
      </c>
      <c r="E33" s="33" t="s">
        <v>4</v>
      </c>
      <c r="F33" s="35">
        <f ca="1">INDEX(_SSAutESP,_NumeroMeses)</f>
        <v>3256739.78</v>
      </c>
      <c r="G33" s="36"/>
      <c r="H33" s="26" t="s">
        <v>3</v>
      </c>
      <c r="I33" s="27" t="s">
        <v>8</v>
      </c>
      <c r="J33" s="33" t="s">
        <v>4</v>
      </c>
      <c r="K33" s="35">
        <f ca="1">INDEX(_SSTotalESP,_NumeroMeses)</f>
        <v>18829480.149999999</v>
      </c>
      <c r="L33" s="36"/>
      <c r="M33" s="26" t="s">
        <v>3</v>
      </c>
      <c r="N33" s="27" t="s">
        <v>8</v>
      </c>
      <c r="O33" s="33" t="s">
        <v>4</v>
      </c>
      <c r="P33" s="49"/>
    </row>
    <row r="34" spans="1:16" ht="15.75" x14ac:dyDescent="0.25">
      <c r="A34" s="14"/>
      <c r="B34" s="15"/>
      <c r="C34" s="31">
        <f ca="1">D34*(1-OFFSET(ParoRegESP!$A$17,0,_NumeroMeses,1,1))</f>
        <v>3884120.3364208932</v>
      </c>
      <c r="D34" s="32">
        <f ca="1">INDEX(Previsiones_ParoRegESP,1)</f>
        <v>3980719.7348923748</v>
      </c>
      <c r="E34" s="34">
        <f ca="1">D34*(1+OFFSET(ParoRegESP!$A$17,0,_NumeroMeses,1,1))</f>
        <v>4077319.1333638569</v>
      </c>
      <c r="F34" s="21"/>
      <c r="G34" s="22"/>
      <c r="H34" s="31">
        <f ca="1">I34*(1-OFFSET(SSAutESP!$A$17,0,_NumeroMeses,1,1))</f>
        <v>3253483.4863075125</v>
      </c>
      <c r="I34" s="32">
        <f ca="1">INDEX(Previsiones_SSAutESP,1)</f>
        <v>3259502.0767545677</v>
      </c>
      <c r="J34" s="34">
        <f ca="1">I34*(1+OFFSET(SSAutESP!$A$17,0,_NumeroMeses,1,1))</f>
        <v>3265520.6672016229</v>
      </c>
      <c r="K34" s="21"/>
      <c r="L34" s="22"/>
      <c r="M34" s="31">
        <f ca="1">N34*(1-OFFSET(SSTotalESP!$A$17,0,_NumeroMeses,1,1))</f>
        <v>18730032.965919133</v>
      </c>
      <c r="N34" s="32">
        <f ca="1">INDEX(Previsiones_SSTotalESP,1)</f>
        <v>18812673.10029985</v>
      </c>
      <c r="O34" s="34">
        <f ca="1">N34*(1+OFFSET(SSTotalESP!$A$17,0,_NumeroMeses,1,1))</f>
        <v>18895313.234680567</v>
      </c>
      <c r="P34" s="50"/>
    </row>
    <row r="35" spans="1:16" ht="15.75" x14ac:dyDescent="0.25">
      <c r="A35" s="14"/>
      <c r="B35" s="15"/>
      <c r="C35" s="31">
        <f ca="1">C34-A33</f>
        <v>-80232.663579106797</v>
      </c>
      <c r="D35" s="32">
        <f ca="1">D34-A33</f>
        <v>16366.734892374836</v>
      </c>
      <c r="E35" s="34">
        <f ca="1">E34-A33</f>
        <v>112966.13336385693</v>
      </c>
      <c r="F35" s="21"/>
      <c r="G35" s="22"/>
      <c r="H35" s="31">
        <f ca="1">H34-F33</f>
        <v>-3256.293692487292</v>
      </c>
      <c r="I35" s="32">
        <f ca="1">I34-F33</f>
        <v>2762.2967545678839</v>
      </c>
      <c r="J35" s="34">
        <f ca="1">J34-F33</f>
        <v>8780.8872016230598</v>
      </c>
      <c r="K35" s="21"/>
      <c r="L35" s="22"/>
      <c r="M35" s="31">
        <f ca="1">M34-K33</f>
        <v>-99447.184080865234</v>
      </c>
      <c r="N35" s="32">
        <f ca="1">N34-K33</f>
        <v>-16807.049700148404</v>
      </c>
      <c r="O35" s="34">
        <f ca="1">O34-K33</f>
        <v>65833.084680568427</v>
      </c>
      <c r="P35" s="50"/>
    </row>
    <row r="36" spans="1:16" x14ac:dyDescent="0.25">
      <c r="A36" s="14"/>
      <c r="B36" s="15"/>
      <c r="C36" s="57" t="s">
        <v>15</v>
      </c>
      <c r="D36" s="58"/>
      <c r="E36" s="59"/>
      <c r="F36" s="21"/>
      <c r="G36" s="22"/>
      <c r="H36" s="57" t="s">
        <v>15</v>
      </c>
      <c r="I36" s="58"/>
      <c r="J36" s="59"/>
      <c r="K36" s="21"/>
      <c r="L36" s="22"/>
      <c r="M36" s="57" t="s">
        <v>15</v>
      </c>
      <c r="N36" s="58"/>
      <c r="O36" s="59"/>
      <c r="P36" s="48"/>
    </row>
    <row r="37" spans="1:16" x14ac:dyDescent="0.25">
      <c r="A37" s="14">
        <v>0</v>
      </c>
      <c r="B37" s="15">
        <v>0</v>
      </c>
      <c r="C37" s="14"/>
      <c r="D37" s="12"/>
      <c r="E37" s="15"/>
      <c r="F37" s="21">
        <v>0</v>
      </c>
      <c r="G37" s="22">
        <v>0</v>
      </c>
      <c r="H37" s="14"/>
      <c r="I37" s="12"/>
      <c r="J37" s="15"/>
      <c r="K37" s="21">
        <v>0</v>
      </c>
      <c r="L37" s="22">
        <v>0</v>
      </c>
      <c r="M37" s="14"/>
      <c r="N37" s="12"/>
      <c r="O37" s="15"/>
      <c r="P37" s="10"/>
    </row>
    <row r="38" spans="1:16" x14ac:dyDescent="0.25">
      <c r="A38" s="18">
        <f ca="1">-COS(PI()*Indicador_ParoRegESP/_Horizonte_Registral)</f>
        <v>0.25881904510252063</v>
      </c>
      <c r="B38" s="20">
        <f ca="1">SIN(PI()*Indicador_ParoRegESP/_Horizonte_Registral)</f>
        <v>0.96592582628906831</v>
      </c>
      <c r="C38" s="18"/>
      <c r="D38" s="19"/>
      <c r="E38" s="20"/>
      <c r="F38" s="18">
        <f ca="1">-COS(PI()*Indicador_SSAutESP/_Horizonte_Registral)</f>
        <v>-1</v>
      </c>
      <c r="G38" s="20">
        <f ca="1">SIN(PI()*Indicador_SSAutESP/_Horizonte_Registral)</f>
        <v>0</v>
      </c>
      <c r="H38" s="18"/>
      <c r="I38" s="19"/>
      <c r="J38" s="20"/>
      <c r="K38" s="18">
        <f ca="1">-COS(PI()*Indicador_SSTotalESP/_Horizonte_Registral)</f>
        <v>-0.70710678118654757</v>
      </c>
      <c r="L38" s="20">
        <f ca="1">SIN(PI()*Indicador_SSTotalESP/_Horizonte_Registral)</f>
        <v>0.70710678118654746</v>
      </c>
      <c r="M38" s="18"/>
      <c r="N38" s="19"/>
      <c r="O38" s="20"/>
      <c r="P38" s="10"/>
    </row>
  </sheetData>
  <mergeCells count="21">
    <mergeCell ref="A32:B32"/>
    <mergeCell ref="C32:E32"/>
    <mergeCell ref="C36:E36"/>
    <mergeCell ref="H32:J32"/>
    <mergeCell ref="H36:J36"/>
    <mergeCell ref="M32:O32"/>
    <mergeCell ref="M36:O36"/>
    <mergeCell ref="K32:L32"/>
    <mergeCell ref="F32:G32"/>
    <mergeCell ref="L1:O1"/>
    <mergeCell ref="A21:O21"/>
    <mergeCell ref="A2:O2"/>
    <mergeCell ref="C13:E13"/>
    <mergeCell ref="A13:B13"/>
    <mergeCell ref="H13:J13"/>
    <mergeCell ref="H17:J17"/>
    <mergeCell ref="M13:O13"/>
    <mergeCell ref="M17:O17"/>
    <mergeCell ref="C17:E17"/>
    <mergeCell ref="F13:G13"/>
    <mergeCell ref="K13:L13"/>
  </mergeCells>
  <conditionalFormatting sqref="H16:J16 H35:J35 M16:P16 M35:P35">
    <cfRule type="expression" dxfId="6" priority="17">
      <formula>H16&lt;0</formula>
    </cfRule>
  </conditionalFormatting>
  <conditionalFormatting sqref="H15:J15 H34:J34">
    <cfRule type="expression" dxfId="5" priority="16">
      <formula>H15&lt;$F14</formula>
    </cfRule>
  </conditionalFormatting>
  <conditionalFormatting sqref="C15:E15 C34:E34">
    <cfRule type="expression" dxfId="4" priority="5">
      <formula>C15&gt;$A14</formula>
    </cfRule>
  </conditionalFormatting>
  <conditionalFormatting sqref="C16:E16 C35:E35">
    <cfRule type="expression" dxfId="3" priority="4">
      <formula>C16&gt;0</formula>
    </cfRule>
  </conditionalFormatting>
  <conditionalFormatting sqref="M15:O15">
    <cfRule type="expression" dxfId="2" priority="3">
      <formula>M15&lt;$K14</formula>
    </cfRule>
  </conditionalFormatting>
  <conditionalFormatting sqref="M34:O34">
    <cfRule type="expression" dxfId="1" priority="2">
      <formula>M34&lt;$K$33</formula>
    </cfRule>
  </conditionalFormatting>
  <conditionalFormatting sqref="M34:O34">
    <cfRule type="expression" dxfId="0" priority="1">
      <formula>M34&lt;$F33</formula>
    </cfRule>
  </conditionalFormatting>
  <dataValidations disablePrompts="1" count="1">
    <dataValidation type="whole" allowBlank="1" showInputMessage="1" showErrorMessage="1" sqref="U2">
      <formula1>1</formula1>
      <formula2>12</formula2>
    </dataValidation>
  </dataValidations>
  <printOptions horizontalCentered="1" verticalCentered="1"/>
  <pageMargins left="0.70866141732283472" right="0.70866141732283472" top="1.3779527559055118" bottom="0.74803149606299213" header="0.39370078740157483" footer="0.31496062992125984"/>
  <pageSetup paperSize="9" scale="74" orientation="landscape" r:id="rId1"/>
  <headerFooter>
    <oddHeader>&amp;L&amp;"-,Negrita"&amp;72&amp;K04-024Panel de previsiones</oddHeader>
    <oddFooter>&amp;L&amp;"-,Negrita"&amp;12&amp;K04-020Viceconsejería de Empleo y Relaciones Laborales&amp;R&amp;"-,Negrita"&amp;12&amp;K04-020Observatorio del Mercado de Trabajo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print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10</xdr:col>
                    <xdr:colOff>771525</xdr:colOff>
                    <xdr:row>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BO436"/>
  <sheetViews>
    <sheetView topLeftCell="AR34" workbookViewId="0">
      <selection activeCell="BL41" sqref="BL41"/>
    </sheetView>
  </sheetViews>
  <sheetFormatPr baseColWidth="10" defaultRowHeight="15" x14ac:dyDescent="0.25"/>
  <cols>
    <col min="1" max="1" width="7.5703125" style="1" bestFit="1" customWidth="1"/>
    <col min="2" max="3" width="10" style="1" bestFit="1" customWidth="1"/>
    <col min="4" max="4" width="8" style="1" bestFit="1" customWidth="1"/>
    <col min="5" max="5" width="7.7109375" style="1" bestFit="1" customWidth="1"/>
    <col min="6" max="6" width="8.28515625" style="1" bestFit="1" customWidth="1"/>
    <col min="7" max="8" width="7.7109375" style="1" bestFit="1" customWidth="1"/>
    <col min="9" max="9" width="7.85546875" style="1" bestFit="1" customWidth="1"/>
    <col min="10" max="15" width="7.7109375" style="1" bestFit="1" customWidth="1"/>
    <col min="16" max="16" width="8" style="1" bestFit="1" customWidth="1"/>
    <col min="17" max="17" width="7.7109375" style="1" bestFit="1" customWidth="1"/>
    <col min="18" max="18" width="8.28515625" style="1" bestFit="1" customWidth="1"/>
    <col min="19" max="20" width="7.7109375" style="1" bestFit="1" customWidth="1"/>
    <col min="21" max="21" width="7.85546875" style="1" bestFit="1" customWidth="1"/>
    <col min="22" max="26" width="7.7109375" style="1" bestFit="1" customWidth="1"/>
    <col min="27" max="40" width="10.7109375" style="1" bestFit="1" customWidth="1"/>
    <col min="41" max="41" width="7.7109375" style="1" bestFit="1" customWidth="1"/>
    <col min="42" max="42" width="8.28515625" style="1" bestFit="1" customWidth="1"/>
    <col min="43" max="44" width="7.7109375" style="1" bestFit="1" customWidth="1"/>
    <col min="45" max="45" width="7.85546875" style="1" bestFit="1" customWidth="1"/>
    <col min="46" max="48" width="7.7109375" style="1" bestFit="1" customWidth="1"/>
    <col min="49" max="49" width="7.42578125" style="1" bestFit="1" customWidth="1"/>
    <col min="50" max="50" width="7.5703125" style="1" bestFit="1" customWidth="1"/>
    <col min="51" max="51" width="7.42578125" style="1" bestFit="1" customWidth="1"/>
    <col min="52" max="52" width="8" style="1" bestFit="1" customWidth="1"/>
    <col min="53" max="53" width="7.42578125" style="1" bestFit="1" customWidth="1"/>
    <col min="54" max="54" width="8.28515625" style="1" bestFit="1" customWidth="1"/>
    <col min="55" max="56" width="7.42578125" bestFit="1" customWidth="1"/>
    <col min="57" max="57" width="7.85546875" bestFit="1" customWidth="1"/>
    <col min="58" max="58" width="7.42578125" bestFit="1" customWidth="1"/>
    <col min="59" max="59" width="10.7109375" bestFit="1" customWidth="1"/>
    <col min="60" max="60" width="7.7109375" bestFit="1" customWidth="1"/>
    <col min="61" max="61" width="6.28515625" bestFit="1" customWidth="1"/>
    <col min="62" max="62" width="3" bestFit="1" customWidth="1"/>
    <col min="63" max="63" width="10.7109375" bestFit="1" customWidth="1"/>
    <col min="64" max="65" width="22" bestFit="1" customWidth="1"/>
    <col min="66" max="66" width="17.7109375" bestFit="1" customWidth="1"/>
    <col min="67" max="67" width="21.85546875" bestFit="1" customWidth="1"/>
  </cols>
  <sheetData>
    <row r="1" spans="1:66" x14ac:dyDescent="0.25">
      <c r="A1" s="1">
        <f ca="1">COUNT(B1:AW1)</f>
        <v>37</v>
      </c>
      <c r="B1" s="1">
        <f t="array" aca="1" ref="B1:AW1" ca="1">TRANSPOSE(OFFSET([1]ParoRegCLM!$B$1,MATCH(_Disponible_Registral,[1]ParoRegCLM!$A:$A)-36-MONTH(_Disponible_Registral),0,36+MONTH(_Disponible_Registral),1))</f>
        <v>186718</v>
      </c>
      <c r="C1" s="1">
        <f ca="1"/>
        <v>187939</v>
      </c>
      <c r="D1" s="1">
        <f ca="1"/>
        <v>188240</v>
      </c>
      <c r="E1" s="1">
        <f ca="1"/>
        <v>185040</v>
      </c>
      <c r="F1" s="1">
        <f ca="1"/>
        <v>179233</v>
      </c>
      <c r="G1" s="1">
        <f ca="1"/>
        <v>173090</v>
      </c>
      <c r="H1" s="1">
        <f ca="1"/>
        <v>170272</v>
      </c>
      <c r="I1" s="1">
        <f ca="1"/>
        <v>171749</v>
      </c>
      <c r="J1" s="1">
        <f ca="1"/>
        <v>166553</v>
      </c>
      <c r="K1" s="1">
        <f ca="1"/>
        <v>172162</v>
      </c>
      <c r="L1" s="1">
        <f ca="1"/>
        <v>168653</v>
      </c>
      <c r="M1" s="1">
        <f ca="1"/>
        <v>165041</v>
      </c>
      <c r="N1" s="1">
        <f ca="1"/>
        <v>171456</v>
      </c>
      <c r="O1" s="1">
        <f ca="1"/>
        <v>172517</v>
      </c>
      <c r="P1" s="1">
        <f ca="1"/>
        <v>171873</v>
      </c>
      <c r="Q1" s="1">
        <f ca="1"/>
        <v>170186</v>
      </c>
      <c r="R1" s="1">
        <f ca="1"/>
        <v>167137</v>
      </c>
      <c r="S1" s="1">
        <f ca="1"/>
        <v>163325</v>
      </c>
      <c r="T1" s="1">
        <f ca="1"/>
        <v>163035</v>
      </c>
      <c r="U1" s="1">
        <f ca="1"/>
        <v>165147</v>
      </c>
      <c r="V1" s="1">
        <f ca="1"/>
        <v>163002</v>
      </c>
      <c r="W1" s="1">
        <f ca="1"/>
        <v>171837</v>
      </c>
      <c r="X1" s="1">
        <f ca="1"/>
        <v>170609</v>
      </c>
      <c r="Y1" s="1">
        <f ca="1"/>
        <v>170311</v>
      </c>
      <c r="Z1" s="1">
        <f ca="1"/>
        <v>177587</v>
      </c>
      <c r="AA1" s="1">
        <f ca="1"/>
        <v>175741</v>
      </c>
      <c r="AB1" s="1">
        <f ca="1"/>
        <v>188012</v>
      </c>
      <c r="AC1" s="1">
        <f ca="1"/>
        <v>199019</v>
      </c>
      <c r="AD1" s="1">
        <f ca="1"/>
        <v>193944</v>
      </c>
      <c r="AE1" s="1">
        <f ca="1"/>
        <v>187732</v>
      </c>
      <c r="AF1" s="1">
        <f ca="1"/>
        <v>186107</v>
      </c>
      <c r="AG1" s="1">
        <f ca="1"/>
        <v>185775</v>
      </c>
      <c r="AH1" s="1">
        <f ca="1"/>
        <v>178088</v>
      </c>
      <c r="AI1" s="1">
        <f ca="1"/>
        <v>184314</v>
      </c>
      <c r="AJ1" s="1">
        <f ca="1"/>
        <v>182652</v>
      </c>
      <c r="AK1" s="1">
        <f ca="1"/>
        <v>186273</v>
      </c>
      <c r="AL1" s="1">
        <f ca="1"/>
        <v>192205</v>
      </c>
      <c r="AM1" s="1" t="e">
        <f ca="1"/>
        <v>#N/A</v>
      </c>
      <c r="AN1" s="1" t="e">
        <f ca="1"/>
        <v>#N/A</v>
      </c>
      <c r="AO1" s="1" t="e">
        <f ca="1"/>
        <v>#N/A</v>
      </c>
      <c r="AP1" s="1" t="e">
        <f ca="1"/>
        <v>#N/A</v>
      </c>
      <c r="AQ1" s="1" t="e">
        <f ca="1"/>
        <v>#N/A</v>
      </c>
      <c r="AR1" s="1" t="e">
        <f ca="1"/>
        <v>#N/A</v>
      </c>
      <c r="AS1" s="1" t="e">
        <f ca="1"/>
        <v>#N/A</v>
      </c>
      <c r="AT1" s="1" t="e">
        <f ca="1"/>
        <v>#N/A</v>
      </c>
      <c r="AU1" s="1" t="e">
        <f ca="1"/>
        <v>#N/A</v>
      </c>
      <c r="AV1" s="1" t="e">
        <f ca="1"/>
        <v>#N/A</v>
      </c>
      <c r="AW1" s="1" t="e">
        <f ca="1"/>
        <v>#N/A</v>
      </c>
      <c r="AY1"/>
      <c r="AZ1"/>
      <c r="BA1"/>
      <c r="BB1"/>
    </row>
    <row r="2" spans="1:66" x14ac:dyDescent="0.25">
      <c r="A2" s="2" t="s">
        <v>0</v>
      </c>
      <c r="B2" s="3">
        <f t="array" aca="1" ref="B2:BI14" ca="1">OFFSET([1]Mediana!$A$2,0,MATCH(_Disponible_Registral,[1]Mediana!$2:$2)-36-MONTH(_Disponible_Registral),13,48+MONTH(_Disponible_Registral))</f>
        <v>43131</v>
      </c>
      <c r="C2" s="3">
        <f ca="1"/>
        <v>43159</v>
      </c>
      <c r="D2" s="3">
        <f ca="1"/>
        <v>43190</v>
      </c>
      <c r="E2" s="3">
        <f ca="1"/>
        <v>43220</v>
      </c>
      <c r="F2" s="3">
        <f ca="1"/>
        <v>43251</v>
      </c>
      <c r="G2" s="3">
        <f ca="1"/>
        <v>43281</v>
      </c>
      <c r="H2" s="3">
        <f ca="1"/>
        <v>43312</v>
      </c>
      <c r="I2" s="3">
        <f ca="1"/>
        <v>43343</v>
      </c>
      <c r="J2" s="3">
        <f ca="1"/>
        <v>43373</v>
      </c>
      <c r="K2" s="3">
        <f ca="1"/>
        <v>43404</v>
      </c>
      <c r="L2" s="3">
        <f ca="1"/>
        <v>43434</v>
      </c>
      <c r="M2" s="3">
        <f ca="1"/>
        <v>43465</v>
      </c>
      <c r="N2" s="3">
        <f ca="1"/>
        <v>43496</v>
      </c>
      <c r="O2" s="3">
        <f ca="1"/>
        <v>43524</v>
      </c>
      <c r="P2" s="3">
        <f ca="1"/>
        <v>43555</v>
      </c>
      <c r="Q2" s="3">
        <f ca="1"/>
        <v>43585</v>
      </c>
      <c r="R2" s="3">
        <f ca="1"/>
        <v>43616</v>
      </c>
      <c r="S2" s="3">
        <f ca="1"/>
        <v>43646</v>
      </c>
      <c r="T2" s="3">
        <f ca="1"/>
        <v>43677</v>
      </c>
      <c r="U2" s="3">
        <f ca="1"/>
        <v>43708</v>
      </c>
      <c r="V2" s="3">
        <f ca="1"/>
        <v>43738</v>
      </c>
      <c r="W2" s="3">
        <f ca="1"/>
        <v>43769</v>
      </c>
      <c r="X2" s="3">
        <f ca="1"/>
        <v>43799</v>
      </c>
      <c r="Y2" s="3">
        <f ca="1"/>
        <v>43830</v>
      </c>
      <c r="Z2" s="3">
        <f ca="1"/>
        <v>43861</v>
      </c>
      <c r="AA2" s="3">
        <f ca="1"/>
        <v>43890</v>
      </c>
      <c r="AB2" s="3">
        <f ca="1"/>
        <v>43921</v>
      </c>
      <c r="AC2" s="3">
        <f ca="1"/>
        <v>43951</v>
      </c>
      <c r="AD2" s="3">
        <f ca="1"/>
        <v>43982</v>
      </c>
      <c r="AE2" s="3">
        <f ca="1"/>
        <v>44012</v>
      </c>
      <c r="AF2" s="3">
        <f ca="1"/>
        <v>44043</v>
      </c>
      <c r="AG2" s="3">
        <f ca="1"/>
        <v>44074</v>
      </c>
      <c r="AH2" s="3">
        <f ca="1"/>
        <v>44104</v>
      </c>
      <c r="AI2" s="3">
        <f ca="1"/>
        <v>44135</v>
      </c>
      <c r="AJ2" s="3">
        <f ca="1"/>
        <v>44165</v>
      </c>
      <c r="AK2" s="3">
        <f ca="1"/>
        <v>44196</v>
      </c>
      <c r="AL2" s="3">
        <f ca="1"/>
        <v>44227</v>
      </c>
      <c r="AM2" s="4">
        <f ca="1"/>
        <v>44255</v>
      </c>
      <c r="AN2" s="3">
        <f ca="1"/>
        <v>44286</v>
      </c>
      <c r="AO2" s="3">
        <f ca="1"/>
        <v>44316</v>
      </c>
      <c r="AP2" s="3">
        <f ca="1"/>
        <v>44347</v>
      </c>
      <c r="AQ2" s="3">
        <f ca="1"/>
        <v>44377</v>
      </c>
      <c r="AR2" s="3">
        <f ca="1"/>
        <v>44408</v>
      </c>
      <c r="AS2" s="3">
        <f ca="1"/>
        <v>44439</v>
      </c>
      <c r="AT2" s="3">
        <f ca="1"/>
        <v>44469</v>
      </c>
      <c r="AU2" s="3">
        <f ca="1"/>
        <v>44500</v>
      </c>
      <c r="AV2" s="3">
        <f ca="1"/>
        <v>44530</v>
      </c>
      <c r="AW2" s="3">
        <f ca="1"/>
        <v>44561</v>
      </c>
      <c r="AX2" s="3">
        <f ca="1"/>
        <v>44592</v>
      </c>
      <c r="AY2" s="4" t="e">
        <f ca="1"/>
        <v>#N/A</v>
      </c>
      <c r="AZ2" s="3" t="e">
        <f ca="1"/>
        <v>#N/A</v>
      </c>
      <c r="BA2" s="3" t="e">
        <f ca="1"/>
        <v>#N/A</v>
      </c>
      <c r="BB2" s="3" t="e">
        <f ca="1"/>
        <v>#N/A</v>
      </c>
      <c r="BC2" s="3" t="e">
        <f ca="1"/>
        <v>#N/A</v>
      </c>
      <c r="BD2" s="3" t="e">
        <f ca="1"/>
        <v>#N/A</v>
      </c>
      <c r="BE2" s="3" t="e">
        <f ca="1"/>
        <v>#N/A</v>
      </c>
      <c r="BF2" s="3" t="e">
        <f ca="1"/>
        <v>#N/A</v>
      </c>
      <c r="BG2" s="3" t="e">
        <f ca="1"/>
        <v>#N/A</v>
      </c>
      <c r="BH2" s="3" t="e">
        <f ca="1"/>
        <v>#N/A</v>
      </c>
      <c r="BI2" s="3" t="e">
        <f ca="1"/>
        <v>#N/A</v>
      </c>
      <c r="BJ2" s="3"/>
      <c r="BK2" s="3"/>
    </row>
    <row r="3" spans="1:66" x14ac:dyDescent="0.25">
      <c r="A3" s="5">
        <v>1</v>
      </c>
      <c r="B3" s="1">
        <f ca="1"/>
        <v>188348.2723145505</v>
      </c>
      <c r="C3" s="1">
        <f ca="1"/>
        <v>186275.60436590391</v>
      </c>
      <c r="D3" s="1">
        <f ca="1"/>
        <v>182731.70371092332</v>
      </c>
      <c r="E3" s="1">
        <f ca="1"/>
        <v>178291.85868788831</v>
      </c>
      <c r="F3" s="1">
        <f ca="1"/>
        <v>172397.1305466239</v>
      </c>
      <c r="G3" s="1">
        <f ca="1"/>
        <v>172727.2035099116</v>
      </c>
      <c r="H3" s="1">
        <f ca="1"/>
        <v>171207.65445187574</v>
      </c>
      <c r="I3" s="1">
        <f ca="1"/>
        <v>165697.82975819512</v>
      </c>
      <c r="J3" s="1">
        <f ca="1"/>
        <v>176252.03939475419</v>
      </c>
      <c r="K3" s="1">
        <f ca="1"/>
        <v>173575.35360376915</v>
      </c>
      <c r="L3" s="1">
        <f ca="1"/>
        <v>166841.85447495751</v>
      </c>
      <c r="M3" s="1">
        <f ca="1"/>
        <v>170435.17979108269</v>
      </c>
      <c r="N3" s="1">
        <f ca="1"/>
        <v>171735.19193333501</v>
      </c>
      <c r="O3" s="1">
        <f ca="1"/>
        <v>171236.78163545259</v>
      </c>
      <c r="P3" s="1">
        <f ca="1"/>
        <v>166810.56087193565</v>
      </c>
      <c r="Q3" s="1">
        <f ca="1"/>
        <v>163820.39096010604</v>
      </c>
      <c r="R3" s="1">
        <f ca="1"/>
        <v>161303.29634064552</v>
      </c>
      <c r="S3" s="1">
        <f ca="1"/>
        <v>162422.20706547971</v>
      </c>
      <c r="T3" s="1">
        <f ca="1"/>
        <v>164831.2370016966</v>
      </c>
      <c r="U3" s="1">
        <f ca="1"/>
        <v>161126.9359699518</v>
      </c>
      <c r="V3" s="1">
        <f ca="1"/>
        <v>171526.54126824302</v>
      </c>
      <c r="W3" s="1">
        <f ca="1"/>
        <v>172417.98309675409</v>
      </c>
      <c r="X3" s="1">
        <f ca="1"/>
        <v>169566.60809688023</v>
      </c>
      <c r="Y3" s="1">
        <f ca="1"/>
        <v>177774.74806291418</v>
      </c>
      <c r="Z3" s="1">
        <f ca="1"/>
        <v>180256.12976816235</v>
      </c>
      <c r="AA3" s="1">
        <f ca="1"/>
        <v>175618.91882369609</v>
      </c>
      <c r="AB3" s="1">
        <f ca="1"/>
        <v>186582.92574165165</v>
      </c>
      <c r="AC3" s="1">
        <f ca="1"/>
        <v>198030.67721928307</v>
      </c>
      <c r="AD3" s="1">
        <f ca="1"/>
        <v>190013.51669979206</v>
      </c>
      <c r="AE3" s="1">
        <f ca="1"/>
        <v>188473.13336059271</v>
      </c>
      <c r="AF3" s="1">
        <f ca="1"/>
        <v>188398.50273701735</v>
      </c>
      <c r="AG3" s="1">
        <f ca="1"/>
        <v>182536.04463103891</v>
      </c>
      <c r="AH3" s="1">
        <f ca="1"/>
        <v>185568.74622489599</v>
      </c>
      <c r="AI3" s="1">
        <f ca="1"/>
        <v>183941.9194281057</v>
      </c>
      <c r="AJ3" s="1">
        <f ca="1"/>
        <v>181424.24726944836</v>
      </c>
      <c r="AK3" s="1">
        <f ca="1"/>
        <v>194234.54074588401</v>
      </c>
      <c r="AL3" s="1">
        <f ca="1"/>
        <v>193193.43068920221</v>
      </c>
      <c r="AM3" s="1" t="str">
        <f ca="1"/>
        <v/>
      </c>
      <c r="AN3" s="1" t="str">
        <f ca="1"/>
        <v/>
      </c>
      <c r="AO3" s="1" t="str">
        <f ca="1"/>
        <v/>
      </c>
      <c r="AP3" s="1" t="str">
        <f ca="1"/>
        <v/>
      </c>
      <c r="AQ3" s="1" t="str">
        <f ca="1"/>
        <v/>
      </c>
      <c r="AR3" s="1" t="str">
        <f ca="1"/>
        <v/>
      </c>
      <c r="AS3" s="1" t="str">
        <f ca="1"/>
        <v/>
      </c>
      <c r="AT3" s="1" t="str">
        <f ca="1"/>
        <v/>
      </c>
      <c r="AU3" s="1" t="str">
        <f ca="1"/>
        <v/>
      </c>
      <c r="AV3" s="1" t="str">
        <f ca="1"/>
        <v/>
      </c>
      <c r="AW3" s="1" t="str">
        <f ca="1"/>
        <v/>
      </c>
      <c r="AX3" s="1" t="str">
        <f ca="1"/>
        <v/>
      </c>
      <c r="AY3" t="e">
        <f ca="1"/>
        <v>#N/A</v>
      </c>
      <c r="AZ3" t="e">
        <f ca="1"/>
        <v>#N/A</v>
      </c>
      <c r="BA3" t="e">
        <f ca="1"/>
        <v>#N/A</v>
      </c>
      <c r="BB3" t="e">
        <f ca="1"/>
        <v>#N/A</v>
      </c>
      <c r="BC3" t="e">
        <f ca="1"/>
        <v>#N/A</v>
      </c>
      <c r="BD3" t="e">
        <f ca="1"/>
        <v>#N/A</v>
      </c>
      <c r="BE3" t="e">
        <f ca="1"/>
        <v>#N/A</v>
      </c>
      <c r="BF3" t="e">
        <f ca="1"/>
        <v>#N/A</v>
      </c>
      <c r="BG3" t="e">
        <f ca="1"/>
        <v>#N/A</v>
      </c>
      <c r="BH3" t="e">
        <f ca="1"/>
        <v>#N/A</v>
      </c>
      <c r="BI3" t="e">
        <f ca="1"/>
        <v>#N/A</v>
      </c>
      <c r="BK3" s="7"/>
    </row>
    <row r="4" spans="1:66" x14ac:dyDescent="0.25">
      <c r="A4" s="5">
        <v>2</v>
      </c>
      <c r="B4" s="1">
        <f ca="1"/>
        <v>186785.54091202538</v>
      </c>
      <c r="C4" s="1">
        <f ca="1"/>
        <v>180784.55471814174</v>
      </c>
      <c r="D4" s="1">
        <f ca="1"/>
        <v>175964.58673684564</v>
      </c>
      <c r="E4" s="1">
        <f ca="1"/>
        <v>171263.79688690227</v>
      </c>
      <c r="F4" s="1">
        <f ca="1"/>
        <v>171423.99408053581</v>
      </c>
      <c r="G4" s="1">
        <f ca="1"/>
        <v>174026.63343981717</v>
      </c>
      <c r="H4" s="1">
        <f ca="1"/>
        <v>164809.67600607022</v>
      </c>
      <c r="I4" s="1">
        <f ca="1"/>
        <v>176393.97942927643</v>
      </c>
      <c r="J4" s="1">
        <f ca="1"/>
        <v>177503.56323584047</v>
      </c>
      <c r="K4" s="1">
        <f ca="1"/>
        <v>171916.15984827126</v>
      </c>
      <c r="L4" s="1">
        <f ca="1"/>
        <v>173209.45454101579</v>
      </c>
      <c r="M4" s="1">
        <f ca="1"/>
        <v>169890.07867554741</v>
      </c>
      <c r="N4" s="1">
        <f ca="1"/>
        <v>170331.39026410578</v>
      </c>
      <c r="O4" s="1">
        <f ca="1"/>
        <v>165571.70729084691</v>
      </c>
      <c r="P4" s="1">
        <f ca="1"/>
        <v>159728.40993581968</v>
      </c>
      <c r="Q4" s="1">
        <f ca="1"/>
        <v>157127.74088846854</v>
      </c>
      <c r="R4" s="1">
        <f ca="1"/>
        <v>159875.08850550471</v>
      </c>
      <c r="S4" s="1">
        <f ca="1"/>
        <v>164735.27444313999</v>
      </c>
      <c r="T4" s="1">
        <f ca="1"/>
        <v>160483.24092509566</v>
      </c>
      <c r="U4" s="1">
        <f ca="1"/>
        <v>168832.19240327447</v>
      </c>
      <c r="V4" s="1">
        <f ca="1"/>
        <v>171828.31221201894</v>
      </c>
      <c r="W4" s="1">
        <f ca="1"/>
        <v>172308.88052634289</v>
      </c>
      <c r="X4" s="1">
        <f ca="1"/>
        <v>177656.84502160957</v>
      </c>
      <c r="Y4" s="1">
        <f ca="1"/>
        <v>180411.55610398843</v>
      </c>
      <c r="Z4" s="1">
        <f ca="1"/>
        <v>180563.7465353568</v>
      </c>
      <c r="AA4" s="1">
        <f ca="1"/>
        <v>172447.89643959375</v>
      </c>
      <c r="AB4" s="1">
        <f ca="1"/>
        <v>184190.82879143453</v>
      </c>
      <c r="AC4" s="1">
        <f ca="1"/>
        <v>197256.5674299364</v>
      </c>
      <c r="AD4" s="1">
        <f ca="1"/>
        <v>191751.85554176057</v>
      </c>
      <c r="AE4" s="1">
        <f ca="1"/>
        <v>190159.00986406818</v>
      </c>
      <c r="AF4" s="1">
        <f ca="1"/>
        <v>185895.03437511894</v>
      </c>
      <c r="AG4" s="1">
        <f ca="1"/>
        <v>191202.56774211908</v>
      </c>
      <c r="AH4" s="1">
        <f ca="1"/>
        <v>183854.15257210244</v>
      </c>
      <c r="AI4" s="1">
        <f ca="1"/>
        <v>181928.30731242656</v>
      </c>
      <c r="AJ4" s="1">
        <f ca="1"/>
        <v>187654.14819562581</v>
      </c>
      <c r="AK4" s="1">
        <f ca="1"/>
        <v>195244.08283363737</v>
      </c>
      <c r="AL4" s="1">
        <f ca="1"/>
        <v>197415.14221923065</v>
      </c>
      <c r="AM4" s="1" t="str">
        <f ca="1"/>
        <v/>
      </c>
      <c r="AN4" s="1" t="str">
        <f ca="1"/>
        <v/>
      </c>
      <c r="AO4" s="1" t="str">
        <f ca="1"/>
        <v/>
      </c>
      <c r="AP4" s="1" t="str">
        <f ca="1"/>
        <v/>
      </c>
      <c r="AQ4" s="1" t="str">
        <f ca="1"/>
        <v/>
      </c>
      <c r="AR4" s="1" t="str">
        <f ca="1"/>
        <v/>
      </c>
      <c r="AS4" s="1" t="str">
        <f ca="1"/>
        <v/>
      </c>
      <c r="AT4" s="1" t="str">
        <f ca="1"/>
        <v/>
      </c>
      <c r="AU4" s="1" t="str">
        <f ca="1"/>
        <v/>
      </c>
      <c r="AV4" s="1" t="str">
        <f ca="1"/>
        <v/>
      </c>
      <c r="AW4" s="1" t="str">
        <f ca="1"/>
        <v/>
      </c>
      <c r="AX4" s="1" t="str">
        <f ca="1"/>
        <v/>
      </c>
      <c r="AY4" t="e">
        <f ca="1"/>
        <v>#N/A</v>
      </c>
      <c r="AZ4" t="e">
        <f ca="1"/>
        <v>#N/A</v>
      </c>
      <c r="BA4" t="e">
        <f ca="1"/>
        <v>#N/A</v>
      </c>
      <c r="BB4" t="e">
        <f ca="1"/>
        <v>#N/A</v>
      </c>
      <c r="BC4" t="e">
        <f ca="1"/>
        <v>#N/A</v>
      </c>
      <c r="BD4" t="e">
        <f ca="1"/>
        <v>#N/A</v>
      </c>
      <c r="BE4" t="e">
        <f ca="1"/>
        <v>#N/A</v>
      </c>
      <c r="BF4" t="e">
        <f ca="1"/>
        <v>#N/A</v>
      </c>
      <c r="BG4" t="e">
        <f ca="1"/>
        <v>#N/A</v>
      </c>
      <c r="BH4" t="e">
        <f ca="1"/>
        <v>#N/A</v>
      </c>
      <c r="BI4" t="e">
        <f ca="1"/>
        <v>#N/A</v>
      </c>
      <c r="BK4" s="7"/>
    </row>
    <row r="5" spans="1:66" x14ac:dyDescent="0.25">
      <c r="A5" s="6">
        <v>3</v>
      </c>
      <c r="B5" s="1">
        <f ca="1"/>
        <v>181592.03056603164</v>
      </c>
      <c r="C5" s="1">
        <f ca="1"/>
        <v>173162.0942192442</v>
      </c>
      <c r="D5" s="1">
        <f ca="1"/>
        <v>168208.69956721831</v>
      </c>
      <c r="E5" s="1">
        <f ca="1"/>
        <v>170299.27182726748</v>
      </c>
      <c r="F5" s="1">
        <f ca="1"/>
        <v>172543.52720213879</v>
      </c>
      <c r="G5" s="1">
        <f ca="1"/>
        <v>168546.11877130321</v>
      </c>
      <c r="H5" s="1">
        <f ca="1"/>
        <v>175365.39981019037</v>
      </c>
      <c r="I5" s="1">
        <f ca="1"/>
        <v>178646.08059778778</v>
      </c>
      <c r="J5" s="1">
        <f ca="1"/>
        <v>179628.90170752158</v>
      </c>
      <c r="K5" s="1">
        <f ca="1"/>
        <v>178902.91633897478</v>
      </c>
      <c r="L5" s="1">
        <f ca="1"/>
        <v>173700.3739135199</v>
      </c>
      <c r="M5" s="1">
        <f ca="1"/>
        <v>167453.55795534205</v>
      </c>
      <c r="N5" s="1">
        <f ca="1"/>
        <v>164952.28692139033</v>
      </c>
      <c r="O5" s="1">
        <f ca="1"/>
        <v>158472.06423458946</v>
      </c>
      <c r="P5" s="1">
        <f ca="1"/>
        <v>152718.34734530182</v>
      </c>
      <c r="Q5" s="1">
        <f ca="1"/>
        <v>155317.6112450746</v>
      </c>
      <c r="R5" s="1">
        <f ca="1"/>
        <v>161804.22004057228</v>
      </c>
      <c r="S5" s="1">
        <f ca="1"/>
        <v>159036.20865028375</v>
      </c>
      <c r="T5" s="1">
        <f ca="1"/>
        <v>168934.13108435977</v>
      </c>
      <c r="U5" s="1">
        <f ca="1"/>
        <v>170047.54004146135</v>
      </c>
      <c r="V5" s="1">
        <f ca="1"/>
        <v>172695.29274594327</v>
      </c>
      <c r="W5" s="1">
        <f ca="1"/>
        <v>180133.25714407244</v>
      </c>
      <c r="X5" s="1">
        <f ca="1"/>
        <v>180183.99063561085</v>
      </c>
      <c r="Y5" s="1">
        <f ca="1"/>
        <v>180528.37567183378</v>
      </c>
      <c r="Z5" s="1">
        <f ca="1"/>
        <v>177167.77482887905</v>
      </c>
      <c r="AA5" s="1">
        <f ca="1"/>
        <v>168135.06578022899</v>
      </c>
      <c r="AB5" s="1">
        <f ca="1"/>
        <v>182921.59699931432</v>
      </c>
      <c r="AC5" s="1">
        <f ca="1"/>
        <v>200823.69325523521</v>
      </c>
      <c r="AD5" s="1">
        <f ca="1"/>
        <v>194617.62121174284</v>
      </c>
      <c r="AE5" s="1">
        <f ca="1"/>
        <v>189491.01987341646</v>
      </c>
      <c r="AF5" s="1">
        <f ca="1"/>
        <v>195727.87804885284</v>
      </c>
      <c r="AG5" s="1">
        <f ca="1"/>
        <v>191126.12001094551</v>
      </c>
      <c r="AH5" s="1">
        <f ca="1"/>
        <v>184404.52806769151</v>
      </c>
      <c r="AI5" s="1">
        <f ca="1"/>
        <v>188221.07674673258</v>
      </c>
      <c r="AJ5" s="1">
        <f ca="1"/>
        <v>189767.04434177704</v>
      </c>
      <c r="AK5" s="1">
        <f ca="1"/>
        <v>199602.5545222275</v>
      </c>
      <c r="AL5" s="1">
        <f ca="1"/>
        <v>196304.65780678467</v>
      </c>
      <c r="AM5" s="1" t="str">
        <f ca="1"/>
        <v/>
      </c>
      <c r="AN5" s="1" t="str">
        <f ca="1"/>
        <v/>
      </c>
      <c r="AO5" s="1" t="str">
        <f ca="1"/>
        <v/>
      </c>
      <c r="AP5" s="1" t="str">
        <f ca="1"/>
        <v/>
      </c>
      <c r="AQ5" s="1" t="str">
        <f ca="1"/>
        <v/>
      </c>
      <c r="AR5" s="1" t="str">
        <f ca="1"/>
        <v/>
      </c>
      <c r="AS5" s="1" t="str">
        <f ca="1"/>
        <v/>
      </c>
      <c r="AT5" s="1" t="str">
        <f ca="1"/>
        <v/>
      </c>
      <c r="AU5" s="1" t="str">
        <f ca="1"/>
        <v/>
      </c>
      <c r="AV5" s="1" t="str">
        <f ca="1"/>
        <v/>
      </c>
      <c r="AW5" s="1" t="str">
        <f ca="1"/>
        <v/>
      </c>
      <c r="AX5" s="1" t="str">
        <f ca="1"/>
        <v/>
      </c>
      <c r="AY5" t="e">
        <f ca="1"/>
        <v>#N/A</v>
      </c>
      <c r="AZ5" t="e">
        <f ca="1"/>
        <v>#N/A</v>
      </c>
      <c r="BA5" t="e">
        <f ca="1"/>
        <v>#N/A</v>
      </c>
      <c r="BB5" t="e">
        <f ca="1"/>
        <v>#N/A</v>
      </c>
      <c r="BC5" t="e">
        <f ca="1"/>
        <v>#N/A</v>
      </c>
      <c r="BD5" t="e">
        <f ca="1"/>
        <v>#N/A</v>
      </c>
      <c r="BE5" t="e">
        <f ca="1"/>
        <v>#N/A</v>
      </c>
      <c r="BF5" t="e">
        <f ca="1"/>
        <v>#N/A</v>
      </c>
      <c r="BG5" t="e">
        <f ca="1"/>
        <v>#N/A</v>
      </c>
      <c r="BH5" t="e">
        <f ca="1"/>
        <v>#N/A</v>
      </c>
      <c r="BI5" t="e">
        <f ca="1"/>
        <v>#N/A</v>
      </c>
      <c r="BK5" s="7"/>
    </row>
    <row r="6" spans="1:66" x14ac:dyDescent="0.25">
      <c r="A6" s="6">
        <v>4</v>
      </c>
      <c r="B6" s="1">
        <f ca="1"/>
        <v>174740.21001192532</v>
      </c>
      <c r="C6" s="1">
        <f ca="1"/>
        <v>165713.80803664436</v>
      </c>
      <c r="D6" s="1">
        <f ca="1"/>
        <v>167840.41400589573</v>
      </c>
      <c r="E6" s="1">
        <f ca="1"/>
        <v>171000.1005571381</v>
      </c>
      <c r="F6" s="1">
        <f ca="1"/>
        <v>167490.06823581475</v>
      </c>
      <c r="G6" s="1">
        <f ca="1"/>
        <v>179345.57909992125</v>
      </c>
      <c r="H6" s="1">
        <f ca="1"/>
        <v>178204.14203948836</v>
      </c>
      <c r="I6" s="1">
        <f ca="1"/>
        <v>178598.48369566834</v>
      </c>
      <c r="J6" s="1">
        <f ca="1"/>
        <v>185218.86889024614</v>
      </c>
      <c r="K6" s="1">
        <f ca="1"/>
        <v>180095.23446922732</v>
      </c>
      <c r="L6" s="1">
        <f ca="1"/>
        <v>172727.34880128887</v>
      </c>
      <c r="M6" s="1">
        <f ca="1"/>
        <v>161762.34514013276</v>
      </c>
      <c r="N6" s="1">
        <f ca="1"/>
        <v>157621.91276620328</v>
      </c>
      <c r="O6" s="1">
        <f ca="1"/>
        <v>151386.83924168692</v>
      </c>
      <c r="P6" s="1">
        <f ca="1"/>
        <v>149643.74201175774</v>
      </c>
      <c r="Q6" s="1">
        <f ca="1"/>
        <v>156066.97281320131</v>
      </c>
      <c r="R6" s="1">
        <f ca="1"/>
        <v>155970.6329287038</v>
      </c>
      <c r="S6" s="1">
        <f ca="1"/>
        <v>168045.24365298575</v>
      </c>
      <c r="T6" s="1">
        <f ca="1"/>
        <v>168807.58876330667</v>
      </c>
      <c r="U6" s="1">
        <f ca="1"/>
        <v>170070.46827095211</v>
      </c>
      <c r="V6" s="1">
        <f ca="1"/>
        <v>179572.9365203713</v>
      </c>
      <c r="W6" s="1">
        <f ca="1"/>
        <v>183036.31522328543</v>
      </c>
      <c r="X6" s="1">
        <f ca="1"/>
        <v>180910.17518365267</v>
      </c>
      <c r="Y6" s="1">
        <f ca="1"/>
        <v>177622.5627162481</v>
      </c>
      <c r="Z6" s="1">
        <f ca="1"/>
        <v>173913.71850681538</v>
      </c>
      <c r="AA6" s="1">
        <f ca="1"/>
        <v>163306.11473391773</v>
      </c>
      <c r="AB6" s="1">
        <f ca="1"/>
        <v>182614.4120666805</v>
      </c>
      <c r="AC6" s="1">
        <f ca="1"/>
        <v>206588.08774842482</v>
      </c>
      <c r="AD6" s="1">
        <f ca="1"/>
        <v>194277.39897275486</v>
      </c>
      <c r="AE6" s="1">
        <f ca="1"/>
        <v>198173.37298281005</v>
      </c>
      <c r="AF6" s="1">
        <f ca="1"/>
        <v>195847.77293965511</v>
      </c>
      <c r="AG6" s="1">
        <f ca="1"/>
        <v>193066.18253375776</v>
      </c>
      <c r="AH6" s="1">
        <f ca="1"/>
        <v>190003.35654315012</v>
      </c>
      <c r="AI6" s="1">
        <f ca="1"/>
        <v>190225.83265100495</v>
      </c>
      <c r="AJ6" s="1">
        <f ca="1"/>
        <v>192749.8704853878</v>
      </c>
      <c r="AK6" s="1">
        <f ca="1"/>
        <v>197256.57177593827</v>
      </c>
      <c r="AL6" s="1">
        <f ca="1"/>
        <v>192565.10955484174</v>
      </c>
      <c r="AM6" s="1" t="str">
        <f ca="1"/>
        <v/>
      </c>
      <c r="AN6" s="1" t="str">
        <f ca="1"/>
        <v/>
      </c>
      <c r="AO6" s="1" t="str">
        <f ca="1"/>
        <v/>
      </c>
      <c r="AP6" s="1" t="str">
        <f ca="1"/>
        <v/>
      </c>
      <c r="AQ6" s="1" t="str">
        <f ca="1"/>
        <v/>
      </c>
      <c r="AR6" s="1" t="str">
        <f ca="1"/>
        <v/>
      </c>
      <c r="AS6" s="1" t="str">
        <f ca="1"/>
        <v/>
      </c>
      <c r="AT6" s="1" t="str">
        <f ca="1"/>
        <v/>
      </c>
      <c r="AU6" s="1" t="str">
        <f ca="1"/>
        <v/>
      </c>
      <c r="AV6" s="1" t="str">
        <f ca="1"/>
        <v/>
      </c>
      <c r="AW6" s="1" t="str">
        <f ca="1"/>
        <v/>
      </c>
      <c r="AX6" s="1" t="str">
        <f ca="1"/>
        <v/>
      </c>
      <c r="AY6" t="e">
        <f ca="1"/>
        <v>#N/A</v>
      </c>
      <c r="AZ6" t="e">
        <f ca="1"/>
        <v>#N/A</v>
      </c>
      <c r="BA6" t="e">
        <f ca="1"/>
        <v>#N/A</v>
      </c>
      <c r="BB6" t="e">
        <f ca="1"/>
        <v>#N/A</v>
      </c>
      <c r="BC6" t="e">
        <f ca="1"/>
        <v>#N/A</v>
      </c>
      <c r="BD6" t="e">
        <f ca="1"/>
        <v>#N/A</v>
      </c>
      <c r="BE6" t="e">
        <f ca="1"/>
        <v>#N/A</v>
      </c>
      <c r="BF6" t="e">
        <f ca="1"/>
        <v>#N/A</v>
      </c>
      <c r="BG6" t="e">
        <f ca="1"/>
        <v>#N/A</v>
      </c>
      <c r="BH6" t="e">
        <f ca="1"/>
        <v>#N/A</v>
      </c>
      <c r="BI6" t="e">
        <f ca="1"/>
        <v>#N/A</v>
      </c>
      <c r="BK6" s="7"/>
    </row>
    <row r="7" spans="1:66" x14ac:dyDescent="0.25">
      <c r="A7" s="6">
        <v>5</v>
      </c>
      <c r="B7" s="1">
        <f ca="1"/>
        <v>166853.28776728851</v>
      </c>
      <c r="C7" s="1">
        <f ca="1"/>
        <v>164342.51590072984</v>
      </c>
      <c r="D7" s="1">
        <f ca="1"/>
        <v>167665.94047875988</v>
      </c>
      <c r="E7" s="1">
        <f ca="1"/>
        <v>165478.25884199512</v>
      </c>
      <c r="F7" s="1">
        <f ca="1"/>
        <v>177510.90019680376</v>
      </c>
      <c r="G7" s="1">
        <f ca="1"/>
        <v>181215.18675922294</v>
      </c>
      <c r="H7" s="1">
        <f ca="1"/>
        <v>178169.61137386633</v>
      </c>
      <c r="I7" s="1">
        <f ca="1"/>
        <v>185868.27459286223</v>
      </c>
      <c r="J7" s="1">
        <f ca="1"/>
        <v>187012.24089544959</v>
      </c>
      <c r="K7" s="1">
        <f ca="1"/>
        <v>179660.36458868865</v>
      </c>
      <c r="L7" s="1">
        <f ca="1"/>
        <v>167794.39705752619</v>
      </c>
      <c r="M7" s="1">
        <f ca="1"/>
        <v>154671.26445543487</v>
      </c>
      <c r="N7" s="1">
        <f ca="1"/>
        <v>150485.47315252607</v>
      </c>
      <c r="O7" s="1">
        <f ca="1"/>
        <v>147879.44659352035</v>
      </c>
      <c r="P7" s="1">
        <f ca="1"/>
        <v>149939.69822158647</v>
      </c>
      <c r="Q7" s="1">
        <f ca="1"/>
        <v>150657.84886829025</v>
      </c>
      <c r="R7" s="1">
        <f ca="1"/>
        <v>164679.02518039869</v>
      </c>
      <c r="S7" s="1">
        <f ca="1"/>
        <v>167214.21296706347</v>
      </c>
      <c r="T7" s="1">
        <f ca="1"/>
        <v>169141.84881135658</v>
      </c>
      <c r="U7" s="1">
        <f ca="1"/>
        <v>177105.09241698112</v>
      </c>
      <c r="V7" s="1">
        <f ca="1"/>
        <v>182703.47052659409</v>
      </c>
      <c r="W7" s="1">
        <f ca="1"/>
        <v>183818.86887444535</v>
      </c>
      <c r="X7" s="1">
        <f ca="1"/>
        <v>179258.67808165096</v>
      </c>
      <c r="Y7" s="1">
        <f ca="1"/>
        <v>173063.55760364782</v>
      </c>
      <c r="Z7" s="1">
        <f ca="1"/>
        <v>170418.47861117354</v>
      </c>
      <c r="AA7" s="1">
        <f ca="1"/>
        <v>162685.52919321184</v>
      </c>
      <c r="AB7" s="1">
        <f ca="1"/>
        <v>184480.30951128842</v>
      </c>
      <c r="AC7" s="1">
        <f ca="1"/>
        <v>205886.09454406996</v>
      </c>
      <c r="AD7" s="1">
        <f ca="1"/>
        <v>202317.24476058542</v>
      </c>
      <c r="AE7" s="1">
        <f ca="1"/>
        <v>199952.91804147625</v>
      </c>
      <c r="AF7" s="1">
        <f ca="1"/>
        <v>196762.00091626099</v>
      </c>
      <c r="AG7" s="1">
        <f ca="1"/>
        <v>198945.49156167597</v>
      </c>
      <c r="AH7" s="1">
        <f ca="1"/>
        <v>192683.50362391651</v>
      </c>
      <c r="AI7" s="1">
        <f ca="1"/>
        <v>191803.39399661456</v>
      </c>
      <c r="AJ7" s="1">
        <f ca="1"/>
        <v>191904.69301106731</v>
      </c>
      <c r="AK7" s="1">
        <f ca="1"/>
        <v>193312.65594341554</v>
      </c>
      <c r="AL7" s="1">
        <f ca="1"/>
        <v>187689.84492451965</v>
      </c>
      <c r="AM7" s="1" t="str">
        <f ca="1"/>
        <v/>
      </c>
      <c r="AN7" s="1" t="str">
        <f ca="1"/>
        <v/>
      </c>
      <c r="AO7" s="1" t="str">
        <f ca="1"/>
        <v/>
      </c>
      <c r="AP7" s="1" t="str">
        <f ca="1"/>
        <v/>
      </c>
      <c r="AQ7" s="1" t="str">
        <f ca="1"/>
        <v/>
      </c>
      <c r="AR7" s="1" t="str">
        <f ca="1"/>
        <v/>
      </c>
      <c r="AS7" s="1" t="str">
        <f ca="1"/>
        <v/>
      </c>
      <c r="AT7" s="1" t="str">
        <f ca="1"/>
        <v/>
      </c>
      <c r="AU7" s="1" t="str">
        <f ca="1"/>
        <v/>
      </c>
      <c r="AV7" s="1" t="str">
        <f ca="1"/>
        <v/>
      </c>
      <c r="AW7" s="1" t="str">
        <f ca="1"/>
        <v/>
      </c>
      <c r="AX7" s="1" t="str">
        <f ca="1"/>
        <v/>
      </c>
      <c r="AY7" t="e">
        <f ca="1"/>
        <v>#N/A</v>
      </c>
      <c r="AZ7" t="e">
        <f ca="1"/>
        <v>#N/A</v>
      </c>
      <c r="BA7" t="e">
        <f ca="1"/>
        <v>#N/A</v>
      </c>
      <c r="BB7" t="e">
        <f ca="1"/>
        <v>#N/A</v>
      </c>
      <c r="BC7" t="e">
        <f ca="1"/>
        <v>#N/A</v>
      </c>
      <c r="BD7" t="e">
        <f ca="1"/>
        <v>#N/A</v>
      </c>
      <c r="BE7" t="e">
        <f ca="1"/>
        <v>#N/A</v>
      </c>
      <c r="BF7" t="e">
        <f ca="1"/>
        <v>#N/A</v>
      </c>
      <c r="BG7" t="e">
        <f ca="1"/>
        <v>#N/A</v>
      </c>
      <c r="BH7" t="e">
        <f ca="1"/>
        <v>#N/A</v>
      </c>
      <c r="BI7" t="e">
        <f ca="1"/>
        <v>#N/A</v>
      </c>
      <c r="BK7" s="7"/>
    </row>
    <row r="8" spans="1:66" x14ac:dyDescent="0.25">
      <c r="A8" s="6">
        <v>6</v>
      </c>
      <c r="B8" s="1">
        <f ca="1"/>
        <v>165319.65564918894</v>
      </c>
      <c r="C8" s="1">
        <f ca="1"/>
        <v>164851.74497990959</v>
      </c>
      <c r="D8" s="1">
        <f ca="1"/>
        <v>162805.89083306026</v>
      </c>
      <c r="E8" s="1">
        <f ca="1"/>
        <v>176044.95660446756</v>
      </c>
      <c r="F8" s="1">
        <f ca="1"/>
        <v>180909.29940851207</v>
      </c>
      <c r="G8" s="1">
        <f ca="1"/>
        <v>182967.05828869995</v>
      </c>
      <c r="H8" s="1">
        <f ca="1"/>
        <v>185401.64402249962</v>
      </c>
      <c r="I8" s="1">
        <f ca="1"/>
        <v>188350.5017237376</v>
      </c>
      <c r="J8" s="1">
        <f ca="1"/>
        <v>186797.1138477198</v>
      </c>
      <c r="K8" s="1">
        <f ca="1"/>
        <v>175270.38723733835</v>
      </c>
      <c r="L8" s="1">
        <f ca="1"/>
        <v>160693.24837114467</v>
      </c>
      <c r="M8" s="1">
        <f ca="1"/>
        <v>146208.61418445501</v>
      </c>
      <c r="N8" s="1">
        <f ca="1"/>
        <v>146823.27379308207</v>
      </c>
      <c r="O8" s="1">
        <f ca="1"/>
        <v>148316.16055121992</v>
      </c>
      <c r="P8" s="1">
        <f ca="1"/>
        <v>145546.45569098883</v>
      </c>
      <c r="Q8" s="1">
        <f ca="1"/>
        <v>157839.1337127295</v>
      </c>
      <c r="R8" s="1">
        <f ca="1"/>
        <v>163565.84847552588</v>
      </c>
      <c r="S8" s="1">
        <f ca="1"/>
        <v>166369.44958746969</v>
      </c>
      <c r="T8" s="1">
        <f ca="1"/>
        <v>174921.31095674861</v>
      </c>
      <c r="U8" s="1">
        <f ca="1"/>
        <v>179296.37893510732</v>
      </c>
      <c r="V8" s="1">
        <f ca="1"/>
        <v>183503.59656664872</v>
      </c>
      <c r="W8" s="1">
        <f ca="1"/>
        <v>181674.1426994662</v>
      </c>
      <c r="X8" s="1">
        <f ca="1"/>
        <v>176473.33672370337</v>
      </c>
      <c r="Y8" s="1">
        <f ca="1"/>
        <v>169414.56600805465</v>
      </c>
      <c r="Z8" s="1">
        <f ca="1"/>
        <v>169400.83337580872</v>
      </c>
      <c r="AA8" s="1">
        <f ca="1"/>
        <v>164433.13347040792</v>
      </c>
      <c r="AB8" s="1">
        <f ca="1"/>
        <v>184044.70417280315</v>
      </c>
      <c r="AC8" s="1">
        <f ca="1"/>
        <v>220027.88771907196</v>
      </c>
      <c r="AD8" s="1">
        <f ca="1"/>
        <v>204168.28443412046</v>
      </c>
      <c r="AE8" s="1">
        <f ca="1"/>
        <v>201676.11192804534</v>
      </c>
      <c r="AF8" s="1">
        <f ca="1"/>
        <v>204349.37069835328</v>
      </c>
      <c r="AG8" s="1">
        <f ca="1"/>
        <v>201852.20924744953</v>
      </c>
      <c r="AH8" s="1">
        <f ca="1"/>
        <v>196616.18797829835</v>
      </c>
      <c r="AI8" s="1">
        <f ca="1"/>
        <v>193198.06810210709</v>
      </c>
      <c r="AJ8" s="1">
        <f ca="1"/>
        <v>186054.29317658424</v>
      </c>
      <c r="AK8" s="1">
        <f ca="1"/>
        <v>190004.7133539448</v>
      </c>
      <c r="AL8" s="1">
        <f ca="1"/>
        <v>187136.07393520279</v>
      </c>
      <c r="AM8" s="1" t="str">
        <f ca="1"/>
        <v/>
      </c>
      <c r="AN8" s="1" t="str">
        <f ca="1"/>
        <v/>
      </c>
      <c r="AO8" s="1" t="str">
        <f ca="1"/>
        <v/>
      </c>
      <c r="AP8" s="1" t="str">
        <f ca="1"/>
        <v/>
      </c>
      <c r="AQ8" s="1" t="str">
        <f ca="1"/>
        <v/>
      </c>
      <c r="AR8" s="1" t="str">
        <f ca="1"/>
        <v/>
      </c>
      <c r="AS8" s="1" t="str">
        <f ca="1"/>
        <v/>
      </c>
      <c r="AT8" s="1" t="str">
        <f ca="1"/>
        <v/>
      </c>
      <c r="AU8" s="1" t="str">
        <f ca="1"/>
        <v/>
      </c>
      <c r="AV8" s="1" t="str">
        <f ca="1"/>
        <v/>
      </c>
      <c r="AW8" s="1" t="str">
        <f ca="1"/>
        <v/>
      </c>
      <c r="AX8" s="1" t="str">
        <f ca="1"/>
        <v/>
      </c>
      <c r="AY8" t="e">
        <f ca="1"/>
        <v>#N/A</v>
      </c>
      <c r="AZ8" t="e">
        <f ca="1"/>
        <v>#N/A</v>
      </c>
      <c r="BA8" t="e">
        <f ca="1"/>
        <v>#N/A</v>
      </c>
      <c r="BB8" t="e">
        <f ca="1"/>
        <v>#N/A</v>
      </c>
      <c r="BC8" t="e">
        <f ca="1"/>
        <v>#N/A</v>
      </c>
      <c r="BD8" t="e">
        <f ca="1"/>
        <v>#N/A</v>
      </c>
      <c r="BE8" t="e">
        <f ca="1"/>
        <v>#N/A</v>
      </c>
      <c r="BF8" t="e">
        <f ca="1"/>
        <v>#N/A</v>
      </c>
      <c r="BG8" t="e">
        <f ca="1"/>
        <v>#N/A</v>
      </c>
      <c r="BH8" t="e">
        <f ca="1"/>
        <v>#N/A</v>
      </c>
      <c r="BI8" t="e">
        <f ca="1"/>
        <v>#N/A</v>
      </c>
      <c r="BK8" s="7"/>
    </row>
    <row r="9" spans="1:66" x14ac:dyDescent="0.25">
      <c r="A9" s="5">
        <v>7</v>
      </c>
      <c r="B9" s="1">
        <f ca="1"/>
        <v>165971.78698304866</v>
      </c>
      <c r="C9" s="1">
        <f ca="1"/>
        <v>159046.66585283622</v>
      </c>
      <c r="D9" s="1">
        <f ca="1"/>
        <v>171790.04715100123</v>
      </c>
      <c r="E9" s="1">
        <f ca="1"/>
        <v>179762.68076424635</v>
      </c>
      <c r="F9" s="1">
        <f ca="1"/>
        <v>182584.48023448075</v>
      </c>
      <c r="G9" s="1">
        <f ca="1"/>
        <v>188383.08298933652</v>
      </c>
      <c r="H9" s="1">
        <f ca="1"/>
        <v>187848.45452324493</v>
      </c>
      <c r="I9" s="1">
        <f ca="1"/>
        <v>188528.71076861973</v>
      </c>
      <c r="J9" s="1">
        <f ca="1"/>
        <v>182442.2008021957</v>
      </c>
      <c r="K9" s="1">
        <f ca="1"/>
        <v>168592.70812982926</v>
      </c>
      <c r="L9" s="1">
        <f ca="1"/>
        <v>153516.47529594591</v>
      </c>
      <c r="M9" s="1">
        <f ca="1"/>
        <v>143118.49243283624</v>
      </c>
      <c r="N9" s="1">
        <f ca="1"/>
        <v>146576.97989235626</v>
      </c>
      <c r="O9" s="1">
        <f ca="1"/>
        <v>142607.2307656958</v>
      </c>
      <c r="P9" s="1">
        <f ca="1"/>
        <v>152061.27272980881</v>
      </c>
      <c r="Q9" s="1">
        <f ca="1"/>
        <v>157096.45625195291</v>
      </c>
      <c r="R9" s="1">
        <f ca="1"/>
        <v>162996.98035957152</v>
      </c>
      <c r="S9" s="1">
        <f ca="1"/>
        <v>173420.99369369057</v>
      </c>
      <c r="T9" s="1">
        <f ca="1"/>
        <v>177120.70243103133</v>
      </c>
      <c r="U9" s="1">
        <f ca="1"/>
        <v>179806.22213516891</v>
      </c>
      <c r="V9" s="1">
        <f ca="1"/>
        <v>181364.50996406283</v>
      </c>
      <c r="W9" s="1">
        <f ca="1"/>
        <v>177765.05129216379</v>
      </c>
      <c r="X9" s="1">
        <f ca="1"/>
        <v>172430.86504078814</v>
      </c>
      <c r="Y9" s="1">
        <f ca="1"/>
        <v>168401.39372166374</v>
      </c>
      <c r="Z9" s="1">
        <f ca="1"/>
        <v>170088.02771400596</v>
      </c>
      <c r="AA9" s="1">
        <f ca="1"/>
        <v>161175.90839024459</v>
      </c>
      <c r="AB9" s="1">
        <f ca="1"/>
        <v>192418.40688519261</v>
      </c>
      <c r="AC9" s="1">
        <f ca="1"/>
        <v>223714.58080529113</v>
      </c>
      <c r="AD9" s="1">
        <f ca="1"/>
        <v>207250.59484767015</v>
      </c>
      <c r="AE9" s="1">
        <f ca="1"/>
        <v>209943.36211807889</v>
      </c>
      <c r="AF9" s="1">
        <f ca="1"/>
        <v>209197.76905166113</v>
      </c>
      <c r="AG9" s="1">
        <f ca="1"/>
        <v>206259.42859985196</v>
      </c>
      <c r="AH9" s="1">
        <f ca="1"/>
        <v>198415.87317874446</v>
      </c>
      <c r="AI9" s="1">
        <f ca="1"/>
        <v>187209.45612423107</v>
      </c>
      <c r="AJ9" s="1">
        <f ca="1"/>
        <v>180070.04456929356</v>
      </c>
      <c r="AK9" s="1">
        <f ca="1"/>
        <v>188371.82690387842</v>
      </c>
      <c r="AL9" s="1">
        <f ca="1"/>
        <v>187175.84474165569</v>
      </c>
      <c r="AM9" s="1" t="str">
        <f ca="1"/>
        <v/>
      </c>
      <c r="AN9" s="1" t="str">
        <f ca="1"/>
        <v/>
      </c>
      <c r="AO9" s="1" t="str">
        <f ca="1"/>
        <v/>
      </c>
      <c r="AP9" s="1" t="str">
        <f ca="1"/>
        <v/>
      </c>
      <c r="AQ9" s="1" t="str">
        <f ca="1"/>
        <v/>
      </c>
      <c r="AR9" s="1" t="str">
        <f ca="1"/>
        <v/>
      </c>
      <c r="AS9" s="1" t="str">
        <f ca="1"/>
        <v/>
      </c>
      <c r="AT9" s="1" t="str">
        <f ca="1"/>
        <v/>
      </c>
      <c r="AU9" s="1" t="str">
        <f ca="1"/>
        <v/>
      </c>
      <c r="AV9" s="1" t="str">
        <f ca="1"/>
        <v/>
      </c>
      <c r="AW9" s="1" t="str">
        <f ca="1"/>
        <v/>
      </c>
      <c r="AX9" s="1" t="str">
        <f ca="1"/>
        <v/>
      </c>
      <c r="AY9" t="e">
        <f ca="1"/>
        <v>#N/A</v>
      </c>
      <c r="AZ9" t="e">
        <f ca="1"/>
        <v>#N/A</v>
      </c>
      <c r="BA9" t="e">
        <f ca="1"/>
        <v>#N/A</v>
      </c>
      <c r="BB9" t="e">
        <f ca="1"/>
        <v>#N/A</v>
      </c>
      <c r="BC9" t="e">
        <f ca="1"/>
        <v>#N/A</v>
      </c>
      <c r="BD9" t="e">
        <f ca="1"/>
        <v>#N/A</v>
      </c>
      <c r="BE9" t="e">
        <f ca="1"/>
        <v>#N/A</v>
      </c>
      <c r="BF9" t="e">
        <f ca="1"/>
        <v>#N/A</v>
      </c>
      <c r="BG9" t="e">
        <f ca="1"/>
        <v>#N/A</v>
      </c>
      <c r="BH9" t="e">
        <f ca="1"/>
        <v>#N/A</v>
      </c>
      <c r="BI9" t="e">
        <f ca="1"/>
        <v>#N/A</v>
      </c>
      <c r="BK9" s="7"/>
    </row>
    <row r="10" spans="1:66" x14ac:dyDescent="0.25">
      <c r="A10" s="5">
        <v>8</v>
      </c>
      <c r="B10" s="1">
        <f ca="1"/>
        <v>159759.61434697988</v>
      </c>
      <c r="C10" s="1">
        <f ca="1"/>
        <v>168245.27264382393</v>
      </c>
      <c r="D10" s="1">
        <f ca="1"/>
        <v>175128.5481096498</v>
      </c>
      <c r="E10" s="1">
        <f ca="1"/>
        <v>181257.69416907744</v>
      </c>
      <c r="F10" s="1">
        <f ca="1"/>
        <v>188397.33693749382</v>
      </c>
      <c r="G10" s="1">
        <f ca="1"/>
        <v>190888.4812882228</v>
      </c>
      <c r="H10" s="1">
        <f ca="1"/>
        <v>187801.04981822061</v>
      </c>
      <c r="I10" s="1">
        <f ca="1"/>
        <v>183453.06107544748</v>
      </c>
      <c r="J10" s="1">
        <f ca="1"/>
        <v>176166.43627016037</v>
      </c>
      <c r="K10" s="1">
        <f ca="1"/>
        <v>161802.70664677338</v>
      </c>
      <c r="L10" s="1">
        <f ca="1"/>
        <v>150872.11563383479</v>
      </c>
      <c r="M10" s="1">
        <f ca="1"/>
        <v>141994.88970509067</v>
      </c>
      <c r="N10" s="1">
        <f ca="1"/>
        <v>141993.44910443266</v>
      </c>
      <c r="O10" s="1">
        <f ca="1"/>
        <v>150814.64091873396</v>
      </c>
      <c r="P10" s="1">
        <f ca="1"/>
        <v>153046.48014020373</v>
      </c>
      <c r="Q10" s="1">
        <f ca="1"/>
        <v>156885.49542178895</v>
      </c>
      <c r="R10" s="1">
        <f ca="1"/>
        <v>169282.26679740479</v>
      </c>
      <c r="S10" s="1">
        <f ca="1"/>
        <v>175683.15574787854</v>
      </c>
      <c r="T10" s="1">
        <f ca="1"/>
        <v>177606.1054694608</v>
      </c>
      <c r="U10" s="1">
        <f ca="1"/>
        <v>178552.51961394507</v>
      </c>
      <c r="V10" s="1">
        <f ca="1"/>
        <v>177578.2097214447</v>
      </c>
      <c r="W10" s="1">
        <f ca="1"/>
        <v>173033.38913425896</v>
      </c>
      <c r="X10" s="1">
        <f ca="1"/>
        <v>171104.18215926649</v>
      </c>
      <c r="Y10" s="1">
        <f ca="1"/>
        <v>169050.61928561373</v>
      </c>
      <c r="Z10" s="1">
        <f ca="1"/>
        <v>169114.37903433337</v>
      </c>
      <c r="AA10" s="1">
        <f ca="1"/>
        <v>168412.42823910128</v>
      </c>
      <c r="AB10" s="1">
        <f ca="1"/>
        <v>193724.11153921852</v>
      </c>
      <c r="AC10" s="1">
        <f ca="1"/>
        <v>226258.59664120089</v>
      </c>
      <c r="AD10" s="1">
        <f ca="1"/>
        <v>216084.39825450827</v>
      </c>
      <c r="AE10" s="1">
        <f ca="1"/>
        <v>212915.50210310839</v>
      </c>
      <c r="AF10" s="1">
        <f ca="1"/>
        <v>214219.28280513137</v>
      </c>
      <c r="AG10" s="1">
        <f ca="1"/>
        <v>208223.87490988686</v>
      </c>
      <c r="AH10" s="1">
        <f ca="1"/>
        <v>194868.59015983911</v>
      </c>
      <c r="AI10" s="1">
        <f ca="1"/>
        <v>181148.22554426719</v>
      </c>
      <c r="AJ10" s="1">
        <f ca="1"/>
        <v>178726.13194963755</v>
      </c>
      <c r="AK10" s="1">
        <f ca="1"/>
        <v>187514.59644206421</v>
      </c>
      <c r="AL10" s="1">
        <f ca="1"/>
        <v>182785.95750000066</v>
      </c>
      <c r="AM10" s="1" t="str">
        <f ca="1"/>
        <v/>
      </c>
      <c r="AN10" s="1" t="str">
        <f ca="1"/>
        <v/>
      </c>
      <c r="AO10" s="1" t="str">
        <f ca="1"/>
        <v/>
      </c>
      <c r="AP10" s="1" t="str">
        <f ca="1"/>
        <v/>
      </c>
      <c r="AQ10" s="1" t="str">
        <f ca="1"/>
        <v/>
      </c>
      <c r="AR10" s="1" t="str">
        <f ca="1"/>
        <v/>
      </c>
      <c r="AS10" s="1" t="str">
        <f ca="1"/>
        <v/>
      </c>
      <c r="AT10" s="1" t="str">
        <f ca="1"/>
        <v/>
      </c>
      <c r="AU10" s="1" t="str">
        <f ca="1"/>
        <v/>
      </c>
      <c r="AV10" s="1" t="str">
        <f ca="1"/>
        <v/>
      </c>
      <c r="AW10" s="1" t="str">
        <f ca="1"/>
        <v/>
      </c>
      <c r="AX10" s="1" t="str">
        <f ca="1"/>
        <v/>
      </c>
      <c r="AY10" t="e">
        <f ca="1"/>
        <v>#N/A</v>
      </c>
      <c r="AZ10" t="e">
        <f ca="1"/>
        <v>#N/A</v>
      </c>
      <c r="BA10" t="e">
        <f ca="1"/>
        <v>#N/A</v>
      </c>
      <c r="BB10" t="e">
        <f ca="1"/>
        <v>#N/A</v>
      </c>
      <c r="BC10" t="e">
        <f ca="1"/>
        <v>#N/A</v>
      </c>
      <c r="BD10" t="e">
        <f ca="1"/>
        <v>#N/A</v>
      </c>
      <c r="BE10" t="e">
        <f ca="1"/>
        <v>#N/A</v>
      </c>
      <c r="BF10" t="e">
        <f ca="1"/>
        <v>#N/A</v>
      </c>
      <c r="BG10" t="e">
        <f ca="1"/>
        <v>#N/A</v>
      </c>
      <c r="BH10" t="e">
        <f ca="1"/>
        <v>#N/A</v>
      </c>
      <c r="BI10" t="e">
        <f ca="1"/>
        <v>#N/A</v>
      </c>
      <c r="BK10" s="7"/>
    </row>
    <row r="11" spans="1:66" x14ac:dyDescent="0.25">
      <c r="A11" s="6">
        <v>9</v>
      </c>
      <c r="B11" s="1">
        <f ca="1"/>
        <v>169577.96531178735</v>
      </c>
      <c r="C11" s="1">
        <f ca="1"/>
        <v>169968.90492058615</v>
      </c>
      <c r="D11" s="1">
        <f ca="1"/>
        <v>175099.03214865635</v>
      </c>
      <c r="E11" s="1">
        <f ca="1"/>
        <v>187126.69646003129</v>
      </c>
      <c r="F11" s="1">
        <f ca="1"/>
        <v>190622.65985968173</v>
      </c>
      <c r="G11" s="1">
        <f ca="1"/>
        <v>191141.55060123364</v>
      </c>
      <c r="H11" s="1">
        <f ca="1"/>
        <v>182940.7591948366</v>
      </c>
      <c r="I11" s="1">
        <f ca="1"/>
        <v>177230.04433805816</v>
      </c>
      <c r="J11" s="1">
        <f ca="1"/>
        <v>169793.21092084111</v>
      </c>
      <c r="K11" s="1">
        <f ca="1"/>
        <v>159094.27849319635</v>
      </c>
      <c r="L11" s="1">
        <f ca="1"/>
        <v>151682.12300758477</v>
      </c>
      <c r="M11" s="1">
        <f ca="1"/>
        <v>136319.30251106873</v>
      </c>
      <c r="N11" s="1">
        <f ca="1"/>
        <v>149093.13657599376</v>
      </c>
      <c r="O11" s="1">
        <f ca="1"/>
        <v>149944.28734534964</v>
      </c>
      <c r="P11" s="1">
        <f ca="1"/>
        <v>150795.71251886728</v>
      </c>
      <c r="Q11" s="1">
        <f ca="1"/>
        <v>162974.64237013366</v>
      </c>
      <c r="R11" s="1">
        <f ca="1"/>
        <v>171024.17933068809</v>
      </c>
      <c r="S11" s="1">
        <f ca="1"/>
        <v>175936.52254837329</v>
      </c>
      <c r="T11" s="1">
        <f ca="1"/>
        <v>175365.11331737973</v>
      </c>
      <c r="U11" s="1">
        <f ca="1"/>
        <v>174659.69541098364</v>
      </c>
      <c r="V11" s="1">
        <f ca="1"/>
        <v>174514.63322628255</v>
      </c>
      <c r="W11" s="1">
        <f ca="1"/>
        <v>172289.47415026743</v>
      </c>
      <c r="X11" s="1">
        <f ca="1"/>
        <v>170722.37280578961</v>
      </c>
      <c r="Y11" s="1">
        <f ca="1"/>
        <v>168033.82725631102</v>
      </c>
      <c r="Z11" s="1">
        <f ca="1"/>
        <v>174806.48120720824</v>
      </c>
      <c r="AA11" s="1">
        <f ca="1"/>
        <v>168648.78976557549</v>
      </c>
      <c r="AB11" s="1">
        <f ca="1"/>
        <v>194419.9070437414</v>
      </c>
      <c r="AC11" s="1">
        <f ca="1"/>
        <v>235833.4025539615</v>
      </c>
      <c r="AD11" s="1">
        <f ca="1"/>
        <v>220199.34153777827</v>
      </c>
      <c r="AE11" s="1">
        <f ca="1"/>
        <v>220348.27207504318</v>
      </c>
      <c r="AF11" s="1">
        <f ca="1"/>
        <v>215517.8903536541</v>
      </c>
      <c r="AG11" s="1">
        <f ca="1"/>
        <v>205355.37312887219</v>
      </c>
      <c r="AH11" s="1">
        <f ca="1"/>
        <v>189707.4395024417</v>
      </c>
      <c r="AI11" s="1">
        <f ca="1"/>
        <v>179623.49899558324</v>
      </c>
      <c r="AJ11" s="1">
        <f ca="1"/>
        <v>179751.15096921579</v>
      </c>
      <c r="AK11" s="1">
        <f ca="1"/>
        <v>183856.35254867986</v>
      </c>
      <c r="AL11" s="1">
        <f ca="1"/>
        <v>188324.9992288847</v>
      </c>
      <c r="AM11" s="1" t="str">
        <f ca="1"/>
        <v/>
      </c>
      <c r="AN11" s="1" t="str">
        <f ca="1"/>
        <v/>
      </c>
      <c r="AO11" s="1" t="str">
        <f ca="1"/>
        <v/>
      </c>
      <c r="AP11" s="1" t="str">
        <f ca="1"/>
        <v/>
      </c>
      <c r="AQ11" s="1" t="str">
        <f ca="1"/>
        <v/>
      </c>
      <c r="AR11" s="1" t="str">
        <f ca="1"/>
        <v/>
      </c>
      <c r="AS11" s="1" t="str">
        <f ca="1"/>
        <v/>
      </c>
      <c r="AT11" s="1" t="str">
        <f ca="1"/>
        <v/>
      </c>
      <c r="AU11" s="1" t="str">
        <f ca="1"/>
        <v/>
      </c>
      <c r="AV11" s="1" t="str">
        <f ca="1"/>
        <v/>
      </c>
      <c r="AW11" s="1" t="str">
        <f ca="1"/>
        <v/>
      </c>
      <c r="AX11" s="1" t="str">
        <f ca="1"/>
        <v/>
      </c>
      <c r="AY11" t="e">
        <f ca="1"/>
        <v>#N/A</v>
      </c>
      <c r="AZ11" t="e">
        <f ca="1"/>
        <v>#N/A</v>
      </c>
      <c r="BA11" t="e">
        <f ca="1"/>
        <v>#N/A</v>
      </c>
      <c r="BB11" t="e">
        <f ca="1"/>
        <v>#N/A</v>
      </c>
      <c r="BC11" t="e">
        <f ca="1"/>
        <v>#N/A</v>
      </c>
      <c r="BD11" t="e">
        <f ca="1"/>
        <v>#N/A</v>
      </c>
      <c r="BE11" t="e">
        <f ca="1"/>
        <v>#N/A</v>
      </c>
      <c r="BF11" t="e">
        <f ca="1"/>
        <v>#N/A</v>
      </c>
      <c r="BG11" t="e">
        <f ca="1"/>
        <v>#N/A</v>
      </c>
      <c r="BH11" t="e">
        <f ca="1"/>
        <v>#N/A</v>
      </c>
      <c r="BI11" t="e">
        <f ca="1"/>
        <v>#N/A</v>
      </c>
      <c r="BK11" s="7"/>
    </row>
    <row r="12" spans="1:66" x14ac:dyDescent="0.25">
      <c r="A12" s="6">
        <v>10</v>
      </c>
      <c r="B12" s="1">
        <f ca="1"/>
        <v>170900.47218912045</v>
      </c>
      <c r="C12" s="1">
        <f ca="1"/>
        <v>170275.20163618901</v>
      </c>
      <c r="D12" s="1">
        <f ca="1"/>
        <v>181814.59130793385</v>
      </c>
      <c r="E12" s="1">
        <f ca="1"/>
        <v>189280.82855162487</v>
      </c>
      <c r="F12" s="1">
        <f ca="1"/>
        <v>190160.74461303608</v>
      </c>
      <c r="G12" s="1">
        <f ca="1"/>
        <v>186621.99315603825</v>
      </c>
      <c r="H12" s="1">
        <f ca="1"/>
        <v>176654.77715609898</v>
      </c>
      <c r="I12" s="1">
        <f ca="1"/>
        <v>170948.5902735251</v>
      </c>
      <c r="J12" s="1">
        <f ca="1"/>
        <v>167621.82887376024</v>
      </c>
      <c r="K12" s="1">
        <f ca="1"/>
        <v>160438.17015283497</v>
      </c>
      <c r="L12" s="1">
        <f ca="1"/>
        <v>145694.67001893659</v>
      </c>
      <c r="M12" s="1">
        <f ca="1"/>
        <v>141228.83614841889</v>
      </c>
      <c r="N12" s="1">
        <f ca="1"/>
        <v>147619.60928660701</v>
      </c>
      <c r="O12" s="1">
        <f ca="1"/>
        <v>147004.26065123378</v>
      </c>
      <c r="P12" s="1">
        <f ca="1"/>
        <v>156573.79189521365</v>
      </c>
      <c r="Q12" s="1">
        <f ca="1"/>
        <v>164337.78288736218</v>
      </c>
      <c r="R12" s="1">
        <f ca="1"/>
        <v>171085.51502538909</v>
      </c>
      <c r="S12" s="1">
        <f ca="1"/>
        <v>173066.46412096132</v>
      </c>
      <c r="T12" s="1">
        <f ca="1"/>
        <v>171096.18253072558</v>
      </c>
      <c r="U12" s="1">
        <f ca="1"/>
        <v>169100.18274601345</v>
      </c>
      <c r="V12" s="1">
        <f ca="1"/>
        <v>173930.16637586761</v>
      </c>
      <c r="W12" s="1">
        <f ca="1"/>
        <v>173151.24244863266</v>
      </c>
      <c r="X12" s="1">
        <f ca="1"/>
        <v>168742.78326208104</v>
      </c>
      <c r="Y12" s="1">
        <f ca="1"/>
        <v>174470.89226974436</v>
      </c>
      <c r="Z12" s="1">
        <f ca="1"/>
        <v>176092.97578423738</v>
      </c>
      <c r="AA12" s="1">
        <f ca="1"/>
        <v>167821.74820842335</v>
      </c>
      <c r="AB12" s="1">
        <f ca="1"/>
        <v>201961.78529863735</v>
      </c>
      <c r="AC12" s="1">
        <f ca="1"/>
        <v>238513.37420925431</v>
      </c>
      <c r="AD12" s="1">
        <f ca="1"/>
        <v>227460.38866521523</v>
      </c>
      <c r="AE12" s="1">
        <f ca="1"/>
        <v>222284.52019925741</v>
      </c>
      <c r="AF12" s="1">
        <f ca="1"/>
        <v>210969.47890605032</v>
      </c>
      <c r="AG12" s="1">
        <f ca="1"/>
        <v>201271.65354196384</v>
      </c>
      <c r="AH12" s="1">
        <f ca="1"/>
        <v>188228.74501951071</v>
      </c>
      <c r="AI12" s="1">
        <f ca="1"/>
        <v>180240.59252444591</v>
      </c>
      <c r="AJ12" s="1">
        <f ca="1"/>
        <v>174053.63036749547</v>
      </c>
      <c r="AK12" s="1">
        <f ca="1"/>
        <v>190069.1261788664</v>
      </c>
      <c r="AL12" s="1">
        <f ca="1"/>
        <v>188117.65964293655</v>
      </c>
      <c r="AM12" s="1" t="str">
        <f ca="1"/>
        <v/>
      </c>
      <c r="AN12" s="1" t="str">
        <f ca="1"/>
        <v/>
      </c>
      <c r="AO12" s="1" t="str">
        <f ca="1"/>
        <v/>
      </c>
      <c r="AP12" s="1" t="str">
        <f ca="1"/>
        <v/>
      </c>
      <c r="AQ12" s="1" t="str">
        <f ca="1"/>
        <v/>
      </c>
      <c r="AR12" s="1" t="str">
        <f ca="1"/>
        <v/>
      </c>
      <c r="AS12" s="1" t="str">
        <f ca="1"/>
        <v/>
      </c>
      <c r="AT12" s="1" t="str">
        <f ca="1"/>
        <v/>
      </c>
      <c r="AU12" s="1" t="str">
        <f ca="1"/>
        <v/>
      </c>
      <c r="AV12" s="1" t="str">
        <f ca="1"/>
        <v/>
      </c>
      <c r="AW12" s="1" t="str">
        <f ca="1"/>
        <v/>
      </c>
      <c r="AX12" s="1" t="str">
        <f ca="1"/>
        <v/>
      </c>
      <c r="AY12" t="e">
        <f ca="1"/>
        <v>#N/A</v>
      </c>
      <c r="AZ12" t="e">
        <f ca="1"/>
        <v>#N/A</v>
      </c>
      <c r="BA12" t="e">
        <f ca="1"/>
        <v>#N/A</v>
      </c>
      <c r="BB12" t="e">
        <f ca="1"/>
        <v>#N/A</v>
      </c>
      <c r="BC12" t="e">
        <f ca="1"/>
        <v>#N/A</v>
      </c>
      <c r="BD12" t="e">
        <f ca="1"/>
        <v>#N/A</v>
      </c>
      <c r="BE12" t="e">
        <f ca="1"/>
        <v>#N/A</v>
      </c>
      <c r="BF12" t="e">
        <f ca="1"/>
        <v>#N/A</v>
      </c>
      <c r="BG12" t="e">
        <f ca="1"/>
        <v>#N/A</v>
      </c>
      <c r="BH12" t="e">
        <f ca="1"/>
        <v>#N/A</v>
      </c>
      <c r="BI12" t="e">
        <f ca="1"/>
        <v>#N/A</v>
      </c>
      <c r="BK12" s="7"/>
    </row>
    <row r="13" spans="1:66" x14ac:dyDescent="0.25">
      <c r="A13" s="6">
        <v>11</v>
      </c>
      <c r="B13" s="1">
        <f ca="1"/>
        <v>171289.69665514911</v>
      </c>
      <c r="C13" s="1">
        <f ca="1"/>
        <v>176502.19883712972</v>
      </c>
      <c r="D13" s="1">
        <f ca="1"/>
        <v>183726.93965504883</v>
      </c>
      <c r="E13" s="1">
        <f ca="1"/>
        <v>188745.25083155709</v>
      </c>
      <c r="F13" s="1">
        <f ca="1"/>
        <v>185982.693614672</v>
      </c>
      <c r="G13" s="1">
        <f ca="1"/>
        <v>180421.98799829558</v>
      </c>
      <c r="H13" s="1">
        <f ca="1"/>
        <v>169744.79284327148</v>
      </c>
      <c r="I13" s="1">
        <f ca="1"/>
        <v>169086.845831363</v>
      </c>
      <c r="J13" s="1">
        <f ca="1"/>
        <v>168424.50823719733</v>
      </c>
      <c r="K13" s="1">
        <f ca="1"/>
        <v>154879.23534219421</v>
      </c>
      <c r="L13" s="1">
        <f ca="1"/>
        <v>152507.90641757892</v>
      </c>
      <c r="M13" s="1">
        <f ca="1"/>
        <v>142444.27060559721</v>
      </c>
      <c r="N13" s="1">
        <f ca="1"/>
        <v>147667.86817647371</v>
      </c>
      <c r="O13" s="1">
        <f ca="1"/>
        <v>152882.19716003543</v>
      </c>
      <c r="P13" s="1">
        <f ca="1"/>
        <v>157908.62791660748</v>
      </c>
      <c r="Q13" s="1">
        <f ca="1"/>
        <v>163807.36770652671</v>
      </c>
      <c r="R13" s="1">
        <f ca="1"/>
        <v>168628.22846871073</v>
      </c>
      <c r="S13" s="1">
        <f ca="1"/>
        <v>168306.53995634976</v>
      </c>
      <c r="T13" s="1">
        <f ca="1"/>
        <v>166406.53738627987</v>
      </c>
      <c r="U13" s="1">
        <f ca="1"/>
        <v>168617.0028886068</v>
      </c>
      <c r="V13" s="1">
        <f ca="1"/>
        <v>175404.22538593499</v>
      </c>
      <c r="W13" s="1">
        <f ca="1"/>
        <v>172531.71333075315</v>
      </c>
      <c r="X13" s="1">
        <f ca="1"/>
        <v>174549.1365239686</v>
      </c>
      <c r="Y13" s="1">
        <f ca="1"/>
        <v>174808.01880793317</v>
      </c>
      <c r="Z13" s="1">
        <f ca="1"/>
        <v>177539.69668514334</v>
      </c>
      <c r="AA13" s="1">
        <f ca="1"/>
        <v>174806.99426070123</v>
      </c>
      <c r="AB13" s="1">
        <f ca="1"/>
        <v>203255.03773145634</v>
      </c>
      <c r="AC13" s="1">
        <f ca="1"/>
        <v>245021.42929229012</v>
      </c>
      <c r="AD13" s="1">
        <f ca="1"/>
        <v>227552.52093197239</v>
      </c>
      <c r="AE13" s="1">
        <f ca="1"/>
        <v>218388.13500261918</v>
      </c>
      <c r="AF13" s="1">
        <f ca="1"/>
        <v>206909.72340914365</v>
      </c>
      <c r="AG13" s="1">
        <f ca="1"/>
        <v>200704.02446154825</v>
      </c>
      <c r="AH13" s="1">
        <f ca="1"/>
        <v>187234.50766078488</v>
      </c>
      <c r="AI13" s="1">
        <f ca="1"/>
        <v>174963.1207863935</v>
      </c>
      <c r="AJ13" s="1">
        <f ca="1"/>
        <v>181304.85138049399</v>
      </c>
      <c r="AK13" s="1">
        <f ca="1"/>
        <v>189730.75436945941</v>
      </c>
      <c r="AL13" s="1">
        <f ca="1"/>
        <v>190217.98891531402</v>
      </c>
      <c r="AM13" s="1" t="str">
        <f ca="1"/>
        <v/>
      </c>
      <c r="AN13" s="1" t="str">
        <f ca="1"/>
        <v/>
      </c>
      <c r="AO13" s="1" t="str">
        <f ca="1"/>
        <v/>
      </c>
      <c r="AP13" s="1" t="str">
        <f ca="1"/>
        <v/>
      </c>
      <c r="AQ13" s="1" t="str">
        <f ca="1"/>
        <v/>
      </c>
      <c r="AR13" s="1" t="str">
        <f ca="1"/>
        <v/>
      </c>
      <c r="AS13" s="1" t="str">
        <f ca="1"/>
        <v/>
      </c>
      <c r="AT13" s="1" t="str">
        <f ca="1"/>
        <v/>
      </c>
      <c r="AU13" s="1" t="str">
        <f ca="1"/>
        <v/>
      </c>
      <c r="AV13" s="1" t="str">
        <f ca="1"/>
        <v/>
      </c>
      <c r="AW13" s="1" t="str">
        <f ca="1"/>
        <v/>
      </c>
      <c r="AX13" s="1" t="str">
        <f ca="1"/>
        <v/>
      </c>
      <c r="AY13" t="e">
        <f ca="1"/>
        <v>#N/A</v>
      </c>
      <c r="AZ13" t="e">
        <f ca="1"/>
        <v>#N/A</v>
      </c>
      <c r="BA13" t="e">
        <f ca="1"/>
        <v>#N/A</v>
      </c>
      <c r="BB13" t="e">
        <f ca="1"/>
        <v>#N/A</v>
      </c>
      <c r="BC13" t="e">
        <f ca="1"/>
        <v>#N/A</v>
      </c>
      <c r="BD13" t="e">
        <f ca="1"/>
        <v>#N/A</v>
      </c>
      <c r="BE13" t="e">
        <f ca="1"/>
        <v>#N/A</v>
      </c>
      <c r="BF13" t="e">
        <f ca="1"/>
        <v>#N/A</v>
      </c>
      <c r="BG13" t="e">
        <f ca="1"/>
        <v>#N/A</v>
      </c>
      <c r="BH13" t="e">
        <f ca="1"/>
        <v>#N/A</v>
      </c>
      <c r="BI13" t="e">
        <f ca="1"/>
        <v>#N/A</v>
      </c>
      <c r="BK13" s="7"/>
    </row>
    <row r="14" spans="1:66" x14ac:dyDescent="0.25">
      <c r="A14" s="6">
        <v>12</v>
      </c>
      <c r="B14" s="1">
        <f ca="1"/>
        <v>178051.85807914898</v>
      </c>
      <c r="C14" s="1">
        <f ca="1"/>
        <v>177927.01766335889</v>
      </c>
      <c r="D14" s="1">
        <f ca="1"/>
        <v>182849.6757690587</v>
      </c>
      <c r="E14" s="1">
        <f ca="1"/>
        <v>184489.46308246255</v>
      </c>
      <c r="F14" s="1">
        <f ca="1"/>
        <v>180509.23716428946</v>
      </c>
      <c r="G14" s="1">
        <f ca="1"/>
        <v>174489.5054541089</v>
      </c>
      <c r="H14" s="1">
        <f ca="1"/>
        <v>167827.06184825196</v>
      </c>
      <c r="I14" s="1">
        <f ca="1"/>
        <v>170590.29471600038</v>
      </c>
      <c r="J14" s="1">
        <f ca="1"/>
        <v>165256.96108245524</v>
      </c>
      <c r="K14" s="1">
        <f ca="1"/>
        <v>161883.02059523226</v>
      </c>
      <c r="L14" s="1">
        <f ca="1"/>
        <v>150178.14113562007</v>
      </c>
      <c r="M14" s="1">
        <f ca="1"/>
        <v>142383.48785694892</v>
      </c>
      <c r="N14" s="1">
        <f ca="1"/>
        <v>151472.30875674283</v>
      </c>
      <c r="O14" s="1">
        <f ca="1"/>
        <v>153935.42951381172</v>
      </c>
      <c r="P14" s="1">
        <f ca="1"/>
        <v>157203.82179981604</v>
      </c>
      <c r="Q14" s="1">
        <f ca="1"/>
        <v>160448.89607097759</v>
      </c>
      <c r="R14" s="1">
        <f ca="1"/>
        <v>163720.53395327582</v>
      </c>
      <c r="S14" s="1">
        <f ca="1"/>
        <v>162945.0538557141</v>
      </c>
      <c r="T14" s="1">
        <f ca="1"/>
        <v>163968.12715628935</v>
      </c>
      <c r="U14" s="1">
        <f ca="1"/>
        <v>170846.35440201266</v>
      </c>
      <c r="V14" s="1">
        <f ca="1"/>
        <v>172590.24709337979</v>
      </c>
      <c r="W14" s="1">
        <f ca="1"/>
        <v>178683.50682641027</v>
      </c>
      <c r="X14" s="1">
        <f ca="1"/>
        <v>176352.4946152007</v>
      </c>
      <c r="Y14" s="1">
        <f ca="1"/>
        <v>176117.82204854186</v>
      </c>
      <c r="Z14" s="1">
        <f ca="1"/>
        <v>182494.95689524087</v>
      </c>
      <c r="AA14" s="1">
        <f ca="1"/>
        <v>174212.009984879</v>
      </c>
      <c r="AB14" s="1">
        <f ca="1"/>
        <v>209378.78180084022</v>
      </c>
      <c r="AC14" s="1">
        <f ca="1"/>
        <v>251131.84263588645</v>
      </c>
      <c r="AD14" s="1">
        <f ca="1"/>
        <v>226709.93823200298</v>
      </c>
      <c r="AE14" s="1">
        <f ca="1"/>
        <v>213512.49916987313</v>
      </c>
      <c r="AF14" s="1">
        <f ca="1"/>
        <v>204993.07968458772</v>
      </c>
      <c r="AG14" s="1">
        <f ca="1"/>
        <v>199951.16904543265</v>
      </c>
      <c r="AH14" s="1">
        <f ca="1"/>
        <v>182624.09867324663</v>
      </c>
      <c r="AI14" s="1">
        <f ca="1"/>
        <v>183016.53646461261</v>
      </c>
      <c r="AJ14" s="1">
        <f ca="1"/>
        <v>181731.80480937086</v>
      </c>
      <c r="AK14" s="1">
        <f ca="1"/>
        <v>190555.02997926038</v>
      </c>
      <c r="AL14" s="1">
        <f ca="1"/>
        <v>195528.07831310097</v>
      </c>
      <c r="AM14" s="1" t="str">
        <f ca="1"/>
        <v/>
      </c>
      <c r="AN14" s="1" t="str">
        <f ca="1"/>
        <v/>
      </c>
      <c r="AO14" s="1" t="str">
        <f ca="1"/>
        <v/>
      </c>
      <c r="AP14" s="1" t="str">
        <f ca="1"/>
        <v/>
      </c>
      <c r="AQ14" s="1" t="str">
        <f ca="1"/>
        <v/>
      </c>
      <c r="AR14" s="1" t="str">
        <f ca="1"/>
        <v/>
      </c>
      <c r="AS14" s="1" t="str">
        <f ca="1"/>
        <v/>
      </c>
      <c r="AT14" s="1" t="str">
        <f ca="1"/>
        <v/>
      </c>
      <c r="AU14" s="1" t="str">
        <f ca="1"/>
        <v/>
      </c>
      <c r="AV14" s="1" t="str">
        <f ca="1"/>
        <v/>
      </c>
      <c r="AW14" s="1" t="str">
        <f ca="1"/>
        <v/>
      </c>
      <c r="AX14" s="1" t="str">
        <f ca="1"/>
        <v/>
      </c>
      <c r="AY14" t="e">
        <f ca="1"/>
        <v>#N/A</v>
      </c>
      <c r="AZ14" t="e">
        <f ca="1"/>
        <v>#N/A</v>
      </c>
      <c r="BA14" t="e">
        <f ca="1"/>
        <v>#N/A</v>
      </c>
      <c r="BB14" t="e">
        <f ca="1"/>
        <v>#N/A</v>
      </c>
      <c r="BC14" t="e">
        <f ca="1"/>
        <v>#N/A</v>
      </c>
      <c r="BD14" t="e">
        <f ca="1"/>
        <v>#N/A</v>
      </c>
      <c r="BE14" t="e">
        <f ca="1"/>
        <v>#N/A</v>
      </c>
      <c r="BF14" t="e">
        <f ca="1"/>
        <v>#N/A</v>
      </c>
      <c r="BG14" t="e">
        <f ca="1"/>
        <v>#N/A</v>
      </c>
      <c r="BH14" t="e">
        <f ca="1"/>
        <v>#N/A</v>
      </c>
      <c r="BI14" t="e">
        <f ca="1"/>
        <v>#N/A</v>
      </c>
      <c r="BK14" s="7"/>
    </row>
    <row r="15" spans="1:66" x14ac:dyDescent="0.25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s="29" t="s">
        <v>6</v>
      </c>
      <c r="Z15" s="30">
        <f t="shared" ref="Z15:AW15" ca="1" si="0">IFERROR(Z1/N1-1,"")</f>
        <v>3.5758445315416276E-2</v>
      </c>
      <c r="AA15" s="30">
        <f t="shared" ca="1" si="0"/>
        <v>1.8688013355205646E-2</v>
      </c>
      <c r="AB15" s="30">
        <f t="shared" ca="1" si="0"/>
        <v>9.3900729026665131E-2</v>
      </c>
      <c r="AC15" s="30">
        <f t="shared" ca="1" si="0"/>
        <v>0.16942051637620015</v>
      </c>
      <c r="AD15" s="30">
        <f t="shared" ca="1" si="0"/>
        <v>0.1603893811663486</v>
      </c>
      <c r="AE15" s="30">
        <f t="shared" ca="1" si="0"/>
        <v>0.14943823664472666</v>
      </c>
      <c r="AF15" s="30">
        <f t="shared" ca="1" si="0"/>
        <v>0.14151562547919161</v>
      </c>
      <c r="AG15" s="30">
        <f t="shared" ca="1" si="0"/>
        <v>0.1249069011244528</v>
      </c>
      <c r="AH15" s="30">
        <f t="shared" ca="1" si="0"/>
        <v>9.2551011644028902E-2</v>
      </c>
      <c r="AI15" s="30">
        <f t="shared" ca="1" si="0"/>
        <v>7.2609507847553267E-2</v>
      </c>
      <c r="AJ15" s="30">
        <f t="shared" ca="1" si="0"/>
        <v>7.0588304251241185E-2</v>
      </c>
      <c r="AK15" s="30">
        <f t="shared" ca="1" si="0"/>
        <v>9.3722660309668804E-2</v>
      </c>
      <c r="AL15" s="30">
        <f t="shared" ca="1" si="0"/>
        <v>8.2314583837781008E-2</v>
      </c>
      <c r="AM15" s="30" t="str">
        <f t="shared" ca="1" si="0"/>
        <v/>
      </c>
      <c r="AN15" s="30" t="str">
        <f t="shared" ca="1" si="0"/>
        <v/>
      </c>
      <c r="AO15" s="30" t="str">
        <f t="shared" ca="1" si="0"/>
        <v/>
      </c>
      <c r="AP15" s="30" t="str">
        <f t="shared" ca="1" si="0"/>
        <v/>
      </c>
      <c r="AQ15" s="30" t="str">
        <f t="shared" ca="1" si="0"/>
        <v/>
      </c>
      <c r="AR15" s="30" t="str">
        <f t="shared" ca="1" si="0"/>
        <v/>
      </c>
      <c r="AS15" s="30" t="str">
        <f t="shared" ca="1" si="0"/>
        <v/>
      </c>
      <c r="AT15" s="30" t="str">
        <f t="shared" ca="1" si="0"/>
        <v/>
      </c>
      <c r="AU15" s="30" t="str">
        <f t="shared" ca="1" si="0"/>
        <v/>
      </c>
      <c r="AV15" s="30" t="str">
        <f t="shared" ca="1" si="0"/>
        <v/>
      </c>
      <c r="AW15" s="30" t="str">
        <f t="shared" ca="1" si="0"/>
        <v/>
      </c>
      <c r="AX15"/>
      <c r="AY15"/>
      <c r="AZ15"/>
      <c r="BA15"/>
      <c r="BB15"/>
      <c r="BK15" s="40" t="s">
        <v>9</v>
      </c>
      <c r="BL15" s="40" t="s">
        <v>3</v>
      </c>
      <c r="BM15" s="40" t="s">
        <v>10</v>
      </c>
      <c r="BN15" s="39" t="s">
        <v>7</v>
      </c>
    </row>
    <row r="16" spans="1:66" x14ac:dyDescent="0.25">
      <c r="A16" s="2" t="s">
        <v>0</v>
      </c>
      <c r="B16" s="3">
        <f t="array" aca="1" ref="B16:BI28" ca="1">OFFSET([1]Mediana!$A$2,80,MATCH(_Disponible_Registral,[1]Mediana!$2:$2)-36-MONTH(_Disponible_Registral),13,48+MONTH(_Disponible_Registral))</f>
        <v>43131</v>
      </c>
      <c r="C16" s="3">
        <f ca="1"/>
        <v>43159</v>
      </c>
      <c r="D16" s="3">
        <f ca="1"/>
        <v>43190</v>
      </c>
      <c r="E16" s="3">
        <f ca="1"/>
        <v>43220</v>
      </c>
      <c r="F16" s="3">
        <f ca="1"/>
        <v>43251</v>
      </c>
      <c r="G16" s="3">
        <f ca="1"/>
        <v>43281</v>
      </c>
      <c r="H16" s="3">
        <f ca="1"/>
        <v>43312</v>
      </c>
      <c r="I16" s="3">
        <f ca="1"/>
        <v>43343</v>
      </c>
      <c r="J16" s="3">
        <f ca="1"/>
        <v>43373</v>
      </c>
      <c r="K16" s="3">
        <f ca="1"/>
        <v>43404</v>
      </c>
      <c r="L16" s="3">
        <f ca="1"/>
        <v>43434</v>
      </c>
      <c r="M16" s="3">
        <f ca="1"/>
        <v>43465</v>
      </c>
      <c r="N16" s="3">
        <f ca="1"/>
        <v>43496</v>
      </c>
      <c r="O16" s="3">
        <f ca="1"/>
        <v>43524</v>
      </c>
      <c r="P16" s="3">
        <f ca="1"/>
        <v>43555</v>
      </c>
      <c r="Q16" s="3">
        <f ca="1"/>
        <v>43585</v>
      </c>
      <c r="R16" s="3">
        <f ca="1"/>
        <v>43616</v>
      </c>
      <c r="S16" s="3">
        <f ca="1"/>
        <v>43646</v>
      </c>
      <c r="T16" s="3">
        <f ca="1"/>
        <v>43677</v>
      </c>
      <c r="U16" s="3">
        <f ca="1"/>
        <v>43708</v>
      </c>
      <c r="V16" s="3">
        <f ca="1"/>
        <v>43738</v>
      </c>
      <c r="W16" s="3">
        <f ca="1"/>
        <v>43769</v>
      </c>
      <c r="X16" s="3">
        <f ca="1"/>
        <v>43799</v>
      </c>
      <c r="Y16" s="3">
        <f ca="1"/>
        <v>43830</v>
      </c>
      <c r="Z16" s="3">
        <f ca="1"/>
        <v>43861</v>
      </c>
      <c r="AA16" s="3">
        <f ca="1"/>
        <v>43890</v>
      </c>
      <c r="AB16" s="3">
        <f ca="1"/>
        <v>43921</v>
      </c>
      <c r="AC16" s="3">
        <f ca="1"/>
        <v>43951</v>
      </c>
      <c r="AD16" s="3">
        <f ca="1"/>
        <v>43982</v>
      </c>
      <c r="AE16" s="3">
        <f ca="1"/>
        <v>44012</v>
      </c>
      <c r="AF16" s="3">
        <f ca="1"/>
        <v>44043</v>
      </c>
      <c r="AG16" s="3">
        <f ca="1"/>
        <v>44074</v>
      </c>
      <c r="AH16" s="3">
        <f ca="1"/>
        <v>44104</v>
      </c>
      <c r="AI16" s="3">
        <f ca="1"/>
        <v>44135</v>
      </c>
      <c r="AJ16" s="3">
        <f ca="1"/>
        <v>44165</v>
      </c>
      <c r="AK16" s="3">
        <f ca="1"/>
        <v>44196</v>
      </c>
      <c r="AL16" s="3">
        <f ca="1"/>
        <v>44227</v>
      </c>
      <c r="AM16" s="4">
        <f ca="1"/>
        <v>44255</v>
      </c>
      <c r="AN16" s="3">
        <f ca="1"/>
        <v>44286</v>
      </c>
      <c r="AO16" s="3">
        <f ca="1"/>
        <v>44316</v>
      </c>
      <c r="AP16" s="3">
        <f ca="1"/>
        <v>44347</v>
      </c>
      <c r="AQ16" s="3">
        <f ca="1"/>
        <v>44377</v>
      </c>
      <c r="AR16" s="3">
        <f ca="1"/>
        <v>44408</v>
      </c>
      <c r="AS16" s="3">
        <f ca="1"/>
        <v>44439</v>
      </c>
      <c r="AT16" s="3">
        <f ca="1"/>
        <v>44469</v>
      </c>
      <c r="AU16" s="3">
        <f ca="1"/>
        <v>44500</v>
      </c>
      <c r="AV16" s="3">
        <f ca="1"/>
        <v>44530</v>
      </c>
      <c r="AW16" s="3">
        <f ca="1"/>
        <v>44561</v>
      </c>
      <c r="AX16" s="3">
        <f ca="1"/>
        <v>44592</v>
      </c>
      <c r="AY16" s="4" t="e">
        <f ca="1"/>
        <v>#N/A</v>
      </c>
      <c r="AZ16" s="3" t="e">
        <f ca="1"/>
        <v>#N/A</v>
      </c>
      <c r="BA16" s="3" t="e">
        <f ca="1"/>
        <v>#N/A</v>
      </c>
      <c r="BB16" s="3" t="e">
        <f ca="1"/>
        <v>#N/A</v>
      </c>
      <c r="BC16" s="3" t="e">
        <f ca="1"/>
        <v>#N/A</v>
      </c>
      <c r="BD16" s="3" t="e">
        <f ca="1"/>
        <v>#N/A</v>
      </c>
      <c r="BE16" s="3" t="e">
        <f ca="1"/>
        <v>#N/A</v>
      </c>
      <c r="BF16" s="3" t="e">
        <f ca="1"/>
        <v>#N/A</v>
      </c>
      <c r="BG16" s="3" t="e">
        <f ca="1"/>
        <v>#N/A</v>
      </c>
      <c r="BH16" s="3" t="e">
        <f ca="1"/>
        <v>#N/A</v>
      </c>
      <c r="BI16" s="3" t="e">
        <f ca="1"/>
        <v>#N/A</v>
      </c>
      <c r="BK16" s="9">
        <f ca="1">INDEX(_ParoRegCLM,ROWS($A$1:A1))</f>
        <v>186718</v>
      </c>
      <c r="BL16" s="9">
        <f ca="1">INDEX(_ParoRegCLM,ROWS($A$1:C1))</f>
        <v>186718</v>
      </c>
      <c r="BM16" s="9"/>
      <c r="BN16" s="41">
        <f ca="1">SUM(OFFSET(BN17,0,0,_Horizonte_Registral,1))</f>
        <v>5</v>
      </c>
    </row>
    <row r="17" spans="1:67" x14ac:dyDescent="0.25">
      <c r="A17" s="5">
        <v>1</v>
      </c>
      <c r="B17" s="28">
        <f ca="1"/>
        <v>2.2176182282147565E-2</v>
      </c>
      <c r="C17" s="28">
        <f ca="1"/>
        <v>1.6107258869570495E-2</v>
      </c>
      <c r="D17" s="28">
        <f ca="1"/>
        <v>1.028243114138435E-2</v>
      </c>
      <c r="E17" s="28">
        <f ca="1"/>
        <v>1.5430258623282043E-2</v>
      </c>
      <c r="F17" s="28">
        <f ca="1"/>
        <v>1.2863437461844571E-2</v>
      </c>
      <c r="G17" s="28">
        <f ca="1"/>
        <v>8.646984302002541E-3</v>
      </c>
      <c r="H17" s="28">
        <f ca="1"/>
        <v>1.3157178785135178E-2</v>
      </c>
      <c r="I17" s="28">
        <f ca="1"/>
        <v>1.277714111804272E-2</v>
      </c>
      <c r="J17" s="28">
        <f ca="1"/>
        <v>8.163120587178354E-3</v>
      </c>
      <c r="K17" s="28">
        <f ca="1"/>
        <v>1.8547862163173796E-2</v>
      </c>
      <c r="L17" s="28">
        <f ca="1"/>
        <v>3.078873259909121E-2</v>
      </c>
      <c r="M17" s="28">
        <f ca="1"/>
        <v>2.4327534471895465E-2</v>
      </c>
      <c r="N17" s="28">
        <f ca="1"/>
        <v>1.2738869595651639E-2</v>
      </c>
      <c r="O17" s="28">
        <f ca="1"/>
        <v>9.5577558906155997E-3</v>
      </c>
      <c r="P17" s="28">
        <f ca="1"/>
        <v>8.4365377330440951E-3</v>
      </c>
      <c r="Q17" s="28">
        <f ca="1"/>
        <v>1.607745402537256E-2</v>
      </c>
      <c r="R17" s="28">
        <f ca="1"/>
        <v>2.4161720008101469E-2</v>
      </c>
      <c r="S17" s="28">
        <f ca="1"/>
        <v>2.0353859949506961E-2</v>
      </c>
      <c r="T17" s="28">
        <f ca="1"/>
        <v>1.2371164024991659E-2</v>
      </c>
      <c r="U17" s="28">
        <f ca="1"/>
        <v>7.1709441398762411E-3</v>
      </c>
      <c r="V17" s="28">
        <f ca="1"/>
        <v>1.0999916045163812E-2</v>
      </c>
      <c r="W17" s="28">
        <f ca="1"/>
        <v>1.0907095783954939E-2</v>
      </c>
      <c r="X17" s="28">
        <f ca="1"/>
        <v>9.2256639970645996E-3</v>
      </c>
      <c r="Y17" s="28">
        <f ca="1"/>
        <v>1.0506935884710989E-2</v>
      </c>
      <c r="Z17" s="28">
        <f ca="1"/>
        <v>5.7992722799397947E-3</v>
      </c>
      <c r="AA17" s="28">
        <f ca="1"/>
        <v>1.6566534335293627E-2</v>
      </c>
      <c r="AB17" s="28">
        <f ca="1"/>
        <v>5.1174923533653674E-2</v>
      </c>
      <c r="AC17" s="28">
        <f ca="1"/>
        <v>7.0845866210482736E-2</v>
      </c>
      <c r="AD17" s="28">
        <f ca="1"/>
        <v>4.8440368142113034E-2</v>
      </c>
      <c r="AE17" s="28">
        <f ca="1"/>
        <v>2.323136317979365E-2</v>
      </c>
      <c r="AF17" s="28">
        <f ca="1"/>
        <v>1.8993478629565724E-2</v>
      </c>
      <c r="AG17" s="28">
        <f ca="1"/>
        <v>1.9978280100810861E-2</v>
      </c>
      <c r="AH17" s="28">
        <f ca="1"/>
        <v>2.606965462459216E-2</v>
      </c>
      <c r="AI17" s="28">
        <f ca="1"/>
        <v>2.2395344209280132E-2</v>
      </c>
      <c r="AJ17" s="28">
        <f ca="1"/>
        <v>1.3449566868140334E-2</v>
      </c>
      <c r="AK17" s="28">
        <f ca="1"/>
        <v>2.3023912612265995E-2</v>
      </c>
      <c r="AL17" s="28">
        <f ca="1"/>
        <v>2.4774160952860162E-2</v>
      </c>
      <c r="AM17" s="28" t="str">
        <f ca="1"/>
        <v/>
      </c>
      <c r="AN17" s="28" t="str">
        <f ca="1"/>
        <v/>
      </c>
      <c r="AO17" s="28" t="str">
        <f ca="1"/>
        <v/>
      </c>
      <c r="AP17" s="28" t="str">
        <f ca="1"/>
        <v/>
      </c>
      <c r="AQ17" s="28" t="str">
        <f ca="1"/>
        <v/>
      </c>
      <c r="AR17" s="28" t="str">
        <f ca="1"/>
        <v/>
      </c>
      <c r="AS17" s="28" t="str">
        <f ca="1"/>
        <v/>
      </c>
      <c r="AT17" s="28" t="str">
        <f ca="1"/>
        <v/>
      </c>
      <c r="AU17" s="28" t="str">
        <f ca="1"/>
        <v/>
      </c>
      <c r="AV17" s="28" t="str">
        <f ca="1"/>
        <v/>
      </c>
      <c r="AW17" s="28" t="str">
        <f ca="1"/>
        <v/>
      </c>
      <c r="AX17" s="28" t="str">
        <f ca="1"/>
        <v/>
      </c>
      <c r="AY17" s="28" t="e">
        <f ca="1"/>
        <v>#N/A</v>
      </c>
      <c r="AZ17" s="28" t="e">
        <f ca="1"/>
        <v>#N/A</v>
      </c>
      <c r="BA17" s="28" t="e">
        <f ca="1"/>
        <v>#N/A</v>
      </c>
      <c r="BB17" s="28" t="e">
        <f ca="1"/>
        <v>#N/A</v>
      </c>
      <c r="BC17" s="28" t="e">
        <f ca="1"/>
        <v>#N/A</v>
      </c>
      <c r="BD17" s="28" t="e">
        <f ca="1"/>
        <v>#N/A</v>
      </c>
      <c r="BE17" s="28" t="e">
        <f ca="1"/>
        <v>#N/A</v>
      </c>
      <c r="BF17" s="28" t="e">
        <f ca="1"/>
        <v>#N/A</v>
      </c>
      <c r="BG17" s="28" t="e">
        <f ca="1"/>
        <v>#N/A</v>
      </c>
      <c r="BH17" s="28" t="e">
        <f ca="1"/>
        <v>#N/A</v>
      </c>
      <c r="BI17" s="28" t="e">
        <f ca="1"/>
        <v>#N/A</v>
      </c>
      <c r="BK17" s="9">
        <f ca="1">INDEX(_ParoRegCLM,ROWS($A$1:A2))</f>
        <v>187939</v>
      </c>
      <c r="BL17" s="9">
        <f ca="1">INDEX(_ParoRegCLM,ROWS($A$1:C2))</f>
        <v>187939</v>
      </c>
      <c r="BM17" s="9"/>
      <c r="BN17" s="38">
        <f ca="1">IF(INDEX(Previsiones_ParoRegCLM,1)&gt;INDEX(_ParoRegCLM,_NumeroMeses),1,0)</f>
        <v>1</v>
      </c>
    </row>
    <row r="18" spans="1:67" x14ac:dyDescent="0.25">
      <c r="A18" s="5">
        <v>2</v>
      </c>
      <c r="B18" s="28">
        <f ca="1"/>
        <v>2.9883178005138275E-2</v>
      </c>
      <c r="C18" s="28">
        <f ca="1"/>
        <v>2.8781133012392497E-2</v>
      </c>
      <c r="D18" s="28">
        <f ca="1"/>
        <v>2.3673475078972689E-2</v>
      </c>
      <c r="E18" s="28">
        <f ca="1"/>
        <v>2.1424133584115559E-2</v>
      </c>
      <c r="F18" s="28">
        <f ca="1"/>
        <v>2.2214561550046925E-2</v>
      </c>
      <c r="G18" s="28">
        <f ca="1"/>
        <v>1.6878427398455798E-2</v>
      </c>
      <c r="H18" s="28">
        <f ca="1"/>
        <v>1.520100708842282E-2</v>
      </c>
      <c r="I18" s="28">
        <f ca="1"/>
        <v>1.5077468086538086E-2</v>
      </c>
      <c r="J18" s="28">
        <f ca="1"/>
        <v>2.1019723293769603E-2</v>
      </c>
      <c r="K18" s="28">
        <f ca="1"/>
        <v>3.4654733588409439E-2</v>
      </c>
      <c r="L18" s="28">
        <f ca="1"/>
        <v>4.5280581363569425E-2</v>
      </c>
      <c r="M18" s="28">
        <f ca="1"/>
        <v>4.0499035172492606E-2</v>
      </c>
      <c r="N18" s="28">
        <f ca="1"/>
        <v>2.8090082034746354E-2</v>
      </c>
      <c r="O18" s="28">
        <f ca="1"/>
        <v>1.7232828556755363E-2</v>
      </c>
      <c r="P18" s="28">
        <f ca="1"/>
        <v>2.2729223622783401E-2</v>
      </c>
      <c r="Q18" s="28">
        <f ca="1"/>
        <v>3.273212809158605E-2</v>
      </c>
      <c r="R18" s="28">
        <f ca="1"/>
        <v>4.2531830905664841E-2</v>
      </c>
      <c r="S18" s="28">
        <f ca="1"/>
        <v>3.9913169693816364E-2</v>
      </c>
      <c r="T18" s="28">
        <f ca="1"/>
        <v>2.6109042310294789E-2</v>
      </c>
      <c r="U18" s="28">
        <f ca="1"/>
        <v>1.8383019731639756E-2</v>
      </c>
      <c r="V18" s="28">
        <f ca="1"/>
        <v>1.7752670513199259E-2</v>
      </c>
      <c r="W18" s="28">
        <f ca="1"/>
        <v>1.9422531868041878E-2</v>
      </c>
      <c r="X18" s="28">
        <f ca="1"/>
        <v>1.7379671253932302E-2</v>
      </c>
      <c r="Y18" s="28">
        <f ca="1"/>
        <v>1.1858283939032833E-2</v>
      </c>
      <c r="Z18" s="28">
        <f ca="1"/>
        <v>1.8155173354774179E-2</v>
      </c>
      <c r="AA18" s="28">
        <f ca="1"/>
        <v>2.7675176888705993E-2</v>
      </c>
      <c r="AB18" s="28">
        <f ca="1"/>
        <v>7.6958418176812704E-2</v>
      </c>
      <c r="AC18" s="28">
        <f ca="1"/>
        <v>8.5051693035812823E-2</v>
      </c>
      <c r="AD18" s="28">
        <f ca="1"/>
        <v>8.89142332862638E-2</v>
      </c>
      <c r="AE18" s="28">
        <f ca="1"/>
        <v>5.4437223770241849E-2</v>
      </c>
      <c r="AF18" s="28">
        <f ca="1"/>
        <v>4.5407347492675262E-2</v>
      </c>
      <c r="AG18" s="28">
        <f ca="1"/>
        <v>4.3096080736341573E-2</v>
      </c>
      <c r="AH18" s="28">
        <f ca="1"/>
        <v>4.5337565805574929E-2</v>
      </c>
      <c r="AI18" s="28">
        <f ca="1"/>
        <v>3.9829720294079413E-2</v>
      </c>
      <c r="AJ18" s="28">
        <f ca="1"/>
        <v>3.2844045922989423E-2</v>
      </c>
      <c r="AK18" s="28">
        <f ca="1"/>
        <v>2.823392407294624E-2</v>
      </c>
      <c r="AL18" s="28">
        <f ca="1"/>
        <v>3.4205243378811319E-2</v>
      </c>
      <c r="AM18" s="28" t="str">
        <f ca="1"/>
        <v/>
      </c>
      <c r="AN18" s="28" t="str">
        <f ca="1"/>
        <v/>
      </c>
      <c r="AO18" s="28" t="str">
        <f ca="1"/>
        <v/>
      </c>
      <c r="AP18" s="28" t="str">
        <f ca="1"/>
        <v/>
      </c>
      <c r="AQ18" s="28" t="str">
        <f ca="1"/>
        <v/>
      </c>
      <c r="AR18" s="28" t="str">
        <f ca="1"/>
        <v/>
      </c>
      <c r="AS18" s="28" t="str">
        <f ca="1"/>
        <v/>
      </c>
      <c r="AT18" s="28" t="str">
        <f ca="1"/>
        <v/>
      </c>
      <c r="AU18" s="28" t="str">
        <f ca="1"/>
        <v/>
      </c>
      <c r="AV18" s="28" t="str">
        <f ca="1"/>
        <v/>
      </c>
      <c r="AW18" s="28" t="str">
        <f ca="1"/>
        <v/>
      </c>
      <c r="AX18" s="28" t="str">
        <f ca="1"/>
        <v/>
      </c>
      <c r="AY18" s="28" t="e">
        <f ca="1"/>
        <v>#N/A</v>
      </c>
      <c r="AZ18" s="28" t="e">
        <f ca="1"/>
        <v>#N/A</v>
      </c>
      <c r="BA18" s="28" t="e">
        <f ca="1"/>
        <v>#N/A</v>
      </c>
      <c r="BB18" s="28" t="e">
        <f ca="1"/>
        <v>#N/A</v>
      </c>
      <c r="BC18" s="28" t="e">
        <f ca="1"/>
        <v>#N/A</v>
      </c>
      <c r="BD18" s="28" t="e">
        <f ca="1"/>
        <v>#N/A</v>
      </c>
      <c r="BE18" s="28" t="e">
        <f ca="1"/>
        <v>#N/A</v>
      </c>
      <c r="BF18" s="28" t="e">
        <f ca="1"/>
        <v>#N/A</v>
      </c>
      <c r="BG18" s="28" t="e">
        <f ca="1"/>
        <v>#N/A</v>
      </c>
      <c r="BH18" s="28" t="e">
        <f ca="1"/>
        <v>#N/A</v>
      </c>
      <c r="BI18" s="28" t="e">
        <f ca="1"/>
        <v>#N/A</v>
      </c>
      <c r="BK18" s="9">
        <f ca="1">INDEX(_ParoRegCLM,ROWS($A$1:A3))</f>
        <v>188240</v>
      </c>
      <c r="BL18" s="9">
        <f ca="1">INDEX(_ParoRegCLM,ROWS($A$1:C3))</f>
        <v>188240</v>
      </c>
      <c r="BM18" s="9"/>
      <c r="BN18" s="38">
        <f ca="1">IF(INDEX(Previsiones_ParoRegCLM,2)&gt;INDEX(_ParoRegCLM,_NumeroMeses),1,0)</f>
        <v>1</v>
      </c>
      <c r="BO18" t="s">
        <v>17</v>
      </c>
    </row>
    <row r="19" spans="1:67" x14ac:dyDescent="0.25">
      <c r="A19" s="6">
        <v>3</v>
      </c>
      <c r="B19" s="28">
        <f ca="1"/>
        <v>4.7252420258432529E-2</v>
      </c>
      <c r="C19" s="28">
        <f ca="1"/>
        <v>3.7884373128215638E-2</v>
      </c>
      <c r="D19" s="28">
        <f ca="1"/>
        <v>3.8055739944968046E-2</v>
      </c>
      <c r="E19" s="28">
        <f ca="1"/>
        <v>3.4552936777672634E-2</v>
      </c>
      <c r="F19" s="28">
        <f ca="1"/>
        <v>2.4975488872096677E-2</v>
      </c>
      <c r="G19" s="28">
        <f ca="1"/>
        <v>2.1655200674210465E-2</v>
      </c>
      <c r="H19" s="28">
        <f ca="1"/>
        <v>1.6217343898391728E-2</v>
      </c>
      <c r="I19" s="28">
        <f ca="1"/>
        <v>1.3821970399197893E-2</v>
      </c>
      <c r="J19" s="28">
        <f ca="1"/>
        <v>2.9400547256203099E-2</v>
      </c>
      <c r="K19" s="28">
        <f ca="1"/>
        <v>5.2260324726056961E-2</v>
      </c>
      <c r="L19" s="28">
        <f ca="1"/>
        <v>6.0189398316693413E-2</v>
      </c>
      <c r="M19" s="28">
        <f ca="1"/>
        <v>5.7234558642392103E-2</v>
      </c>
      <c r="N19" s="28">
        <f ca="1"/>
        <v>4.8845228287939711E-2</v>
      </c>
      <c r="O19" s="28">
        <f ca="1"/>
        <v>3.4319436220225666E-2</v>
      </c>
      <c r="P19" s="28">
        <f ca="1"/>
        <v>3.6636219277255598E-2</v>
      </c>
      <c r="Q19" s="28">
        <f ca="1"/>
        <v>5.1624915471715674E-2</v>
      </c>
      <c r="R19" s="28">
        <f ca="1"/>
        <v>5.6990306689899621E-2</v>
      </c>
      <c r="S19" s="28">
        <f ca="1"/>
        <v>5.4236077055762173E-2</v>
      </c>
      <c r="T19" s="28">
        <f ca="1"/>
        <v>4.7276758014872355E-2</v>
      </c>
      <c r="U19" s="28">
        <f ca="1"/>
        <v>3.5262738476008332E-2</v>
      </c>
      <c r="V19" s="28">
        <f ca="1"/>
        <v>2.4557640981876645E-2</v>
      </c>
      <c r="W19" s="28">
        <f ca="1"/>
        <v>2.311168995834207E-2</v>
      </c>
      <c r="X19" s="28">
        <f ca="1"/>
        <v>2.0471976038064148E-2</v>
      </c>
      <c r="Y19" s="28">
        <f ca="1"/>
        <v>2.2570183457321237E-2</v>
      </c>
      <c r="Z19" s="28">
        <f ca="1"/>
        <v>3.1686422911617856E-2</v>
      </c>
      <c r="AA19" s="28">
        <f ca="1"/>
        <v>5.7744649400447254E-2</v>
      </c>
      <c r="AB19" s="28">
        <f ca="1"/>
        <v>9.001756745057897E-2</v>
      </c>
      <c r="AC19" s="28">
        <f ca="1"/>
        <v>9.0130543908578276E-2</v>
      </c>
      <c r="AD19" s="28">
        <f ca="1"/>
        <v>0.10034848464941727</v>
      </c>
      <c r="AE19" s="28">
        <f ca="1"/>
        <v>8.4445986622347355E-2</v>
      </c>
      <c r="AF19" s="28">
        <f ca="1"/>
        <v>6.697601639969937E-2</v>
      </c>
      <c r="AG19" s="28">
        <f ca="1"/>
        <v>7.5884054247427141E-2</v>
      </c>
      <c r="AH19" s="28">
        <f ca="1"/>
        <v>6.7534675315438483E-2</v>
      </c>
      <c r="AI19" s="28">
        <f ca="1"/>
        <v>5.8394956206009659E-2</v>
      </c>
      <c r="AJ19" s="28">
        <f ca="1"/>
        <v>4.7152545245278191E-2</v>
      </c>
      <c r="AK19" s="28">
        <f ca="1"/>
        <v>3.8626029728407972E-2</v>
      </c>
      <c r="AL19" s="28">
        <f ca="1"/>
        <v>2.8514614739077109E-2</v>
      </c>
      <c r="AM19" s="28" t="str">
        <f ca="1"/>
        <v/>
      </c>
      <c r="AN19" s="28" t="str">
        <f ca="1"/>
        <v/>
      </c>
      <c r="AO19" s="28" t="str">
        <f ca="1"/>
        <v/>
      </c>
      <c r="AP19" s="28" t="str">
        <f ca="1"/>
        <v/>
      </c>
      <c r="AQ19" s="28" t="str">
        <f ca="1"/>
        <v/>
      </c>
      <c r="AR19" s="28" t="str">
        <f ca="1"/>
        <v/>
      </c>
      <c r="AS19" s="28" t="str">
        <f ca="1"/>
        <v/>
      </c>
      <c r="AT19" s="28" t="str">
        <f ca="1"/>
        <v/>
      </c>
      <c r="AU19" s="28" t="str">
        <f ca="1"/>
        <v/>
      </c>
      <c r="AV19" s="28" t="str">
        <f ca="1"/>
        <v/>
      </c>
      <c r="AW19" s="28" t="str">
        <f ca="1"/>
        <v/>
      </c>
      <c r="AX19" s="28" t="str">
        <f ca="1"/>
        <v/>
      </c>
      <c r="AY19" s="28" t="e">
        <f ca="1"/>
        <v>#N/A</v>
      </c>
      <c r="AZ19" s="28" t="e">
        <f ca="1"/>
        <v>#N/A</v>
      </c>
      <c r="BA19" s="28" t="e">
        <f ca="1"/>
        <v>#N/A</v>
      </c>
      <c r="BB19" s="28" t="e">
        <f ca="1"/>
        <v>#N/A</v>
      </c>
      <c r="BC19" s="28" t="e">
        <f ca="1"/>
        <v>#N/A</v>
      </c>
      <c r="BD19" s="28" t="e">
        <f ca="1"/>
        <v>#N/A</v>
      </c>
      <c r="BE19" s="28" t="e">
        <f ca="1"/>
        <v>#N/A</v>
      </c>
      <c r="BF19" s="28" t="e">
        <f ca="1"/>
        <v>#N/A</v>
      </c>
      <c r="BG19" s="28" t="e">
        <f ca="1"/>
        <v>#N/A</v>
      </c>
      <c r="BH19" s="28" t="e">
        <f ca="1"/>
        <v>#N/A</v>
      </c>
      <c r="BI19" s="28" t="e">
        <f ca="1"/>
        <v>#N/A</v>
      </c>
      <c r="BK19" s="9">
        <f ca="1">INDEX(_ParoRegCLM,ROWS($A$1:A4))</f>
        <v>185040</v>
      </c>
      <c r="BL19" s="9">
        <f ca="1">INDEX(_ParoRegCLM,ROWS($A$1:C4))</f>
        <v>185040</v>
      </c>
      <c r="BM19" s="9"/>
      <c r="BN19" s="38">
        <f ca="1">IF(INDEX(Previsiones_ParoRegCLM,3)&gt;INDEX(_ParoRegCLM,_NumeroMeses),1,0)</f>
        <v>1</v>
      </c>
    </row>
    <row r="20" spans="1:67" x14ac:dyDescent="0.25">
      <c r="A20" s="6">
        <v>4</v>
      </c>
      <c r="B20" s="28">
        <f ca="1"/>
        <v>4.6943957686119211E-2</v>
      </c>
      <c r="C20" s="28">
        <f ca="1"/>
        <v>4.8213685396100596E-2</v>
      </c>
      <c r="D20" s="28">
        <f ca="1"/>
        <v>4.8748782852638804E-2</v>
      </c>
      <c r="E20" s="28">
        <f ca="1"/>
        <v>4.4121393318677919E-2</v>
      </c>
      <c r="F20" s="28">
        <f ca="1"/>
        <v>3.4267109961076847E-2</v>
      </c>
      <c r="G20" s="28">
        <f ca="1"/>
        <v>2.4439679101131942E-2</v>
      </c>
      <c r="H20" s="28">
        <f ca="1"/>
        <v>2.7917663363558061E-2</v>
      </c>
      <c r="I20" s="28">
        <f ca="1"/>
        <v>3.0980859678131602E-2</v>
      </c>
      <c r="J20" s="28">
        <f ca="1"/>
        <v>4.5880946202091419E-2</v>
      </c>
      <c r="K20" s="28">
        <f ca="1"/>
        <v>6.197822024216762E-2</v>
      </c>
      <c r="L20" s="28">
        <f ca="1"/>
        <v>6.9577939268279501E-2</v>
      </c>
      <c r="M20" s="28">
        <f ca="1"/>
        <v>6.2137111416497075E-2</v>
      </c>
      <c r="N20" s="28">
        <f ca="1"/>
        <v>6.0823984242603178E-2</v>
      </c>
      <c r="O20" s="28">
        <f ca="1"/>
        <v>5.5868910702341956E-2</v>
      </c>
      <c r="P20" s="28">
        <f ca="1"/>
        <v>5.4906924295600915E-2</v>
      </c>
      <c r="Q20" s="28">
        <f ca="1"/>
        <v>6.303780561359551E-2</v>
      </c>
      <c r="R20" s="28">
        <f ca="1"/>
        <v>7.3032867099123586E-2</v>
      </c>
      <c r="S20" s="28">
        <f ca="1"/>
        <v>7.1549043352503033E-2</v>
      </c>
      <c r="T20" s="28">
        <f ca="1"/>
        <v>6.4352582913625056E-2</v>
      </c>
      <c r="U20" s="28">
        <f ca="1"/>
        <v>5.198001997252498E-2</v>
      </c>
      <c r="V20" s="28">
        <f ca="1"/>
        <v>3.6338390733990082E-2</v>
      </c>
      <c r="W20" s="28">
        <f ca="1"/>
        <v>2.7698280529465803E-2</v>
      </c>
      <c r="X20" s="28">
        <f ca="1"/>
        <v>2.7374346286950395E-2</v>
      </c>
      <c r="Y20" s="28">
        <f ca="1"/>
        <v>3.0511627101924305E-2</v>
      </c>
      <c r="Z20" s="28">
        <f ca="1"/>
        <v>5.117751208019844E-2</v>
      </c>
      <c r="AA20" s="28">
        <f ca="1"/>
        <v>7.2503710069528104E-2</v>
      </c>
      <c r="AB20" s="28">
        <f ca="1"/>
        <v>9.7916731118850617E-2</v>
      </c>
      <c r="AC20" s="28">
        <f ca="1"/>
        <v>9.3552392613635738E-2</v>
      </c>
      <c r="AD20" s="28">
        <f ca="1"/>
        <v>0.10901796942892619</v>
      </c>
      <c r="AE20" s="28">
        <f ca="1"/>
        <v>0.10550272868023988</v>
      </c>
      <c r="AF20" s="28">
        <f ca="1"/>
        <v>9.9402086547377533E-2</v>
      </c>
      <c r="AG20" s="28">
        <f ca="1"/>
        <v>8.7816596114222267E-2</v>
      </c>
      <c r="AH20" s="28">
        <f ca="1"/>
        <v>9.1463154763294502E-2</v>
      </c>
      <c r="AI20" s="28">
        <f ca="1"/>
        <v>7.1648235376496644E-2</v>
      </c>
      <c r="AJ20" s="28">
        <f ca="1"/>
        <v>6.3691039196883459E-2</v>
      </c>
      <c r="AK20" s="28">
        <f ca="1"/>
        <v>5.554196541176773E-2</v>
      </c>
      <c r="AL20" s="28">
        <f ca="1"/>
        <v>3.9503770231214347E-2</v>
      </c>
      <c r="AM20" s="28" t="str">
        <f ca="1"/>
        <v/>
      </c>
      <c r="AN20" s="28" t="str">
        <f ca="1"/>
        <v/>
      </c>
      <c r="AO20" s="28" t="str">
        <f ca="1"/>
        <v/>
      </c>
      <c r="AP20" s="28" t="str">
        <f ca="1"/>
        <v/>
      </c>
      <c r="AQ20" s="28" t="str">
        <f ca="1"/>
        <v/>
      </c>
      <c r="AR20" s="28" t="str">
        <f ca="1"/>
        <v/>
      </c>
      <c r="AS20" s="28" t="str">
        <f ca="1"/>
        <v/>
      </c>
      <c r="AT20" s="28" t="str">
        <f ca="1"/>
        <v/>
      </c>
      <c r="AU20" s="28" t="str">
        <f ca="1"/>
        <v/>
      </c>
      <c r="AV20" s="28" t="str">
        <f ca="1"/>
        <v/>
      </c>
      <c r="AW20" s="28" t="str">
        <f ca="1"/>
        <v/>
      </c>
      <c r="AX20" s="28" t="str">
        <f ca="1"/>
        <v/>
      </c>
      <c r="AY20" s="28" t="e">
        <f ca="1"/>
        <v>#N/A</v>
      </c>
      <c r="AZ20" s="28" t="e">
        <f ca="1"/>
        <v>#N/A</v>
      </c>
      <c r="BA20" s="28" t="e">
        <f ca="1"/>
        <v>#N/A</v>
      </c>
      <c r="BB20" s="28" t="e">
        <f ca="1"/>
        <v>#N/A</v>
      </c>
      <c r="BC20" s="28" t="e">
        <f ca="1"/>
        <v>#N/A</v>
      </c>
      <c r="BD20" s="28" t="e">
        <f ca="1"/>
        <v>#N/A</v>
      </c>
      <c r="BE20" s="28" t="e">
        <f ca="1"/>
        <v>#N/A</v>
      </c>
      <c r="BF20" s="28" t="e">
        <f ca="1"/>
        <v>#N/A</v>
      </c>
      <c r="BG20" s="28" t="e">
        <f ca="1"/>
        <v>#N/A</v>
      </c>
      <c r="BH20" s="28" t="e">
        <f ca="1"/>
        <v>#N/A</v>
      </c>
      <c r="BI20" s="28" t="e">
        <f ca="1"/>
        <v>#N/A</v>
      </c>
      <c r="BK20" s="9">
        <f ca="1">INDEX(_ParoRegCLM,ROWS($A$1:A5))</f>
        <v>179233</v>
      </c>
      <c r="BL20" s="9">
        <f ca="1">INDEX(_ParoRegCLM,ROWS($A$1:C5))</f>
        <v>179233</v>
      </c>
      <c r="BM20" s="9"/>
      <c r="BN20" s="38">
        <f ca="1">IF(INDEX(Previsiones_ParoRegCLM,4)&gt;INDEX(_ParoRegCLM,_NumeroMeses),1,0)</f>
        <v>1</v>
      </c>
    </row>
    <row r="21" spans="1:67" x14ac:dyDescent="0.25">
      <c r="A21" s="6">
        <v>5</v>
      </c>
      <c r="B21" s="28">
        <f ca="1"/>
        <v>5.3384106890594377E-2</v>
      </c>
      <c r="C21" s="28">
        <f ca="1"/>
        <v>5.3269341461955548E-2</v>
      </c>
      <c r="D21" s="28">
        <f ca="1"/>
        <v>5.8884393947820912E-2</v>
      </c>
      <c r="E21" s="28">
        <f ca="1"/>
        <v>5.5450250205408225E-2</v>
      </c>
      <c r="F21" s="28">
        <f ca="1"/>
        <v>4.8586489157940366E-2</v>
      </c>
      <c r="G21" s="28">
        <f ca="1"/>
        <v>4.1402221142570084E-2</v>
      </c>
      <c r="H21" s="28">
        <f ca="1"/>
        <v>4.3227097825051117E-2</v>
      </c>
      <c r="I21" s="28">
        <f ca="1"/>
        <v>5.0970076159838229E-2</v>
      </c>
      <c r="J21" s="28">
        <f ca="1"/>
        <v>6.0081960178629143E-2</v>
      </c>
      <c r="K21" s="28">
        <f ca="1"/>
        <v>7.065020695495032E-2</v>
      </c>
      <c r="L21" s="28">
        <f ca="1"/>
        <v>7.6958585332862442E-2</v>
      </c>
      <c r="M21" s="28">
        <f ca="1"/>
        <v>7.3888165566711822E-2</v>
      </c>
      <c r="N21" s="28">
        <f ca="1"/>
        <v>7.4002441028229241E-2</v>
      </c>
      <c r="O21" s="28">
        <f ca="1"/>
        <v>7.4082790972837445E-2</v>
      </c>
      <c r="P21" s="28">
        <f ca="1"/>
        <v>7.5932838193543156E-2</v>
      </c>
      <c r="Q21" s="28">
        <f ca="1"/>
        <v>7.7699376112372404E-2</v>
      </c>
      <c r="R21" s="28">
        <f ca="1"/>
        <v>8.2708759052318837E-2</v>
      </c>
      <c r="S21" s="28">
        <f ca="1"/>
        <v>8.6727384723868997E-2</v>
      </c>
      <c r="T21" s="28">
        <f ca="1"/>
        <v>7.7887405580686325E-2</v>
      </c>
      <c r="U21" s="28">
        <f ca="1"/>
        <v>6.6346352334471295E-2</v>
      </c>
      <c r="V21" s="28">
        <f ca="1"/>
        <v>5.1860017661467091E-2</v>
      </c>
      <c r="W21" s="28">
        <f ca="1"/>
        <v>4.2460822132604124E-2</v>
      </c>
      <c r="X21" s="28">
        <f ca="1"/>
        <v>3.3762177948339807E-2</v>
      </c>
      <c r="Y21" s="28">
        <f ca="1"/>
        <v>4.3992977820154128E-2</v>
      </c>
      <c r="Z21" s="28">
        <f ca="1"/>
        <v>5.9286079769367082E-2</v>
      </c>
      <c r="AA21" s="28">
        <f ca="1"/>
        <v>7.3825523897997486E-2</v>
      </c>
      <c r="AB21" s="28">
        <f ca="1"/>
        <v>9.5386354917233768E-2</v>
      </c>
      <c r="AC21" s="28">
        <f ca="1"/>
        <v>9.0395647110145846E-2</v>
      </c>
      <c r="AD21" s="28">
        <f ca="1"/>
        <v>0.11435513379274073</v>
      </c>
      <c r="AE21" s="28">
        <f ca="1"/>
        <v>0.11365464750925405</v>
      </c>
      <c r="AF21" s="28">
        <f ca="1"/>
        <v>0.1113899885966585</v>
      </c>
      <c r="AG21" s="28">
        <f ca="1"/>
        <v>0.10542330436478263</v>
      </c>
      <c r="AH21" s="28">
        <f ca="1"/>
        <v>9.0462186409782652E-2</v>
      </c>
      <c r="AI21" s="28">
        <f ca="1"/>
        <v>0.10457142990453684</v>
      </c>
      <c r="AJ21" s="28">
        <f ca="1"/>
        <v>8.8197872177673289E-2</v>
      </c>
      <c r="AK21" s="28">
        <f ca="1"/>
        <v>8.0003084753275319E-2</v>
      </c>
      <c r="AL21" s="28">
        <f ca="1"/>
        <v>6.386109503359208E-2</v>
      </c>
      <c r="AM21" s="28" t="str">
        <f ca="1"/>
        <v/>
      </c>
      <c r="AN21" s="28" t="str">
        <f ca="1"/>
        <v/>
      </c>
      <c r="AO21" s="28" t="str">
        <f ca="1"/>
        <v/>
      </c>
      <c r="AP21" s="28" t="str">
        <f ca="1"/>
        <v/>
      </c>
      <c r="AQ21" s="28" t="str">
        <f ca="1"/>
        <v/>
      </c>
      <c r="AR21" s="28" t="str">
        <f ca="1"/>
        <v/>
      </c>
      <c r="AS21" s="28" t="str">
        <f ca="1"/>
        <v/>
      </c>
      <c r="AT21" s="28" t="str">
        <f ca="1"/>
        <v/>
      </c>
      <c r="AU21" s="28" t="str">
        <f ca="1"/>
        <v/>
      </c>
      <c r="AV21" s="28" t="str">
        <f ca="1"/>
        <v/>
      </c>
      <c r="AW21" s="28" t="str">
        <f ca="1"/>
        <v/>
      </c>
      <c r="AX21" s="28" t="str">
        <f ca="1"/>
        <v/>
      </c>
      <c r="AY21" s="28" t="e">
        <f ca="1"/>
        <v>#N/A</v>
      </c>
      <c r="AZ21" s="28" t="e">
        <f ca="1"/>
        <v>#N/A</v>
      </c>
      <c r="BA21" s="28" t="e">
        <f ca="1"/>
        <v>#N/A</v>
      </c>
      <c r="BB21" s="28" t="e">
        <f ca="1"/>
        <v>#N/A</v>
      </c>
      <c r="BC21" s="28" t="e">
        <f ca="1"/>
        <v>#N/A</v>
      </c>
      <c r="BD21" s="28" t="e">
        <f ca="1"/>
        <v>#N/A</v>
      </c>
      <c r="BE21" s="28" t="e">
        <f ca="1"/>
        <v>#N/A</v>
      </c>
      <c r="BF21" s="28" t="e">
        <f ca="1"/>
        <v>#N/A</v>
      </c>
      <c r="BG21" s="28" t="e">
        <f ca="1"/>
        <v>#N/A</v>
      </c>
      <c r="BH21" s="28" t="e">
        <f ca="1"/>
        <v>#N/A</v>
      </c>
      <c r="BI21" s="28" t="e">
        <f ca="1"/>
        <v>#N/A</v>
      </c>
      <c r="BK21" s="9">
        <f ca="1">INDEX(_ParoRegCLM,ROWS($A$1:A6))</f>
        <v>173090</v>
      </c>
      <c r="BL21" s="9">
        <f ca="1">INDEX(_ParoRegCLM,ROWS($A$1:C6))</f>
        <v>173090</v>
      </c>
      <c r="BM21" s="9"/>
      <c r="BN21" s="38">
        <f ca="1">IF(INDEX(Previsiones_ParoRegCLM,5)&gt;INDEX(_ParoRegCLM,_NumeroMeses),1,0)</f>
        <v>0</v>
      </c>
    </row>
    <row r="22" spans="1:67" x14ac:dyDescent="0.25">
      <c r="A22" s="6">
        <v>6</v>
      </c>
      <c r="B22" s="28">
        <f ca="1"/>
        <v>5.5632412828700205E-2</v>
      </c>
      <c r="C22" s="28">
        <f ca="1"/>
        <v>5.5455396098890448E-2</v>
      </c>
      <c r="D22" s="28">
        <f ca="1"/>
        <v>5.8837833535686571E-2</v>
      </c>
      <c r="E22" s="28">
        <f ca="1"/>
        <v>6.1685982076006354E-2</v>
      </c>
      <c r="F22" s="28">
        <f ca="1"/>
        <v>5.9956089204654339E-2</v>
      </c>
      <c r="G22" s="28">
        <f ca="1"/>
        <v>6.0999561311691097E-2</v>
      </c>
      <c r="H22" s="28">
        <f ca="1"/>
        <v>6.5126256840093266E-2</v>
      </c>
      <c r="I22" s="28">
        <f ca="1"/>
        <v>6.5498391496696187E-2</v>
      </c>
      <c r="J22" s="28">
        <f ca="1"/>
        <v>7.5115534208551382E-2</v>
      </c>
      <c r="K22" s="28">
        <f ca="1"/>
        <v>8.1826222236615481E-2</v>
      </c>
      <c r="L22" s="28">
        <f ca="1"/>
        <v>8.270134383192107E-2</v>
      </c>
      <c r="M22" s="28">
        <f ca="1"/>
        <v>8.4798437643992988E-2</v>
      </c>
      <c r="N22" s="28">
        <f ca="1"/>
        <v>8.9823592961585874E-2</v>
      </c>
      <c r="O22" s="28">
        <f ca="1"/>
        <v>8.8474503059919246E-2</v>
      </c>
      <c r="P22" s="28">
        <f ca="1"/>
        <v>9.1736393095423641E-2</v>
      </c>
      <c r="Q22" s="28">
        <f ca="1"/>
        <v>9.4273948071691482E-2</v>
      </c>
      <c r="R22" s="28">
        <f ca="1"/>
        <v>9.35170327262759E-2</v>
      </c>
      <c r="S22" s="28">
        <f ca="1"/>
        <v>9.5149901077504345E-2</v>
      </c>
      <c r="T22" s="28">
        <f ca="1"/>
        <v>9.3292727552496568E-2</v>
      </c>
      <c r="U22" s="28">
        <f ca="1"/>
        <v>8.0716246316362469E-2</v>
      </c>
      <c r="V22" s="28">
        <f ca="1"/>
        <v>6.9326305934201388E-2</v>
      </c>
      <c r="W22" s="28">
        <f ca="1"/>
        <v>5.7710056650249947E-2</v>
      </c>
      <c r="X22" s="28">
        <f ca="1"/>
        <v>5.4845250868624407E-2</v>
      </c>
      <c r="Y22" s="28">
        <f ca="1"/>
        <v>5.6250728151702692E-2</v>
      </c>
      <c r="Z22" s="28">
        <f ca="1"/>
        <v>6.4412374339432518E-2</v>
      </c>
      <c r="AA22" s="28">
        <f ca="1"/>
        <v>7.4008639841787474E-2</v>
      </c>
      <c r="AB22" s="28">
        <f ca="1"/>
        <v>8.8517931510159978E-2</v>
      </c>
      <c r="AC22" s="28">
        <f ca="1"/>
        <v>9.0502214778752865E-2</v>
      </c>
      <c r="AD22" s="28">
        <f ca="1"/>
        <v>0.11745432390007582</v>
      </c>
      <c r="AE22" s="28">
        <f ca="1"/>
        <v>0.12160866696806005</v>
      </c>
      <c r="AF22" s="28">
        <f ca="1"/>
        <v>0.12055053014918551</v>
      </c>
      <c r="AG22" s="28">
        <f ca="1"/>
        <v>0.11548881259101665</v>
      </c>
      <c r="AH22" s="28">
        <f ca="1"/>
        <v>0.11776998910125483</v>
      </c>
      <c r="AI22" s="28">
        <f ca="1"/>
        <v>0.1156808440167425</v>
      </c>
      <c r="AJ22" s="28">
        <f ca="1"/>
        <v>0.13264903947969056</v>
      </c>
      <c r="AK22" s="28">
        <f ca="1"/>
        <v>0.10654992049612175</v>
      </c>
      <c r="AL22" s="28">
        <f ca="1"/>
        <v>9.213900179051937E-2</v>
      </c>
      <c r="AM22" s="28" t="str">
        <f ca="1"/>
        <v/>
      </c>
      <c r="AN22" s="28" t="str">
        <f ca="1"/>
        <v/>
      </c>
      <c r="AO22" s="28" t="str">
        <f ca="1"/>
        <v/>
      </c>
      <c r="AP22" s="28" t="str">
        <f ca="1"/>
        <v/>
      </c>
      <c r="AQ22" s="28" t="str">
        <f ca="1"/>
        <v/>
      </c>
      <c r="AR22" s="28" t="str">
        <f ca="1"/>
        <v/>
      </c>
      <c r="AS22" s="28" t="str">
        <f ca="1"/>
        <v/>
      </c>
      <c r="AT22" s="28" t="str">
        <f ca="1"/>
        <v/>
      </c>
      <c r="AU22" s="28" t="str">
        <f ca="1"/>
        <v/>
      </c>
      <c r="AV22" s="28" t="str">
        <f ca="1"/>
        <v/>
      </c>
      <c r="AW22" s="28" t="str">
        <f ca="1"/>
        <v/>
      </c>
      <c r="AX22" s="28" t="str">
        <f ca="1"/>
        <v/>
      </c>
      <c r="AY22" s="28" t="e">
        <f ca="1"/>
        <v>#N/A</v>
      </c>
      <c r="AZ22" s="28" t="e">
        <f ca="1"/>
        <v>#N/A</v>
      </c>
      <c r="BA22" s="28" t="e">
        <f ca="1"/>
        <v>#N/A</v>
      </c>
      <c r="BB22" s="28" t="e">
        <f ca="1"/>
        <v>#N/A</v>
      </c>
      <c r="BC22" s="28" t="e">
        <f ca="1"/>
        <v>#N/A</v>
      </c>
      <c r="BD22" s="28" t="e">
        <f ca="1"/>
        <v>#N/A</v>
      </c>
      <c r="BE22" s="28" t="e">
        <f ca="1"/>
        <v>#N/A</v>
      </c>
      <c r="BF22" s="28" t="e">
        <f ca="1"/>
        <v>#N/A</v>
      </c>
      <c r="BG22" s="28" t="e">
        <f ca="1"/>
        <v>#N/A</v>
      </c>
      <c r="BH22" s="28" t="e">
        <f ca="1"/>
        <v>#N/A</v>
      </c>
      <c r="BI22" s="28" t="e">
        <f ca="1"/>
        <v>#N/A</v>
      </c>
      <c r="BK22" s="9">
        <f ca="1">INDEX(_ParoRegCLM,ROWS($A$1:A7))</f>
        <v>170272</v>
      </c>
      <c r="BL22" s="9">
        <f ca="1">INDEX(_ParoRegCLM,ROWS($A$1:C7))</f>
        <v>170272</v>
      </c>
      <c r="BM22" s="9"/>
      <c r="BN22" s="38">
        <f ca="1">IF(INDEX(Previsiones_ParoRegCLM,6)&gt;INDEX(_ParoRegCLM,_NumeroMeses),1,0)</f>
        <v>0</v>
      </c>
    </row>
    <row r="23" spans="1:67" x14ac:dyDescent="0.25">
      <c r="A23" s="5">
        <v>7</v>
      </c>
      <c r="B23" s="28">
        <f ca="1"/>
        <v>5.9197927582015815E-2</v>
      </c>
      <c r="C23" s="28">
        <f ca="1"/>
        <v>5.5191008689230284E-2</v>
      </c>
      <c r="D23" s="28">
        <f ca="1"/>
        <v>6.0011312564653786E-2</v>
      </c>
      <c r="E23" s="28">
        <f ca="1"/>
        <v>5.8219029455236729E-2</v>
      </c>
      <c r="F23" s="28">
        <f ca="1"/>
        <v>6.4780036065636024E-2</v>
      </c>
      <c r="G23" s="28">
        <f ca="1"/>
        <v>7.6113747226830369E-2</v>
      </c>
      <c r="H23" s="28">
        <f ca="1"/>
        <v>7.9090039385886893E-2</v>
      </c>
      <c r="I23" s="28">
        <f ca="1"/>
        <v>7.7543488812023387E-2</v>
      </c>
      <c r="J23" s="28">
        <f ca="1"/>
        <v>8.1058579564869199E-2</v>
      </c>
      <c r="K23" s="28">
        <f ca="1"/>
        <v>8.5490878747827057E-2</v>
      </c>
      <c r="L23" s="28">
        <f ca="1"/>
        <v>8.1289756122216408E-2</v>
      </c>
      <c r="M23" s="28">
        <f ca="1"/>
        <v>8.832039728002937E-2</v>
      </c>
      <c r="N23" s="28">
        <f ca="1"/>
        <v>9.6309171766962756E-2</v>
      </c>
      <c r="O23" s="28">
        <f ca="1"/>
        <v>9.7374361925950545E-2</v>
      </c>
      <c r="P23" s="28">
        <f ca="1"/>
        <v>0.10127300899082484</v>
      </c>
      <c r="Q23" s="28">
        <f ca="1"/>
        <v>0.10498430150760921</v>
      </c>
      <c r="R23" s="28">
        <f ca="1"/>
        <v>0.10208376751949247</v>
      </c>
      <c r="S23" s="28">
        <f ca="1"/>
        <v>9.8566336201592664E-2</v>
      </c>
      <c r="T23" s="28">
        <f ca="1"/>
        <v>0.10078006485897445</v>
      </c>
      <c r="U23" s="28">
        <f ca="1"/>
        <v>9.4227176375753424E-2</v>
      </c>
      <c r="V23" s="28">
        <f ca="1"/>
        <v>8.4056547353644678E-2</v>
      </c>
      <c r="W23" s="28">
        <f ca="1"/>
        <v>8.0605403656113239E-2</v>
      </c>
      <c r="X23" s="28">
        <f ca="1"/>
        <v>7.5000537714667317E-2</v>
      </c>
      <c r="Y23" s="28">
        <f ca="1"/>
        <v>7.0803203975730186E-2</v>
      </c>
      <c r="Z23" s="28">
        <f ca="1"/>
        <v>7.2661322309613238E-2</v>
      </c>
      <c r="AA23" s="28">
        <f ca="1"/>
        <v>7.7887003120693049E-2</v>
      </c>
      <c r="AB23" s="28">
        <f ca="1"/>
        <v>8.6597591546464917E-2</v>
      </c>
      <c r="AC23" s="28">
        <f ca="1"/>
        <v>9.112711335948831E-2</v>
      </c>
      <c r="AD23" s="28">
        <f ca="1"/>
        <v>0.11696691024476592</v>
      </c>
      <c r="AE23" s="28">
        <f ca="1"/>
        <v>0.12005297950105817</v>
      </c>
      <c r="AF23" s="28">
        <f ca="1"/>
        <v>0.12108392835254408</v>
      </c>
      <c r="AG23" s="28">
        <f ca="1"/>
        <v>0.12495272433676466</v>
      </c>
      <c r="AH23" s="28">
        <f ca="1"/>
        <v>0.12770842041633113</v>
      </c>
      <c r="AI23" s="28">
        <f ca="1"/>
        <v>0.1334257844187263</v>
      </c>
      <c r="AJ23" s="28">
        <f ca="1"/>
        <v>0.13905320039212152</v>
      </c>
      <c r="AK23" s="28">
        <f ca="1"/>
        <v>0.1635346278996434</v>
      </c>
      <c r="AL23" s="28">
        <f ca="1"/>
        <v>0.1236487591645547</v>
      </c>
      <c r="AM23" s="28" t="str">
        <f ca="1"/>
        <v/>
      </c>
      <c r="AN23" s="28" t="str">
        <f ca="1"/>
        <v/>
      </c>
      <c r="AO23" s="28" t="str">
        <f ca="1"/>
        <v/>
      </c>
      <c r="AP23" s="28" t="str">
        <f ca="1"/>
        <v/>
      </c>
      <c r="AQ23" s="28" t="str">
        <f ca="1"/>
        <v/>
      </c>
      <c r="AR23" s="28" t="str">
        <f ca="1"/>
        <v/>
      </c>
      <c r="AS23" s="28" t="str">
        <f ca="1"/>
        <v/>
      </c>
      <c r="AT23" s="28" t="str">
        <f ca="1"/>
        <v/>
      </c>
      <c r="AU23" s="28" t="str">
        <f ca="1"/>
        <v/>
      </c>
      <c r="AV23" s="28" t="str">
        <f ca="1"/>
        <v/>
      </c>
      <c r="AW23" s="28" t="str">
        <f ca="1"/>
        <v/>
      </c>
      <c r="AX23" s="28" t="str">
        <f ca="1"/>
        <v/>
      </c>
      <c r="AY23" s="28" t="e">
        <f ca="1"/>
        <v>#N/A</v>
      </c>
      <c r="AZ23" s="28" t="e">
        <f ca="1"/>
        <v>#N/A</v>
      </c>
      <c r="BA23" s="28" t="e">
        <f ca="1"/>
        <v>#N/A</v>
      </c>
      <c r="BB23" s="28" t="e">
        <f ca="1"/>
        <v>#N/A</v>
      </c>
      <c r="BC23" s="28" t="e">
        <f ca="1"/>
        <v>#N/A</v>
      </c>
      <c r="BD23" s="28" t="e">
        <f ca="1"/>
        <v>#N/A</v>
      </c>
      <c r="BE23" s="28" t="e">
        <f ca="1"/>
        <v>#N/A</v>
      </c>
      <c r="BF23" s="28" t="e">
        <f ca="1"/>
        <v>#N/A</v>
      </c>
      <c r="BG23" s="28" t="e">
        <f ca="1"/>
        <v>#N/A</v>
      </c>
      <c r="BH23" s="28" t="e">
        <f ca="1"/>
        <v>#N/A</v>
      </c>
      <c r="BI23" s="28" t="e">
        <f ca="1"/>
        <v>#N/A</v>
      </c>
      <c r="BK23" s="9">
        <f ca="1">INDEX(_ParoRegCLM,ROWS($A$1:A8))</f>
        <v>171749</v>
      </c>
      <c r="BL23" s="9">
        <f ca="1">INDEX(_ParoRegCLM,ROWS($A$1:C8))</f>
        <v>171749</v>
      </c>
      <c r="BM23" s="9"/>
      <c r="BN23" s="38">
        <f ca="1">IF(INDEX(Previsiones_ParoRegCLM,7)&gt;INDEX(_ParoRegCLM,_NumeroMeses),1,0)</f>
        <v>0</v>
      </c>
    </row>
    <row r="24" spans="1:67" x14ac:dyDescent="0.25">
      <c r="A24" s="5">
        <v>8</v>
      </c>
      <c r="B24" s="28">
        <f ca="1"/>
        <v>6.2291833497716262E-2</v>
      </c>
      <c r="C24" s="28">
        <f ca="1"/>
        <v>5.9608705587707575E-2</v>
      </c>
      <c r="D24" s="28">
        <f ca="1"/>
        <v>5.7135768262713188E-2</v>
      </c>
      <c r="E24" s="28">
        <f ca="1"/>
        <v>6.0800493130077911E-2</v>
      </c>
      <c r="F24" s="28">
        <f ca="1"/>
        <v>7.1430602918528111E-2</v>
      </c>
      <c r="G24" s="28">
        <f ca="1"/>
        <v>7.9953138094717921E-2</v>
      </c>
      <c r="H24" s="28">
        <f ca="1"/>
        <v>9.0708689880320437E-2</v>
      </c>
      <c r="I24" s="28">
        <f ca="1"/>
        <v>9.0439618432821806E-2</v>
      </c>
      <c r="J24" s="28">
        <f ca="1"/>
        <v>8.7798122889004682E-2</v>
      </c>
      <c r="K24" s="28">
        <f ca="1"/>
        <v>8.46080460083143E-2</v>
      </c>
      <c r="L24" s="28">
        <f ca="1"/>
        <v>8.1417294731746567E-2</v>
      </c>
      <c r="M24" s="28">
        <f ca="1"/>
        <v>8.6907932583986894E-2</v>
      </c>
      <c r="N24" s="28">
        <f ca="1"/>
        <v>9.9638439229542727E-2</v>
      </c>
      <c r="O24" s="28">
        <f ca="1"/>
        <v>0.10357264502053753</v>
      </c>
      <c r="P24" s="28">
        <f ca="1"/>
        <v>0.10665717030597682</v>
      </c>
      <c r="Q24" s="28">
        <f ca="1"/>
        <v>0.10585297885298517</v>
      </c>
      <c r="R24" s="28">
        <f ca="1"/>
        <v>0.10346004204607312</v>
      </c>
      <c r="S24" s="28">
        <f ca="1"/>
        <v>0.10009351696543119</v>
      </c>
      <c r="T24" s="28">
        <f ca="1"/>
        <v>9.4922693611704911E-2</v>
      </c>
      <c r="U24" s="28">
        <f ca="1"/>
        <v>9.9282149490998561E-2</v>
      </c>
      <c r="V24" s="28">
        <f ca="1"/>
        <v>0.10184358169793506</v>
      </c>
      <c r="W24" s="28">
        <f ca="1"/>
        <v>9.523857471701061E-2</v>
      </c>
      <c r="X24" s="28">
        <f ca="1"/>
        <v>8.8879041262854966E-2</v>
      </c>
      <c r="Y24" s="28">
        <f ca="1"/>
        <v>8.4130690050963255E-2</v>
      </c>
      <c r="Z24" s="28">
        <f ca="1"/>
        <v>8.2576133788314326E-2</v>
      </c>
      <c r="AA24" s="28">
        <f ca="1"/>
        <v>7.9553702049662528E-2</v>
      </c>
      <c r="AB24" s="28">
        <f ca="1"/>
        <v>8.3684843109989693E-2</v>
      </c>
      <c r="AC24" s="28">
        <f ca="1"/>
        <v>8.9739618536856414E-2</v>
      </c>
      <c r="AD24" s="28">
        <f ca="1"/>
        <v>0.11082113872433547</v>
      </c>
      <c r="AE24" s="28">
        <f ca="1"/>
        <v>0.11345092262536904</v>
      </c>
      <c r="AF24" s="28">
        <f ca="1"/>
        <v>0.11566477149421778</v>
      </c>
      <c r="AG24" s="28">
        <f ca="1"/>
        <v>0.1191874398695377</v>
      </c>
      <c r="AH24" s="28">
        <f ca="1"/>
        <v>0.12341522238390297</v>
      </c>
      <c r="AI24" s="28">
        <f ca="1"/>
        <v>0.12720250804123101</v>
      </c>
      <c r="AJ24" s="28">
        <f ca="1"/>
        <v>0.14219429439972575</v>
      </c>
      <c r="AK24" s="28">
        <f ca="1"/>
        <v>0.15336249403997571</v>
      </c>
      <c r="AL24" s="28">
        <f ca="1"/>
        <v>0.19071410187287435</v>
      </c>
      <c r="AM24" s="28" t="str">
        <f ca="1"/>
        <v/>
      </c>
      <c r="AN24" s="28" t="str">
        <f ca="1"/>
        <v/>
      </c>
      <c r="AO24" s="28" t="str">
        <f ca="1"/>
        <v/>
      </c>
      <c r="AP24" s="28" t="str">
        <f ca="1"/>
        <v/>
      </c>
      <c r="AQ24" s="28" t="str">
        <f ca="1"/>
        <v/>
      </c>
      <c r="AR24" s="28" t="str">
        <f ca="1"/>
        <v/>
      </c>
      <c r="AS24" s="28" t="str">
        <f ca="1"/>
        <v/>
      </c>
      <c r="AT24" s="28" t="str">
        <f ca="1"/>
        <v/>
      </c>
      <c r="AU24" s="28" t="str">
        <f ca="1"/>
        <v/>
      </c>
      <c r="AV24" s="28" t="str">
        <f ca="1"/>
        <v/>
      </c>
      <c r="AW24" s="28" t="str">
        <f ca="1"/>
        <v/>
      </c>
      <c r="AX24" s="28" t="str">
        <f ca="1"/>
        <v/>
      </c>
      <c r="AY24" s="28" t="e">
        <f ca="1"/>
        <v>#N/A</v>
      </c>
      <c r="AZ24" s="28" t="e">
        <f ca="1"/>
        <v>#N/A</v>
      </c>
      <c r="BA24" s="28" t="e">
        <f ca="1"/>
        <v>#N/A</v>
      </c>
      <c r="BB24" s="28" t="e">
        <f ca="1"/>
        <v>#N/A</v>
      </c>
      <c r="BC24" s="28" t="e">
        <f ca="1"/>
        <v>#N/A</v>
      </c>
      <c r="BD24" s="28" t="e">
        <f ca="1"/>
        <v>#N/A</v>
      </c>
      <c r="BE24" s="28" t="e">
        <f ca="1"/>
        <v>#N/A</v>
      </c>
      <c r="BF24" s="28" t="e">
        <f ca="1"/>
        <v>#N/A</v>
      </c>
      <c r="BG24" s="28" t="e">
        <f ca="1"/>
        <v>#N/A</v>
      </c>
      <c r="BH24" s="28" t="e">
        <f ca="1"/>
        <v>#N/A</v>
      </c>
      <c r="BI24" s="28" t="e">
        <f ca="1"/>
        <v>#N/A</v>
      </c>
      <c r="BK24" s="9">
        <f ca="1">INDEX(_ParoRegCLM,ROWS($A$1:A9))</f>
        <v>166553</v>
      </c>
      <c r="BL24" s="9">
        <f ca="1">INDEX(_ParoRegCLM,ROWS($A$1:C9))</f>
        <v>166553</v>
      </c>
      <c r="BM24" s="9"/>
      <c r="BN24" s="38">
        <f ca="1">IF(INDEX(Previsiones_ParoRegCLM,8)&gt;INDEX(_ParoRegCLM,_NumeroMeses),1,0)</f>
        <v>0</v>
      </c>
    </row>
    <row r="25" spans="1:67" x14ac:dyDescent="0.25">
      <c r="A25" s="6">
        <v>9</v>
      </c>
      <c r="B25" s="28">
        <f ca="1"/>
        <v>5.7729052299292559E-2</v>
      </c>
      <c r="C25" s="28">
        <f ca="1"/>
        <v>5.8719469043829665E-2</v>
      </c>
      <c r="D25" s="28">
        <f ca="1"/>
        <v>5.5270345113289591E-2</v>
      </c>
      <c r="E25" s="28">
        <f ca="1"/>
        <v>5.7461337291580282E-2</v>
      </c>
      <c r="F25" s="28">
        <f ca="1"/>
        <v>6.6454990189799709E-2</v>
      </c>
      <c r="G25" s="28">
        <f ca="1"/>
        <v>7.7437134887808928E-2</v>
      </c>
      <c r="H25" s="28">
        <f ca="1"/>
        <v>8.5748617556639109E-2</v>
      </c>
      <c r="I25" s="28">
        <f ca="1"/>
        <v>9.2376101723955745E-2</v>
      </c>
      <c r="J25" s="28">
        <f ca="1"/>
        <v>8.8835459750044088E-2</v>
      </c>
      <c r="K25" s="28">
        <f ca="1"/>
        <v>8.1414262828327685E-2</v>
      </c>
      <c r="L25" s="28">
        <f ca="1"/>
        <v>7.4435423205306023E-2</v>
      </c>
      <c r="M25" s="28">
        <f ca="1"/>
        <v>8.1133003088959571E-2</v>
      </c>
      <c r="N25" s="28">
        <f ca="1"/>
        <v>9.9112653800269998E-2</v>
      </c>
      <c r="O25" s="28">
        <f ca="1"/>
        <v>0.10692438443409258</v>
      </c>
      <c r="P25" s="28">
        <f ca="1"/>
        <v>0.11001327097473687</v>
      </c>
      <c r="Q25" s="28">
        <f ca="1"/>
        <v>0.11078891582666911</v>
      </c>
      <c r="R25" s="28">
        <f ca="1"/>
        <v>0.1071359257852439</v>
      </c>
      <c r="S25" s="28">
        <f ca="1"/>
        <v>0.10253030483543248</v>
      </c>
      <c r="T25" s="28">
        <f ca="1"/>
        <v>0.1027755351669811</v>
      </c>
      <c r="U25" s="28">
        <f ca="1"/>
        <v>0.11033482734577116</v>
      </c>
      <c r="V25" s="28">
        <f ca="1"/>
        <v>0.11697044059911035</v>
      </c>
      <c r="W25" s="28">
        <f ca="1"/>
        <v>0.11556998313505776</v>
      </c>
      <c r="X25" s="28">
        <f ca="1"/>
        <v>0.10561339189719611</v>
      </c>
      <c r="Y25" s="28">
        <f ca="1"/>
        <v>0.10043379860304186</v>
      </c>
      <c r="Z25" s="28">
        <f ca="1"/>
        <v>9.3850745458144938E-2</v>
      </c>
      <c r="AA25" s="28">
        <f ca="1"/>
        <v>8.7640067198919952E-2</v>
      </c>
      <c r="AB25" s="28">
        <f ca="1"/>
        <v>8.6201107278304143E-2</v>
      </c>
      <c r="AC25" s="28">
        <f ca="1"/>
        <v>8.6978411660680599E-2</v>
      </c>
      <c r="AD25" s="28">
        <f ca="1"/>
        <v>0.10737190530437918</v>
      </c>
      <c r="AE25" s="28">
        <f ca="1"/>
        <v>0.10489881267975015</v>
      </c>
      <c r="AF25" s="28">
        <f ca="1"/>
        <v>0.1040556608553567</v>
      </c>
      <c r="AG25" s="28">
        <f ca="1"/>
        <v>0.10689998466875766</v>
      </c>
      <c r="AH25" s="28">
        <f ca="1"/>
        <v>0.10999892470147371</v>
      </c>
      <c r="AI25" s="28">
        <f ca="1"/>
        <v>0.1125681659190001</v>
      </c>
      <c r="AJ25" s="28">
        <f ca="1"/>
        <v>0.12178085049470513</v>
      </c>
      <c r="AK25" s="28">
        <f ca="1"/>
        <v>0.13782730591683984</v>
      </c>
      <c r="AL25" s="28">
        <f ca="1"/>
        <v>0.15868201121293896</v>
      </c>
      <c r="AM25" s="28" t="str">
        <f ca="1"/>
        <v/>
      </c>
      <c r="AN25" s="28" t="str">
        <f ca="1"/>
        <v/>
      </c>
      <c r="AO25" s="28" t="str">
        <f ca="1"/>
        <v/>
      </c>
      <c r="AP25" s="28" t="str">
        <f ca="1"/>
        <v/>
      </c>
      <c r="AQ25" s="28" t="str">
        <f ca="1"/>
        <v/>
      </c>
      <c r="AR25" s="28" t="str">
        <f ca="1"/>
        <v/>
      </c>
      <c r="AS25" s="28" t="str">
        <f ca="1"/>
        <v/>
      </c>
      <c r="AT25" s="28" t="str">
        <f ca="1"/>
        <v/>
      </c>
      <c r="AU25" s="28" t="str">
        <f ca="1"/>
        <v/>
      </c>
      <c r="AV25" s="28" t="str">
        <f ca="1"/>
        <v/>
      </c>
      <c r="AW25" s="28" t="str">
        <f ca="1"/>
        <v/>
      </c>
      <c r="AX25" s="28" t="str">
        <f ca="1"/>
        <v/>
      </c>
      <c r="AY25" s="28" t="e">
        <f ca="1"/>
        <v>#N/A</v>
      </c>
      <c r="AZ25" s="28" t="e">
        <f ca="1"/>
        <v>#N/A</v>
      </c>
      <c r="BA25" s="28" t="e">
        <f ca="1"/>
        <v>#N/A</v>
      </c>
      <c r="BB25" s="28" t="e">
        <f ca="1"/>
        <v>#N/A</v>
      </c>
      <c r="BC25" s="28" t="e">
        <f ca="1"/>
        <v>#N/A</v>
      </c>
      <c r="BD25" s="28" t="e">
        <f ca="1"/>
        <v>#N/A</v>
      </c>
      <c r="BE25" s="28" t="e">
        <f ca="1"/>
        <v>#N/A</v>
      </c>
      <c r="BF25" s="28" t="e">
        <f ca="1"/>
        <v>#N/A</v>
      </c>
      <c r="BG25" s="28" t="e">
        <f ca="1"/>
        <v>#N/A</v>
      </c>
      <c r="BH25" s="28" t="e">
        <f ca="1"/>
        <v>#N/A</v>
      </c>
      <c r="BI25" s="28" t="e">
        <f ca="1"/>
        <v>#N/A</v>
      </c>
      <c r="BK25" s="9">
        <f ca="1">INDEX(_ParoRegCLM,ROWS($A$1:A10))</f>
        <v>172162</v>
      </c>
      <c r="BL25" s="9">
        <f ca="1">INDEX(_ParoRegCLM,ROWS($A$1:C10))</f>
        <v>172162</v>
      </c>
      <c r="BM25" s="9"/>
      <c r="BN25" s="38">
        <f ca="1">IF(INDEX(Previsiones_ParoRegCLM,9)&gt;INDEX(_ParoRegCLM,_NumeroMeses),1,0)</f>
        <v>0</v>
      </c>
    </row>
    <row r="26" spans="1:67" x14ac:dyDescent="0.25">
      <c r="A26" s="6">
        <v>10</v>
      </c>
      <c r="B26" s="28">
        <f ca="1"/>
        <v>5.9954593901532266E-2</v>
      </c>
      <c r="C26" s="28">
        <f ca="1"/>
        <v>6.0534014134424524E-2</v>
      </c>
      <c r="D26" s="28">
        <f ca="1"/>
        <v>6.11123246619499E-2</v>
      </c>
      <c r="E26" s="28">
        <f ca="1"/>
        <v>6.3076937163065797E-2</v>
      </c>
      <c r="F26" s="28">
        <f ca="1"/>
        <v>6.9900861011238505E-2</v>
      </c>
      <c r="G26" s="28">
        <f ca="1"/>
        <v>7.8306694041069311E-2</v>
      </c>
      <c r="H26" s="28">
        <f ca="1"/>
        <v>8.6362798746963162E-2</v>
      </c>
      <c r="I26" s="28">
        <f ca="1"/>
        <v>8.6494255092680675E-2</v>
      </c>
      <c r="J26" s="28">
        <f ca="1"/>
        <v>8.8446621475802414E-2</v>
      </c>
      <c r="K26" s="28">
        <f ca="1"/>
        <v>8.1395006831462224E-2</v>
      </c>
      <c r="L26" s="28">
        <f ca="1"/>
        <v>7.2217801751208538E-2</v>
      </c>
      <c r="M26" s="28">
        <f ca="1"/>
        <v>7.5677130988043198E-2</v>
      </c>
      <c r="N26" s="28">
        <f ca="1"/>
        <v>9.3540605438259164E-2</v>
      </c>
      <c r="O26" s="28">
        <f ca="1"/>
        <v>0.103626976956122</v>
      </c>
      <c r="P26" s="28">
        <f ca="1"/>
        <v>0.11102759652276244</v>
      </c>
      <c r="Q26" s="28">
        <f ca="1"/>
        <v>0.11278199069936552</v>
      </c>
      <c r="R26" s="28">
        <f ca="1"/>
        <v>0.10864377489473026</v>
      </c>
      <c r="S26" s="28">
        <f ca="1"/>
        <v>0.10791262888440203</v>
      </c>
      <c r="T26" s="28">
        <f ca="1"/>
        <v>0.11471343339350343</v>
      </c>
      <c r="U26" s="28">
        <f ca="1"/>
        <v>0.12081207031525895</v>
      </c>
      <c r="V26" s="28">
        <f ca="1"/>
        <v>0.12641825455579822</v>
      </c>
      <c r="W26" s="28">
        <f ca="1"/>
        <v>0.1296388243597566</v>
      </c>
      <c r="X26" s="28">
        <f ca="1"/>
        <v>0.12549207734070339</v>
      </c>
      <c r="Y26" s="28">
        <f ca="1"/>
        <v>0.11422612813609365</v>
      </c>
      <c r="Z26" s="28">
        <f ca="1"/>
        <v>0.10658828984714606</v>
      </c>
      <c r="AA26" s="28">
        <f ca="1"/>
        <v>9.7810370650606465E-2</v>
      </c>
      <c r="AB26" s="28">
        <f ca="1"/>
        <v>9.5153850081265728E-2</v>
      </c>
      <c r="AC26" s="28">
        <f ca="1"/>
        <v>9.3524678421542745E-2</v>
      </c>
      <c r="AD26" s="28">
        <f ca="1"/>
        <v>9.2867636058180963E-2</v>
      </c>
      <c r="AE26" s="28">
        <f ca="1"/>
        <v>8.7625119663368195E-2</v>
      </c>
      <c r="AF26" s="28">
        <f ca="1"/>
        <v>8.2461960323799016E-2</v>
      </c>
      <c r="AG26" s="28">
        <f ca="1"/>
        <v>7.8432068234122854E-2</v>
      </c>
      <c r="AH26" s="28">
        <f ca="1"/>
        <v>7.8347119437502027E-2</v>
      </c>
      <c r="AI26" s="28">
        <f ca="1"/>
        <v>7.7280160034948531E-2</v>
      </c>
      <c r="AJ26" s="28">
        <f ca="1"/>
        <v>7.863424113860748E-2</v>
      </c>
      <c r="AK26" s="28">
        <f ca="1"/>
        <v>8.0408460014704045E-2</v>
      </c>
      <c r="AL26" s="28">
        <f ca="1"/>
        <v>9.4540798934596798E-2</v>
      </c>
      <c r="AM26" s="28" t="str">
        <f ca="1"/>
        <v/>
      </c>
      <c r="AN26" s="28" t="str">
        <f ca="1"/>
        <v/>
      </c>
      <c r="AO26" s="28" t="str">
        <f ca="1"/>
        <v/>
      </c>
      <c r="AP26" s="28" t="str">
        <f ca="1"/>
        <v/>
      </c>
      <c r="AQ26" s="28" t="str">
        <f ca="1"/>
        <v/>
      </c>
      <c r="AR26" s="28" t="str">
        <f ca="1"/>
        <v/>
      </c>
      <c r="AS26" s="28" t="str">
        <f ca="1"/>
        <v/>
      </c>
      <c r="AT26" s="28" t="str">
        <f ca="1"/>
        <v/>
      </c>
      <c r="AU26" s="28" t="str">
        <f ca="1"/>
        <v/>
      </c>
      <c r="AV26" s="28" t="str">
        <f ca="1"/>
        <v/>
      </c>
      <c r="AW26" s="28" t="str">
        <f ca="1"/>
        <v/>
      </c>
      <c r="AX26" s="28" t="str">
        <f ca="1"/>
        <v/>
      </c>
      <c r="AY26" s="28" t="e">
        <f ca="1"/>
        <v>#N/A</v>
      </c>
      <c r="AZ26" s="28" t="e">
        <f ca="1"/>
        <v>#N/A</v>
      </c>
      <c r="BA26" s="28" t="e">
        <f ca="1"/>
        <v>#N/A</v>
      </c>
      <c r="BB26" s="28" t="e">
        <f ca="1"/>
        <v>#N/A</v>
      </c>
      <c r="BC26" s="28" t="e">
        <f ca="1"/>
        <v>#N/A</v>
      </c>
      <c r="BD26" s="28" t="e">
        <f ca="1"/>
        <v>#N/A</v>
      </c>
      <c r="BE26" s="28" t="e">
        <f ca="1"/>
        <v>#N/A</v>
      </c>
      <c r="BF26" s="28" t="e">
        <f ca="1"/>
        <v>#N/A</v>
      </c>
      <c r="BG26" s="28" t="e">
        <f ca="1"/>
        <v>#N/A</v>
      </c>
      <c r="BH26" s="28" t="e">
        <f ca="1"/>
        <v>#N/A</v>
      </c>
      <c r="BI26" s="28" t="e">
        <f ca="1"/>
        <v>#N/A</v>
      </c>
      <c r="BK26" s="9">
        <f ca="1">INDEX(_ParoRegCLM,ROWS($A$1:A11))</f>
        <v>168653</v>
      </c>
      <c r="BL26" s="9">
        <f ca="1">INDEX(_ParoRegCLM,ROWS($A$1:C11))</f>
        <v>168653</v>
      </c>
      <c r="BM26" s="9"/>
      <c r="BN26" s="38">
        <f ca="1">IF(INDEX(Previsiones_ParoRegCLM,10)&gt;INDEX(_ParoRegCLM,_NumeroMeses),1,0)</f>
        <v>0</v>
      </c>
    </row>
    <row r="27" spans="1:67" x14ac:dyDescent="0.25">
      <c r="A27" s="6">
        <v>11</v>
      </c>
      <c r="B27" s="28">
        <f ca="1"/>
        <v>5.3225313131051138E-2</v>
      </c>
      <c r="C27" s="28">
        <f ca="1"/>
        <v>5.5581883991053377E-2</v>
      </c>
      <c r="D27" s="28">
        <f ca="1"/>
        <v>5.5897485423803364E-2</v>
      </c>
      <c r="E27" s="28">
        <f ca="1"/>
        <v>5.9368138705068213E-2</v>
      </c>
      <c r="F27" s="28">
        <f ca="1"/>
        <v>6.5741421588710394E-2</v>
      </c>
      <c r="G27" s="28">
        <f ca="1"/>
        <v>7.2137227689608119E-2</v>
      </c>
      <c r="H27" s="28">
        <f ca="1"/>
        <v>7.6290396663388216E-2</v>
      </c>
      <c r="I27" s="28">
        <f ca="1"/>
        <v>7.6968194861970485E-2</v>
      </c>
      <c r="J27" s="28">
        <f ca="1"/>
        <v>7.6159690726988166E-2</v>
      </c>
      <c r="K27" s="28">
        <f ca="1"/>
        <v>7.625190694386709E-2</v>
      </c>
      <c r="L27" s="28">
        <f ca="1"/>
        <v>7.0409039985415783E-2</v>
      </c>
      <c r="M27" s="28">
        <f ca="1"/>
        <v>7.2223434321893654E-2</v>
      </c>
      <c r="N27" s="28">
        <f ca="1"/>
        <v>8.4562919741283465E-2</v>
      </c>
      <c r="O27" s="28">
        <f ca="1"/>
        <v>9.3472607379460365E-2</v>
      </c>
      <c r="P27" s="28">
        <f ca="1"/>
        <v>0.10325666916370657</v>
      </c>
      <c r="Q27" s="28">
        <f ca="1"/>
        <v>0.10626615080199098</v>
      </c>
      <c r="R27" s="28">
        <f ca="1"/>
        <v>0.10912723977726099</v>
      </c>
      <c r="S27" s="28">
        <f ca="1"/>
        <v>0.11486689460109725</v>
      </c>
      <c r="T27" s="28">
        <f ca="1"/>
        <v>0.11915164293666168</v>
      </c>
      <c r="U27" s="28">
        <f ca="1"/>
        <v>0.12498011166594999</v>
      </c>
      <c r="V27" s="28">
        <f ca="1"/>
        <v>0.12906114087172701</v>
      </c>
      <c r="W27" s="28">
        <f ca="1"/>
        <v>0.13194287513099442</v>
      </c>
      <c r="X27" s="28">
        <f ca="1"/>
        <v>0.13013314493488154</v>
      </c>
      <c r="Y27" s="28">
        <f ca="1"/>
        <v>0.1251614382369837</v>
      </c>
      <c r="Z27" s="28">
        <f ca="1"/>
        <v>0.11522579019125709</v>
      </c>
      <c r="AA27" s="28">
        <f ca="1"/>
        <v>0.10811140230211971</v>
      </c>
      <c r="AB27" s="28">
        <f ca="1"/>
        <v>0.10368588269120695</v>
      </c>
      <c r="AC27" s="28">
        <f ca="1"/>
        <v>0.10244473926308459</v>
      </c>
      <c r="AD27" s="28">
        <f ca="1"/>
        <v>9.8775719136863324E-2</v>
      </c>
      <c r="AE27" s="28">
        <f ca="1"/>
        <v>9.1626384535436173E-2</v>
      </c>
      <c r="AF27" s="28">
        <f ca="1"/>
        <v>8.5154271818851726E-2</v>
      </c>
      <c r="AG27" s="28">
        <f ca="1"/>
        <v>7.9323710517013604E-2</v>
      </c>
      <c r="AH27" s="28">
        <f ca="1"/>
        <v>7.3973076444489361E-2</v>
      </c>
      <c r="AI27" s="28">
        <f ca="1"/>
        <v>7.3813224984667955E-2</v>
      </c>
      <c r="AJ27" s="28">
        <f ca="1"/>
        <v>7.8658287987950021E-2</v>
      </c>
      <c r="AK27" s="28">
        <f ca="1"/>
        <v>8.087715886899613E-2</v>
      </c>
      <c r="AL27" s="28">
        <f ca="1"/>
        <v>9.0822275308109338E-2</v>
      </c>
      <c r="AM27" s="28" t="str">
        <f ca="1"/>
        <v/>
      </c>
      <c r="AN27" s="28" t="str">
        <f ca="1"/>
        <v/>
      </c>
      <c r="AO27" s="28" t="str">
        <f ca="1"/>
        <v/>
      </c>
      <c r="AP27" s="28" t="str">
        <f ca="1"/>
        <v/>
      </c>
      <c r="AQ27" s="28" t="str">
        <f ca="1"/>
        <v/>
      </c>
      <c r="AR27" s="28" t="str">
        <f ca="1"/>
        <v/>
      </c>
      <c r="AS27" s="28" t="str">
        <f ca="1"/>
        <v/>
      </c>
      <c r="AT27" s="28" t="str">
        <f ca="1"/>
        <v/>
      </c>
      <c r="AU27" s="28" t="str">
        <f ca="1"/>
        <v/>
      </c>
      <c r="AV27" s="28" t="str">
        <f ca="1"/>
        <v/>
      </c>
      <c r="AW27" s="28" t="str">
        <f ca="1"/>
        <v/>
      </c>
      <c r="AX27" s="28" t="str">
        <f ca="1"/>
        <v/>
      </c>
      <c r="AY27" s="28" t="e">
        <f ca="1"/>
        <v>#N/A</v>
      </c>
      <c r="AZ27" s="28" t="e">
        <f ca="1"/>
        <v>#N/A</v>
      </c>
      <c r="BA27" s="28" t="e">
        <f ca="1"/>
        <v>#N/A</v>
      </c>
      <c r="BB27" s="28" t="e">
        <f ca="1"/>
        <v>#N/A</v>
      </c>
      <c r="BC27" s="28" t="e">
        <f ca="1"/>
        <v>#N/A</v>
      </c>
      <c r="BD27" s="28" t="e">
        <f ca="1"/>
        <v>#N/A</v>
      </c>
      <c r="BE27" s="28" t="e">
        <f ca="1"/>
        <v>#N/A</v>
      </c>
      <c r="BF27" s="28" t="e">
        <f ca="1"/>
        <v>#N/A</v>
      </c>
      <c r="BG27" s="28" t="e">
        <f ca="1"/>
        <v>#N/A</v>
      </c>
      <c r="BH27" s="28" t="e">
        <f ca="1"/>
        <v>#N/A</v>
      </c>
      <c r="BI27" s="28" t="e">
        <f ca="1"/>
        <v>#N/A</v>
      </c>
      <c r="BK27" s="9">
        <f ca="1">INDEX(_ParoRegCLM,ROWS($A$1:A12))</f>
        <v>165041</v>
      </c>
      <c r="BL27" s="9">
        <f ca="1">INDEX(_ParoRegCLM,ROWS($A$1:C12))</f>
        <v>165041</v>
      </c>
      <c r="BM27" s="9"/>
      <c r="BN27" s="38">
        <f ca="1">IF(INDEX(Previsiones_ParoRegCLM,11)&gt;INDEX(_ParoRegCLM,_NumeroMeses),1,0)</f>
        <v>0</v>
      </c>
    </row>
    <row r="28" spans="1:67" x14ac:dyDescent="0.25">
      <c r="A28" s="6">
        <v>12</v>
      </c>
      <c r="B28" s="28">
        <f ca="1"/>
        <v>4.7349162084544545E-2</v>
      </c>
      <c r="C28" s="28">
        <f ca="1"/>
        <v>4.7784374668650924E-2</v>
      </c>
      <c r="D28" s="28">
        <f ca="1"/>
        <v>4.9259154957474426E-2</v>
      </c>
      <c r="E28" s="28">
        <f ca="1"/>
        <v>5.2230854812697097E-2</v>
      </c>
      <c r="F28" s="28">
        <f ca="1"/>
        <v>5.6036482366776288E-2</v>
      </c>
      <c r="G28" s="28">
        <f ca="1"/>
        <v>6.108679316937176E-2</v>
      </c>
      <c r="H28" s="28">
        <f ca="1"/>
        <v>6.4301665919628853E-2</v>
      </c>
      <c r="I28" s="28">
        <f ca="1"/>
        <v>6.2799159913885738E-2</v>
      </c>
      <c r="J28" s="28">
        <f ca="1"/>
        <v>6.4062331716530946E-2</v>
      </c>
      <c r="K28" s="28">
        <f ca="1"/>
        <v>6.1491362469691585E-2</v>
      </c>
      <c r="L28" s="28">
        <f ca="1"/>
        <v>6.4305573705266239E-2</v>
      </c>
      <c r="M28" s="28">
        <f ca="1"/>
        <v>6.7784333302303476E-2</v>
      </c>
      <c r="N28" s="28">
        <f ca="1"/>
        <v>7.7417484794522165E-2</v>
      </c>
      <c r="O28" s="28">
        <f ca="1"/>
        <v>8.7913120801685174E-2</v>
      </c>
      <c r="P28" s="28">
        <f ca="1"/>
        <v>9.4992711259696813E-2</v>
      </c>
      <c r="Q28" s="28">
        <f ca="1"/>
        <v>0.10684562289750596</v>
      </c>
      <c r="R28" s="28">
        <f ca="1"/>
        <v>0.11925909339926999</v>
      </c>
      <c r="S28" s="28">
        <f ca="1"/>
        <v>0.12532927390427137</v>
      </c>
      <c r="T28" s="28">
        <f ca="1"/>
        <v>0.12911026090041178</v>
      </c>
      <c r="U28" s="28">
        <f ca="1"/>
        <v>0.1329013885599282</v>
      </c>
      <c r="V28" s="28">
        <f ca="1"/>
        <v>0.13606444730697068</v>
      </c>
      <c r="W28" s="28">
        <f ca="1"/>
        <v>0.13617361861794536</v>
      </c>
      <c r="X28" s="28">
        <f ca="1"/>
        <v>0.13728217624671207</v>
      </c>
      <c r="Y28" s="28">
        <f ca="1"/>
        <v>0.13587677964748171</v>
      </c>
      <c r="Z28" s="28">
        <f ca="1"/>
        <v>0.13098800425713969</v>
      </c>
      <c r="AA28" s="28">
        <f ca="1"/>
        <v>0.12204674455833114</v>
      </c>
      <c r="AB28" s="28">
        <f ca="1"/>
        <v>0.11876652190273054</v>
      </c>
      <c r="AC28" s="28">
        <f ca="1"/>
        <v>0.1167581530374957</v>
      </c>
      <c r="AD28" s="28">
        <f ca="1"/>
        <v>0.11077358270606079</v>
      </c>
      <c r="AE28" s="28">
        <f ca="1"/>
        <v>0.10013565969784415</v>
      </c>
      <c r="AF28" s="28">
        <f ca="1"/>
        <v>9.1408573731927206E-2</v>
      </c>
      <c r="AG28" s="28">
        <f ca="1"/>
        <v>8.3289895481114706E-2</v>
      </c>
      <c r="AH28" s="28">
        <f ca="1"/>
        <v>7.3550901434151827E-2</v>
      </c>
      <c r="AI28" s="28">
        <f ca="1"/>
        <v>6.7445858755714128E-2</v>
      </c>
      <c r="AJ28" s="28">
        <f ca="1"/>
        <v>6.9359498756760354E-2</v>
      </c>
      <c r="AK28" s="28">
        <f ca="1"/>
        <v>7.4482592697757907E-2</v>
      </c>
      <c r="AL28" s="28">
        <f ca="1"/>
        <v>8.2503190567160475E-2</v>
      </c>
      <c r="AM28" s="28" t="str">
        <f ca="1"/>
        <v/>
      </c>
      <c r="AN28" s="28" t="str">
        <f ca="1"/>
        <v/>
      </c>
      <c r="AO28" s="28" t="str">
        <f ca="1"/>
        <v/>
      </c>
      <c r="AP28" s="28" t="str">
        <f ca="1"/>
        <v/>
      </c>
      <c r="AQ28" s="28" t="str">
        <f ca="1"/>
        <v/>
      </c>
      <c r="AR28" s="28" t="str">
        <f ca="1"/>
        <v/>
      </c>
      <c r="AS28" s="28" t="str">
        <f ca="1"/>
        <v/>
      </c>
      <c r="AT28" s="28" t="str">
        <f ca="1"/>
        <v/>
      </c>
      <c r="AU28" s="28" t="str">
        <f ca="1"/>
        <v/>
      </c>
      <c r="AV28" s="28" t="str">
        <f ca="1"/>
        <v/>
      </c>
      <c r="AW28" s="28" t="str">
        <f ca="1"/>
        <v/>
      </c>
      <c r="AX28" s="28" t="str">
        <f ca="1"/>
        <v/>
      </c>
      <c r="AY28" s="28" t="e">
        <f ca="1"/>
        <v>#N/A</v>
      </c>
      <c r="AZ28" s="28" t="e">
        <f ca="1"/>
        <v>#N/A</v>
      </c>
      <c r="BA28" s="28" t="e">
        <f ca="1"/>
        <v>#N/A</v>
      </c>
      <c r="BB28" s="28" t="e">
        <f ca="1"/>
        <v>#N/A</v>
      </c>
      <c r="BC28" s="28" t="e">
        <f ca="1"/>
        <v>#N/A</v>
      </c>
      <c r="BD28" s="28" t="e">
        <f ca="1"/>
        <v>#N/A</v>
      </c>
      <c r="BE28" s="28" t="e">
        <f ca="1"/>
        <v>#N/A</v>
      </c>
      <c r="BF28" s="28" t="e">
        <f ca="1"/>
        <v>#N/A</v>
      </c>
      <c r="BG28" s="28" t="e">
        <f ca="1"/>
        <v>#N/A</v>
      </c>
      <c r="BH28" s="28" t="e">
        <f ca="1"/>
        <v>#N/A</v>
      </c>
      <c r="BI28" s="28" t="e">
        <f ca="1"/>
        <v>#N/A</v>
      </c>
      <c r="BK28" s="9">
        <f ca="1">INDEX(_ParoRegCLM,ROWS($A$1:A13))</f>
        <v>171456</v>
      </c>
      <c r="BL28" s="9">
        <f ca="1">INDEX(_ParoRegCLM,ROWS($A$1:C13))</f>
        <v>171456</v>
      </c>
      <c r="BM28" s="9"/>
      <c r="BN28" s="38">
        <f ca="1">IF(INDEX(Previsiones_ParoRegCLM,12)&gt;INDEX(_ParoRegCLM,_NumeroMeses),1,0)</f>
        <v>1</v>
      </c>
    </row>
    <row r="29" spans="1:67" x14ac:dyDescent="0.25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Z29"/>
      <c r="BA29"/>
      <c r="BB29"/>
      <c r="BK29" s="9">
        <f ca="1">INDEX(_ParoRegCLM,ROWS($A$1:A14))</f>
        <v>172517</v>
      </c>
      <c r="BL29" s="9">
        <f ca="1">INDEX(_ParoRegCLM,ROWS($A$1:C14))</f>
        <v>172517</v>
      </c>
      <c r="BM29" s="9"/>
    </row>
    <row r="30" spans="1:67" x14ac:dyDescent="0.25">
      <c r="A30" s="2" t="s">
        <v>0</v>
      </c>
      <c r="B30" s="3">
        <f t="shared" ref="B30:AG30" ca="1" si="1">B16</f>
        <v>43131</v>
      </c>
      <c r="C30" s="3">
        <f t="shared" ca="1" si="1"/>
        <v>43159</v>
      </c>
      <c r="D30" s="3">
        <f t="shared" ca="1" si="1"/>
        <v>43190</v>
      </c>
      <c r="E30" s="3">
        <f t="shared" ca="1" si="1"/>
        <v>43220</v>
      </c>
      <c r="F30" s="3">
        <f t="shared" ca="1" si="1"/>
        <v>43251</v>
      </c>
      <c r="G30" s="3">
        <f t="shared" ca="1" si="1"/>
        <v>43281</v>
      </c>
      <c r="H30" s="3">
        <f t="shared" ca="1" si="1"/>
        <v>43312</v>
      </c>
      <c r="I30" s="3">
        <f t="shared" ca="1" si="1"/>
        <v>43343</v>
      </c>
      <c r="J30" s="3">
        <f t="shared" ca="1" si="1"/>
        <v>43373</v>
      </c>
      <c r="K30" s="3">
        <f t="shared" ca="1" si="1"/>
        <v>43404</v>
      </c>
      <c r="L30" s="3">
        <f t="shared" ca="1" si="1"/>
        <v>43434</v>
      </c>
      <c r="M30" s="3">
        <f t="shared" ca="1" si="1"/>
        <v>43465</v>
      </c>
      <c r="N30" s="3">
        <f t="shared" ca="1" si="1"/>
        <v>43496</v>
      </c>
      <c r="O30" s="3">
        <f t="shared" ca="1" si="1"/>
        <v>43524</v>
      </c>
      <c r="P30" s="3">
        <f t="shared" ca="1" si="1"/>
        <v>43555</v>
      </c>
      <c r="Q30" s="3">
        <f t="shared" ca="1" si="1"/>
        <v>43585</v>
      </c>
      <c r="R30" s="3">
        <f t="shared" ca="1" si="1"/>
        <v>43616</v>
      </c>
      <c r="S30" s="3">
        <f t="shared" ca="1" si="1"/>
        <v>43646</v>
      </c>
      <c r="T30" s="3">
        <f t="shared" ca="1" si="1"/>
        <v>43677</v>
      </c>
      <c r="U30" s="3">
        <f t="shared" ca="1" si="1"/>
        <v>43708</v>
      </c>
      <c r="V30" s="3">
        <f t="shared" ca="1" si="1"/>
        <v>43738</v>
      </c>
      <c r="W30" s="3">
        <f t="shared" ca="1" si="1"/>
        <v>43769</v>
      </c>
      <c r="X30" s="3">
        <f t="shared" ca="1" si="1"/>
        <v>43799</v>
      </c>
      <c r="Y30" s="3">
        <f t="shared" ca="1" si="1"/>
        <v>43830</v>
      </c>
      <c r="Z30" s="3">
        <f t="shared" ca="1" si="1"/>
        <v>43861</v>
      </c>
      <c r="AA30" s="3">
        <f t="shared" ca="1" si="1"/>
        <v>43890</v>
      </c>
      <c r="AB30" s="3">
        <f t="shared" ca="1" si="1"/>
        <v>43921</v>
      </c>
      <c r="AC30" s="3">
        <f t="shared" ca="1" si="1"/>
        <v>43951</v>
      </c>
      <c r="AD30" s="3">
        <f t="shared" ca="1" si="1"/>
        <v>43982</v>
      </c>
      <c r="AE30" s="3">
        <f t="shared" ca="1" si="1"/>
        <v>44012</v>
      </c>
      <c r="AF30" s="3">
        <f t="shared" ca="1" si="1"/>
        <v>44043</v>
      </c>
      <c r="AG30" s="3">
        <f t="shared" ca="1" si="1"/>
        <v>44074</v>
      </c>
      <c r="AH30" s="3">
        <f t="shared" ref="AH30:BI30" ca="1" si="2">AH16</f>
        <v>44104</v>
      </c>
      <c r="AI30" s="3">
        <f t="shared" ca="1" si="2"/>
        <v>44135</v>
      </c>
      <c r="AJ30" s="3">
        <f t="shared" ca="1" si="2"/>
        <v>44165</v>
      </c>
      <c r="AK30" s="3">
        <f t="shared" ca="1" si="2"/>
        <v>44196</v>
      </c>
      <c r="AL30" s="3">
        <f t="shared" ca="1" si="2"/>
        <v>44227</v>
      </c>
      <c r="AM30" s="4">
        <f t="shared" ca="1" si="2"/>
        <v>44255</v>
      </c>
      <c r="AN30" s="3">
        <f t="shared" ca="1" si="2"/>
        <v>44286</v>
      </c>
      <c r="AO30" s="3">
        <f t="shared" ca="1" si="2"/>
        <v>44316</v>
      </c>
      <c r="AP30" s="3">
        <f t="shared" ca="1" si="2"/>
        <v>44347</v>
      </c>
      <c r="AQ30" s="3">
        <f t="shared" ca="1" si="2"/>
        <v>44377</v>
      </c>
      <c r="AR30" s="3">
        <f t="shared" ca="1" si="2"/>
        <v>44408</v>
      </c>
      <c r="AS30" s="3">
        <f t="shared" ca="1" si="2"/>
        <v>44439</v>
      </c>
      <c r="AT30" s="3">
        <f t="shared" ca="1" si="2"/>
        <v>44469</v>
      </c>
      <c r="AU30" s="3">
        <f t="shared" ca="1" si="2"/>
        <v>44500</v>
      </c>
      <c r="AV30" s="3">
        <f t="shared" ca="1" si="2"/>
        <v>44530</v>
      </c>
      <c r="AW30" s="3">
        <f t="shared" ca="1" si="2"/>
        <v>44561</v>
      </c>
      <c r="AX30" s="3">
        <f t="shared" ca="1" si="2"/>
        <v>44592</v>
      </c>
      <c r="AY30" s="4" t="e">
        <f t="shared" ca="1" si="2"/>
        <v>#N/A</v>
      </c>
      <c r="AZ30" s="3" t="e">
        <f t="shared" ca="1" si="2"/>
        <v>#N/A</v>
      </c>
      <c r="BA30" s="3" t="e">
        <f t="shared" ca="1" si="2"/>
        <v>#N/A</v>
      </c>
      <c r="BB30" s="3" t="e">
        <f t="shared" ca="1" si="2"/>
        <v>#N/A</v>
      </c>
      <c r="BC30" s="3" t="e">
        <f t="shared" ca="1" si="2"/>
        <v>#N/A</v>
      </c>
      <c r="BD30" s="3" t="e">
        <f t="shared" ca="1" si="2"/>
        <v>#N/A</v>
      </c>
      <c r="BE30" s="3" t="e">
        <f t="shared" ca="1" si="2"/>
        <v>#N/A</v>
      </c>
      <c r="BF30" s="3" t="e">
        <f t="shared" ca="1" si="2"/>
        <v>#N/A</v>
      </c>
      <c r="BG30" s="3" t="e">
        <f t="shared" ca="1" si="2"/>
        <v>#N/A</v>
      </c>
      <c r="BH30" s="3" t="e">
        <f t="shared" ca="1" si="2"/>
        <v>#N/A</v>
      </c>
      <c r="BI30" s="3" t="e">
        <f t="shared" ca="1" si="2"/>
        <v>#N/A</v>
      </c>
      <c r="BK30" s="9">
        <f ca="1">INDEX(_ParoRegCLM,ROWS($A$1:A15))</f>
        <v>171873</v>
      </c>
      <c r="BL30" s="9">
        <f ca="1">INDEX(_ParoRegCLM,ROWS($A$1:C15))</f>
        <v>171873</v>
      </c>
      <c r="BM30" s="9"/>
    </row>
    <row r="31" spans="1:67" x14ac:dyDescent="0.25">
      <c r="A31" s="5">
        <v>1</v>
      </c>
      <c r="B31" s="28">
        <f ca="1">MAX(B$17:B17)</f>
        <v>2.2176182282147565E-2</v>
      </c>
      <c r="C31" s="28">
        <f ca="1">MAX(C$17:C17)</f>
        <v>1.6107258869570495E-2</v>
      </c>
      <c r="D31" s="28">
        <f ca="1">MAX(D$17:D17)</f>
        <v>1.028243114138435E-2</v>
      </c>
      <c r="E31" s="28">
        <f ca="1">MAX(E$17:E17)</f>
        <v>1.5430258623282043E-2</v>
      </c>
      <c r="F31" s="28">
        <f ca="1">MAX(F$17:F17)</f>
        <v>1.2863437461844571E-2</v>
      </c>
      <c r="G31" s="28">
        <f ca="1">MAX(G$17:G17)</f>
        <v>8.646984302002541E-3</v>
      </c>
      <c r="H31" s="28">
        <f ca="1">MAX(H$17:H17)</f>
        <v>1.3157178785135178E-2</v>
      </c>
      <c r="I31" s="28">
        <f ca="1">MAX(I$17:I17)</f>
        <v>1.277714111804272E-2</v>
      </c>
      <c r="J31" s="28">
        <f ca="1">MAX(J$17:J17)</f>
        <v>8.163120587178354E-3</v>
      </c>
      <c r="K31" s="28">
        <f ca="1">MAX(K$17:K17)</f>
        <v>1.8547862163173796E-2</v>
      </c>
      <c r="L31" s="28">
        <f ca="1">MAX(L$17:L17)</f>
        <v>3.078873259909121E-2</v>
      </c>
      <c r="M31" s="28">
        <f ca="1">MAX(M$17:M17)</f>
        <v>2.4327534471895465E-2</v>
      </c>
      <c r="N31" s="28">
        <f ca="1">MAX(N$17:N17)</f>
        <v>1.2738869595651639E-2</v>
      </c>
      <c r="O31" s="28">
        <f ca="1">MAX(O$17:O17)</f>
        <v>9.5577558906155997E-3</v>
      </c>
      <c r="P31" s="28">
        <f ca="1">MAX(P$17:P17)</f>
        <v>8.4365377330440951E-3</v>
      </c>
      <c r="Q31" s="28">
        <f ca="1">MAX(Q$17:Q17)</f>
        <v>1.607745402537256E-2</v>
      </c>
      <c r="R31" s="28">
        <f ca="1">MAX(R$17:R17)</f>
        <v>2.4161720008101469E-2</v>
      </c>
      <c r="S31" s="28">
        <f ca="1">MAX(S$17:S17)</f>
        <v>2.0353859949506961E-2</v>
      </c>
      <c r="T31" s="28">
        <f ca="1">MAX(T$17:T17)</f>
        <v>1.2371164024991659E-2</v>
      </c>
      <c r="U31" s="28">
        <f ca="1">MAX(U$17:U17)</f>
        <v>7.1709441398762411E-3</v>
      </c>
      <c r="V31" s="28">
        <f ca="1">MAX(V$17:V17)</f>
        <v>1.0999916045163812E-2</v>
      </c>
      <c r="W31" s="28">
        <f ca="1">MAX(W$17:W17)</f>
        <v>1.0907095783954939E-2</v>
      </c>
      <c r="X31" s="28">
        <f ca="1">MAX(X$17:X17)</f>
        <v>9.2256639970645996E-3</v>
      </c>
      <c r="Y31" s="28">
        <f ca="1">MAX(Y$17:Y17)</f>
        <v>1.0506935884710989E-2</v>
      </c>
      <c r="Z31" s="28">
        <f ca="1">MAX(Z$17:Z17)</f>
        <v>5.7992722799397947E-3</v>
      </c>
      <c r="AA31" s="28">
        <f ca="1">MAX(AA$17:AA17)</f>
        <v>1.6566534335293627E-2</v>
      </c>
      <c r="AB31" s="28">
        <f ca="1">MAX(AB$17:AB17)</f>
        <v>5.1174923533653674E-2</v>
      </c>
      <c r="AC31" s="28">
        <f ca="1">MAX(AC$17:AC17)</f>
        <v>7.0845866210482736E-2</v>
      </c>
      <c r="AD31" s="28">
        <f ca="1">MAX(AD$17:AD17)</f>
        <v>4.8440368142113034E-2</v>
      </c>
      <c r="AE31" s="28">
        <f ca="1">MAX(AE$17:AE17)</f>
        <v>2.323136317979365E-2</v>
      </c>
      <c r="AF31" s="28">
        <f ca="1">MAX(AF$17:AF17)</f>
        <v>1.8993478629565724E-2</v>
      </c>
      <c r="AG31" s="28">
        <f ca="1">MAX(AG$17:AG17)</f>
        <v>1.9978280100810861E-2</v>
      </c>
      <c r="AH31" s="28">
        <f ca="1">MAX(AH$17:AH17)</f>
        <v>2.606965462459216E-2</v>
      </c>
      <c r="AI31" s="28">
        <f ca="1">MAX(AI$17:AI17)</f>
        <v>2.2395344209280132E-2</v>
      </c>
      <c r="AJ31" s="28">
        <f ca="1">MAX(AJ$17:AJ17)</f>
        <v>1.3449566868140334E-2</v>
      </c>
      <c r="AK31" s="28">
        <f ca="1">MAX(AK$17:AK17)</f>
        <v>2.3023912612265995E-2</v>
      </c>
      <c r="AL31" s="28">
        <f ca="1">MAX(AL$17:AL17)</f>
        <v>2.4774160952860162E-2</v>
      </c>
      <c r="AM31" s="28">
        <f ca="1">MAX(AM$17:AM17)</f>
        <v>0</v>
      </c>
      <c r="AN31" s="28">
        <f ca="1">MAX(AN$17:AN17)</f>
        <v>0</v>
      </c>
      <c r="AO31" s="28">
        <f ca="1">MAX(AO$17:AO17)</f>
        <v>0</v>
      </c>
      <c r="AP31" s="28">
        <f ca="1">MAX(AP$17:AP17)</f>
        <v>0</v>
      </c>
      <c r="AQ31" s="28">
        <f ca="1">MAX(AQ$17:AQ17)</f>
        <v>0</v>
      </c>
      <c r="AR31" s="28">
        <f ca="1">MAX(AR$17:AR17)</f>
        <v>0</v>
      </c>
      <c r="AS31" s="28">
        <f ca="1">MAX(AS$17:AS17)</f>
        <v>0</v>
      </c>
      <c r="AT31" s="28">
        <f ca="1">MAX(AT$17:AT17)</f>
        <v>0</v>
      </c>
      <c r="AU31" s="28">
        <f ca="1">MAX(AU$17:AU17)</f>
        <v>0</v>
      </c>
      <c r="AV31" s="28">
        <f ca="1">MAX(AV$17:AV17)</f>
        <v>0</v>
      </c>
      <c r="AW31" s="28">
        <f ca="1">MAX(AW$17:AW17)</f>
        <v>0</v>
      </c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K31" s="9">
        <f ca="1">INDEX(_ParoRegCLM,ROWS($A$1:A16))</f>
        <v>170186</v>
      </c>
      <c r="BL31" s="9">
        <f ca="1">INDEX(_ParoRegCLM,ROWS($A$1:C16))</f>
        <v>170186</v>
      </c>
      <c r="BM31" s="9"/>
    </row>
    <row r="32" spans="1:67" x14ac:dyDescent="0.25">
      <c r="A32" s="5">
        <v>2</v>
      </c>
      <c r="B32" s="28">
        <f ca="1">MAX(B$17:B18)</f>
        <v>2.9883178005138275E-2</v>
      </c>
      <c r="C32" s="28">
        <f ca="1">MAX(C$17:C18)</f>
        <v>2.8781133012392497E-2</v>
      </c>
      <c r="D32" s="28">
        <f ca="1">MAX(D$17:D18)</f>
        <v>2.3673475078972689E-2</v>
      </c>
      <c r="E32" s="28">
        <f ca="1">MAX(E$17:E18)</f>
        <v>2.1424133584115559E-2</v>
      </c>
      <c r="F32" s="28">
        <f ca="1">MAX(F$17:F18)</f>
        <v>2.2214561550046925E-2</v>
      </c>
      <c r="G32" s="28">
        <f ca="1">MAX(G$17:G18)</f>
        <v>1.6878427398455798E-2</v>
      </c>
      <c r="H32" s="28">
        <f ca="1">MAX(H$17:H18)</f>
        <v>1.520100708842282E-2</v>
      </c>
      <c r="I32" s="28">
        <f ca="1">MAX(I$17:I18)</f>
        <v>1.5077468086538086E-2</v>
      </c>
      <c r="J32" s="28">
        <f ca="1">MAX(J$17:J18)</f>
        <v>2.1019723293769603E-2</v>
      </c>
      <c r="K32" s="28">
        <f ca="1">MAX(K$17:K18)</f>
        <v>3.4654733588409439E-2</v>
      </c>
      <c r="L32" s="28">
        <f ca="1">MAX(L$17:L18)</f>
        <v>4.5280581363569425E-2</v>
      </c>
      <c r="M32" s="28">
        <f ca="1">MAX(M$17:M18)</f>
        <v>4.0499035172492606E-2</v>
      </c>
      <c r="N32" s="28">
        <f ca="1">MAX(N$17:N18)</f>
        <v>2.8090082034746354E-2</v>
      </c>
      <c r="O32" s="28">
        <f ca="1">MAX(O$17:O18)</f>
        <v>1.7232828556755363E-2</v>
      </c>
      <c r="P32" s="28">
        <f ca="1">MAX(P$17:P18)</f>
        <v>2.2729223622783401E-2</v>
      </c>
      <c r="Q32" s="28">
        <f ca="1">MAX(Q$17:Q18)</f>
        <v>3.273212809158605E-2</v>
      </c>
      <c r="R32" s="28">
        <f ca="1">MAX(R$17:R18)</f>
        <v>4.2531830905664841E-2</v>
      </c>
      <c r="S32" s="28">
        <f ca="1">MAX(S$17:S18)</f>
        <v>3.9913169693816364E-2</v>
      </c>
      <c r="T32" s="28">
        <f ca="1">MAX(T$17:T18)</f>
        <v>2.6109042310294789E-2</v>
      </c>
      <c r="U32" s="28">
        <f ca="1">MAX(U$17:U18)</f>
        <v>1.8383019731639756E-2</v>
      </c>
      <c r="V32" s="28">
        <f ca="1">MAX(V$17:V18)</f>
        <v>1.7752670513199259E-2</v>
      </c>
      <c r="W32" s="28">
        <f ca="1">MAX(W$17:W18)</f>
        <v>1.9422531868041878E-2</v>
      </c>
      <c r="X32" s="28">
        <f ca="1">MAX(X$17:X18)</f>
        <v>1.7379671253932302E-2</v>
      </c>
      <c r="Y32" s="28">
        <f ca="1">MAX(Y$17:Y18)</f>
        <v>1.1858283939032833E-2</v>
      </c>
      <c r="Z32" s="28">
        <f ca="1">MAX(Z$17:Z18)</f>
        <v>1.8155173354774179E-2</v>
      </c>
      <c r="AA32" s="28">
        <f ca="1">MAX(AA$17:AA18)</f>
        <v>2.7675176888705993E-2</v>
      </c>
      <c r="AB32" s="28">
        <f ca="1">MAX(AB$17:AB18)</f>
        <v>7.6958418176812704E-2</v>
      </c>
      <c r="AC32" s="28">
        <f ca="1">MAX(AC$17:AC18)</f>
        <v>8.5051693035812823E-2</v>
      </c>
      <c r="AD32" s="28">
        <f ca="1">MAX(AD$17:AD18)</f>
        <v>8.89142332862638E-2</v>
      </c>
      <c r="AE32" s="28">
        <f ca="1">MAX(AE$17:AE18)</f>
        <v>5.4437223770241849E-2</v>
      </c>
      <c r="AF32" s="28">
        <f ca="1">MAX(AF$17:AF18)</f>
        <v>4.5407347492675262E-2</v>
      </c>
      <c r="AG32" s="28">
        <f ca="1">MAX(AG$17:AG18)</f>
        <v>4.3096080736341573E-2</v>
      </c>
      <c r="AH32" s="28">
        <f ca="1">MAX(AH$17:AH18)</f>
        <v>4.5337565805574929E-2</v>
      </c>
      <c r="AI32" s="28">
        <f ca="1">MAX(AI$17:AI18)</f>
        <v>3.9829720294079413E-2</v>
      </c>
      <c r="AJ32" s="28">
        <f ca="1">MAX(AJ$17:AJ18)</f>
        <v>3.2844045922989423E-2</v>
      </c>
      <c r="AK32" s="28">
        <f ca="1">MAX(AK$17:AK18)</f>
        <v>2.823392407294624E-2</v>
      </c>
      <c r="AL32" s="28">
        <f ca="1">MAX(AL$17:AL18)</f>
        <v>3.4205243378811319E-2</v>
      </c>
      <c r="AM32" s="28">
        <f ca="1">MAX(AM$17:AM18)</f>
        <v>0</v>
      </c>
      <c r="AN32" s="28">
        <f ca="1">MAX(AN$17:AN18)</f>
        <v>0</v>
      </c>
      <c r="AO32" s="28">
        <f ca="1">MAX(AO$17:AO18)</f>
        <v>0</v>
      </c>
      <c r="AP32" s="28">
        <f ca="1">MAX(AP$17:AP18)</f>
        <v>0</v>
      </c>
      <c r="AQ32" s="28">
        <f ca="1">MAX(AQ$17:AQ18)</f>
        <v>0</v>
      </c>
      <c r="AR32" s="28">
        <f ca="1">MAX(AR$17:AR18)</f>
        <v>0</v>
      </c>
      <c r="AS32" s="28">
        <f ca="1">MAX(AS$17:AS18)</f>
        <v>0</v>
      </c>
      <c r="AT32" s="28">
        <f ca="1">MAX(AT$17:AT18)</f>
        <v>0</v>
      </c>
      <c r="AU32" s="28">
        <f ca="1">MAX(AU$17:AU18)</f>
        <v>0</v>
      </c>
      <c r="AV32" s="28">
        <f ca="1">MAX(AV$17:AV18)</f>
        <v>0</v>
      </c>
      <c r="AW32" s="28">
        <f ca="1">MAX(AW$17:AW18)</f>
        <v>0</v>
      </c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K32" s="9">
        <f ca="1">INDEX(_ParoRegCLM,ROWS($A$1:A17))</f>
        <v>167137</v>
      </c>
      <c r="BL32" s="9">
        <f ca="1">INDEX(_ParoRegCLM,ROWS($A$1:C17))</f>
        <v>167137</v>
      </c>
      <c r="BM32" s="9"/>
    </row>
    <row r="33" spans="1:65" x14ac:dyDescent="0.25">
      <c r="A33" s="6">
        <v>3</v>
      </c>
      <c r="B33" s="28">
        <f ca="1">MAX(B$17:B19)</f>
        <v>4.7252420258432529E-2</v>
      </c>
      <c r="C33" s="28">
        <f ca="1">MAX(C$17:C19)</f>
        <v>3.7884373128215638E-2</v>
      </c>
      <c r="D33" s="28">
        <f ca="1">MAX(D$17:D19)</f>
        <v>3.8055739944968046E-2</v>
      </c>
      <c r="E33" s="28">
        <f ca="1">MAX(E$17:E19)</f>
        <v>3.4552936777672634E-2</v>
      </c>
      <c r="F33" s="28">
        <f ca="1">MAX(F$17:F19)</f>
        <v>2.4975488872096677E-2</v>
      </c>
      <c r="G33" s="28">
        <f ca="1">MAX(G$17:G19)</f>
        <v>2.1655200674210465E-2</v>
      </c>
      <c r="H33" s="28">
        <f ca="1">MAX(H$17:H19)</f>
        <v>1.6217343898391728E-2</v>
      </c>
      <c r="I33" s="28">
        <f ca="1">MAX(I$17:I19)</f>
        <v>1.5077468086538086E-2</v>
      </c>
      <c r="J33" s="28">
        <f ca="1">MAX(J$17:J19)</f>
        <v>2.9400547256203099E-2</v>
      </c>
      <c r="K33" s="28">
        <f ca="1">MAX(K$17:K19)</f>
        <v>5.2260324726056961E-2</v>
      </c>
      <c r="L33" s="28">
        <f ca="1">MAX(L$17:L19)</f>
        <v>6.0189398316693413E-2</v>
      </c>
      <c r="M33" s="28">
        <f ca="1">MAX(M$17:M19)</f>
        <v>5.7234558642392103E-2</v>
      </c>
      <c r="N33" s="28">
        <f ca="1">MAX(N$17:N19)</f>
        <v>4.8845228287939711E-2</v>
      </c>
      <c r="O33" s="28">
        <f ca="1">MAX(O$17:O19)</f>
        <v>3.4319436220225666E-2</v>
      </c>
      <c r="P33" s="28">
        <f ca="1">MAX(P$17:P19)</f>
        <v>3.6636219277255598E-2</v>
      </c>
      <c r="Q33" s="28">
        <f ca="1">MAX(Q$17:Q19)</f>
        <v>5.1624915471715674E-2</v>
      </c>
      <c r="R33" s="28">
        <f ca="1">MAX(R$17:R19)</f>
        <v>5.6990306689899621E-2</v>
      </c>
      <c r="S33" s="28">
        <f ca="1">MAX(S$17:S19)</f>
        <v>5.4236077055762173E-2</v>
      </c>
      <c r="T33" s="28">
        <f ca="1">MAX(T$17:T19)</f>
        <v>4.7276758014872355E-2</v>
      </c>
      <c r="U33" s="28">
        <f ca="1">MAX(U$17:U19)</f>
        <v>3.5262738476008332E-2</v>
      </c>
      <c r="V33" s="28">
        <f ca="1">MAX(V$17:V19)</f>
        <v>2.4557640981876645E-2</v>
      </c>
      <c r="W33" s="28">
        <f ca="1">MAX(W$17:W19)</f>
        <v>2.311168995834207E-2</v>
      </c>
      <c r="X33" s="28">
        <f ca="1">MAX(X$17:X19)</f>
        <v>2.0471976038064148E-2</v>
      </c>
      <c r="Y33" s="28">
        <f ca="1">MAX(Y$17:Y19)</f>
        <v>2.2570183457321237E-2</v>
      </c>
      <c r="Z33" s="28">
        <f ca="1">MAX(Z$17:Z19)</f>
        <v>3.1686422911617856E-2</v>
      </c>
      <c r="AA33" s="28">
        <f ca="1">MAX(AA$17:AA19)</f>
        <v>5.7744649400447254E-2</v>
      </c>
      <c r="AB33" s="28">
        <f ca="1">MAX(AB$17:AB19)</f>
        <v>9.001756745057897E-2</v>
      </c>
      <c r="AC33" s="28">
        <f ca="1">MAX(AC$17:AC19)</f>
        <v>9.0130543908578276E-2</v>
      </c>
      <c r="AD33" s="28">
        <f ca="1">MAX(AD$17:AD19)</f>
        <v>0.10034848464941727</v>
      </c>
      <c r="AE33" s="28">
        <f ca="1">MAX(AE$17:AE19)</f>
        <v>8.4445986622347355E-2</v>
      </c>
      <c r="AF33" s="28">
        <f ca="1">MAX(AF$17:AF19)</f>
        <v>6.697601639969937E-2</v>
      </c>
      <c r="AG33" s="28">
        <f ca="1">MAX(AG$17:AG19)</f>
        <v>7.5884054247427141E-2</v>
      </c>
      <c r="AH33" s="28">
        <f ca="1">MAX(AH$17:AH19)</f>
        <v>6.7534675315438483E-2</v>
      </c>
      <c r="AI33" s="28">
        <f ca="1">MAX(AI$17:AI19)</f>
        <v>5.8394956206009659E-2</v>
      </c>
      <c r="AJ33" s="28">
        <f ca="1">MAX(AJ$17:AJ19)</f>
        <v>4.7152545245278191E-2</v>
      </c>
      <c r="AK33" s="28">
        <f ca="1">MAX(AK$17:AK19)</f>
        <v>3.8626029728407972E-2</v>
      </c>
      <c r="AL33" s="28">
        <f ca="1">MAX(AL$17:AL19)</f>
        <v>3.4205243378811319E-2</v>
      </c>
      <c r="AM33" s="28">
        <f ca="1">MAX(AM$17:AM19)</f>
        <v>0</v>
      </c>
      <c r="AN33" s="28">
        <f ca="1">MAX(AN$17:AN19)</f>
        <v>0</v>
      </c>
      <c r="AO33" s="28">
        <f ca="1">MAX(AO$17:AO19)</f>
        <v>0</v>
      </c>
      <c r="AP33" s="28">
        <f ca="1">MAX(AP$17:AP19)</f>
        <v>0</v>
      </c>
      <c r="AQ33" s="28">
        <f ca="1">MAX(AQ$17:AQ19)</f>
        <v>0</v>
      </c>
      <c r="AR33" s="28">
        <f ca="1">MAX(AR$17:AR19)</f>
        <v>0</v>
      </c>
      <c r="AS33" s="28">
        <f ca="1">MAX(AS$17:AS19)</f>
        <v>0</v>
      </c>
      <c r="AT33" s="28">
        <f ca="1">MAX(AT$17:AT19)</f>
        <v>0</v>
      </c>
      <c r="AU33" s="28">
        <f ca="1">MAX(AU$17:AU19)</f>
        <v>0</v>
      </c>
      <c r="AV33" s="28">
        <f ca="1">MAX(AV$17:AV19)</f>
        <v>0</v>
      </c>
      <c r="AW33" s="28">
        <f ca="1">MAX(AW$17:AW19)</f>
        <v>0</v>
      </c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K33" s="9">
        <f ca="1">INDEX(_ParoRegCLM,ROWS($A$1:A18))</f>
        <v>163325</v>
      </c>
      <c r="BL33" s="9">
        <f ca="1">INDEX(_ParoRegCLM,ROWS($A$1:C18))</f>
        <v>163325</v>
      </c>
      <c r="BM33" s="9"/>
    </row>
    <row r="34" spans="1:65" x14ac:dyDescent="0.25">
      <c r="A34" s="6">
        <v>4</v>
      </c>
      <c r="B34" s="28">
        <f ca="1">MAX(B$17:B20)</f>
        <v>4.7252420258432529E-2</v>
      </c>
      <c r="C34" s="28">
        <f ca="1">MAX(C$17:C20)</f>
        <v>4.8213685396100596E-2</v>
      </c>
      <c r="D34" s="28">
        <f ca="1">MAX(D$17:D20)</f>
        <v>4.8748782852638804E-2</v>
      </c>
      <c r="E34" s="28">
        <f ca="1">MAX(E$17:E20)</f>
        <v>4.4121393318677919E-2</v>
      </c>
      <c r="F34" s="28">
        <f ca="1">MAX(F$17:F20)</f>
        <v>3.4267109961076847E-2</v>
      </c>
      <c r="G34" s="28">
        <f ca="1">MAX(G$17:G20)</f>
        <v>2.4439679101131942E-2</v>
      </c>
      <c r="H34" s="28">
        <f ca="1">MAX(H$17:H20)</f>
        <v>2.7917663363558061E-2</v>
      </c>
      <c r="I34" s="28">
        <f ca="1">MAX(I$17:I20)</f>
        <v>3.0980859678131602E-2</v>
      </c>
      <c r="J34" s="28">
        <f ca="1">MAX(J$17:J20)</f>
        <v>4.5880946202091419E-2</v>
      </c>
      <c r="K34" s="28">
        <f ca="1">MAX(K$17:K20)</f>
        <v>6.197822024216762E-2</v>
      </c>
      <c r="L34" s="28">
        <f ca="1">MAX(L$17:L20)</f>
        <v>6.9577939268279501E-2</v>
      </c>
      <c r="M34" s="28">
        <f ca="1">MAX(M$17:M20)</f>
        <v>6.2137111416497075E-2</v>
      </c>
      <c r="N34" s="28">
        <f ca="1">MAX(N$17:N20)</f>
        <v>6.0823984242603178E-2</v>
      </c>
      <c r="O34" s="28">
        <f ca="1">MAX(O$17:O20)</f>
        <v>5.5868910702341956E-2</v>
      </c>
      <c r="P34" s="28">
        <f ca="1">MAX(P$17:P20)</f>
        <v>5.4906924295600915E-2</v>
      </c>
      <c r="Q34" s="28">
        <f ca="1">MAX(Q$17:Q20)</f>
        <v>6.303780561359551E-2</v>
      </c>
      <c r="R34" s="28">
        <f ca="1">MAX(R$17:R20)</f>
        <v>7.3032867099123586E-2</v>
      </c>
      <c r="S34" s="28">
        <f ca="1">MAX(S$17:S20)</f>
        <v>7.1549043352503033E-2</v>
      </c>
      <c r="T34" s="28">
        <f ca="1">MAX(T$17:T20)</f>
        <v>6.4352582913625056E-2</v>
      </c>
      <c r="U34" s="28">
        <f ca="1">MAX(U$17:U20)</f>
        <v>5.198001997252498E-2</v>
      </c>
      <c r="V34" s="28">
        <f ca="1">MAX(V$17:V20)</f>
        <v>3.6338390733990082E-2</v>
      </c>
      <c r="W34" s="28">
        <f ca="1">MAX(W$17:W20)</f>
        <v>2.7698280529465803E-2</v>
      </c>
      <c r="X34" s="28">
        <f ca="1">MAX(X$17:X20)</f>
        <v>2.7374346286950395E-2</v>
      </c>
      <c r="Y34" s="28">
        <f ca="1">MAX(Y$17:Y20)</f>
        <v>3.0511627101924305E-2</v>
      </c>
      <c r="Z34" s="28">
        <f ca="1">MAX(Z$17:Z20)</f>
        <v>5.117751208019844E-2</v>
      </c>
      <c r="AA34" s="28">
        <f ca="1">MAX(AA$17:AA20)</f>
        <v>7.2503710069528104E-2</v>
      </c>
      <c r="AB34" s="28">
        <f ca="1">MAX(AB$17:AB20)</f>
        <v>9.7916731118850617E-2</v>
      </c>
      <c r="AC34" s="28">
        <f ca="1">MAX(AC$17:AC20)</f>
        <v>9.3552392613635738E-2</v>
      </c>
      <c r="AD34" s="28">
        <f ca="1">MAX(AD$17:AD20)</f>
        <v>0.10901796942892619</v>
      </c>
      <c r="AE34" s="28">
        <f ca="1">MAX(AE$17:AE20)</f>
        <v>0.10550272868023988</v>
      </c>
      <c r="AF34" s="28">
        <f ca="1">MAX(AF$17:AF20)</f>
        <v>9.9402086547377533E-2</v>
      </c>
      <c r="AG34" s="28">
        <f ca="1">MAX(AG$17:AG20)</f>
        <v>8.7816596114222267E-2</v>
      </c>
      <c r="AH34" s="28">
        <f ca="1">MAX(AH$17:AH20)</f>
        <v>9.1463154763294502E-2</v>
      </c>
      <c r="AI34" s="28">
        <f ca="1">MAX(AI$17:AI20)</f>
        <v>7.1648235376496644E-2</v>
      </c>
      <c r="AJ34" s="28">
        <f ca="1">MAX(AJ$17:AJ20)</f>
        <v>6.3691039196883459E-2</v>
      </c>
      <c r="AK34" s="28">
        <f ca="1">MAX(AK$17:AK20)</f>
        <v>5.554196541176773E-2</v>
      </c>
      <c r="AL34" s="28">
        <f ca="1">MAX(AL$17:AL20)</f>
        <v>3.9503770231214347E-2</v>
      </c>
      <c r="AM34" s="28">
        <f ca="1">MAX(AM$17:AM20)</f>
        <v>0</v>
      </c>
      <c r="AN34" s="28">
        <f ca="1">MAX(AN$17:AN20)</f>
        <v>0</v>
      </c>
      <c r="AO34" s="28">
        <f ca="1">MAX(AO$17:AO20)</f>
        <v>0</v>
      </c>
      <c r="AP34" s="28">
        <f ca="1">MAX(AP$17:AP20)</f>
        <v>0</v>
      </c>
      <c r="AQ34" s="28">
        <f ca="1">MAX(AQ$17:AQ20)</f>
        <v>0</v>
      </c>
      <c r="AR34" s="28">
        <f ca="1">MAX(AR$17:AR20)</f>
        <v>0</v>
      </c>
      <c r="AS34" s="28">
        <f ca="1">MAX(AS$17:AS20)</f>
        <v>0</v>
      </c>
      <c r="AT34" s="28">
        <f ca="1">MAX(AT$17:AT20)</f>
        <v>0</v>
      </c>
      <c r="AU34" s="28">
        <f ca="1">MAX(AU$17:AU20)</f>
        <v>0</v>
      </c>
      <c r="AV34" s="28">
        <f ca="1">MAX(AV$17:AV20)</f>
        <v>0</v>
      </c>
      <c r="AW34" s="28">
        <f ca="1">MAX(AW$17:AW20)</f>
        <v>0</v>
      </c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K34" s="9">
        <f ca="1">INDEX(_ParoRegCLM,ROWS($A$1:A19))</f>
        <v>163035</v>
      </c>
      <c r="BL34" s="9">
        <f ca="1">INDEX(_ParoRegCLM,ROWS($A$1:C19))</f>
        <v>163035</v>
      </c>
      <c r="BM34" s="9"/>
    </row>
    <row r="35" spans="1:65" x14ac:dyDescent="0.25">
      <c r="A35" s="6">
        <v>5</v>
      </c>
      <c r="B35" s="28">
        <f ca="1">MAX(B$17:B21)</f>
        <v>5.3384106890594377E-2</v>
      </c>
      <c r="C35" s="28">
        <f ca="1">MAX(C$17:C21)</f>
        <v>5.3269341461955548E-2</v>
      </c>
      <c r="D35" s="28">
        <f ca="1">MAX(D$17:D21)</f>
        <v>5.8884393947820912E-2</v>
      </c>
      <c r="E35" s="28">
        <f ca="1">MAX(E$17:E21)</f>
        <v>5.5450250205408225E-2</v>
      </c>
      <c r="F35" s="28">
        <f ca="1">MAX(F$17:F21)</f>
        <v>4.8586489157940366E-2</v>
      </c>
      <c r="G35" s="28">
        <f ca="1">MAX(G$17:G21)</f>
        <v>4.1402221142570084E-2</v>
      </c>
      <c r="H35" s="28">
        <f ca="1">MAX(H$17:H21)</f>
        <v>4.3227097825051117E-2</v>
      </c>
      <c r="I35" s="28">
        <f ca="1">MAX(I$17:I21)</f>
        <v>5.0970076159838229E-2</v>
      </c>
      <c r="J35" s="28">
        <f ca="1">MAX(J$17:J21)</f>
        <v>6.0081960178629143E-2</v>
      </c>
      <c r="K35" s="28">
        <f ca="1">MAX(K$17:K21)</f>
        <v>7.065020695495032E-2</v>
      </c>
      <c r="L35" s="28">
        <f ca="1">MAX(L$17:L21)</f>
        <v>7.6958585332862442E-2</v>
      </c>
      <c r="M35" s="28">
        <f ca="1">MAX(M$17:M21)</f>
        <v>7.3888165566711822E-2</v>
      </c>
      <c r="N35" s="28">
        <f ca="1">MAX(N$17:N21)</f>
        <v>7.4002441028229241E-2</v>
      </c>
      <c r="O35" s="28">
        <f ca="1">MAX(O$17:O21)</f>
        <v>7.4082790972837445E-2</v>
      </c>
      <c r="P35" s="28">
        <f ca="1">MAX(P$17:P21)</f>
        <v>7.5932838193543156E-2</v>
      </c>
      <c r="Q35" s="28">
        <f ca="1">MAX(Q$17:Q21)</f>
        <v>7.7699376112372404E-2</v>
      </c>
      <c r="R35" s="28">
        <f ca="1">MAX(R$17:R21)</f>
        <v>8.2708759052318837E-2</v>
      </c>
      <c r="S35" s="28">
        <f ca="1">MAX(S$17:S21)</f>
        <v>8.6727384723868997E-2</v>
      </c>
      <c r="T35" s="28">
        <f ca="1">MAX(T$17:T21)</f>
        <v>7.7887405580686325E-2</v>
      </c>
      <c r="U35" s="28">
        <f ca="1">MAX(U$17:U21)</f>
        <v>6.6346352334471295E-2</v>
      </c>
      <c r="V35" s="28">
        <f ca="1">MAX(V$17:V21)</f>
        <v>5.1860017661467091E-2</v>
      </c>
      <c r="W35" s="28">
        <f ca="1">MAX(W$17:W21)</f>
        <v>4.2460822132604124E-2</v>
      </c>
      <c r="X35" s="28">
        <f ca="1">MAX(X$17:X21)</f>
        <v>3.3762177948339807E-2</v>
      </c>
      <c r="Y35" s="28">
        <f ca="1">MAX(Y$17:Y21)</f>
        <v>4.3992977820154128E-2</v>
      </c>
      <c r="Z35" s="28">
        <f ca="1">MAX(Z$17:Z21)</f>
        <v>5.9286079769367082E-2</v>
      </c>
      <c r="AA35" s="28">
        <f ca="1">MAX(AA$17:AA21)</f>
        <v>7.3825523897997486E-2</v>
      </c>
      <c r="AB35" s="28">
        <f ca="1">MAX(AB$17:AB21)</f>
        <v>9.7916731118850617E-2</v>
      </c>
      <c r="AC35" s="28">
        <f ca="1">MAX(AC$17:AC21)</f>
        <v>9.3552392613635738E-2</v>
      </c>
      <c r="AD35" s="28">
        <f ca="1">MAX(AD$17:AD21)</f>
        <v>0.11435513379274073</v>
      </c>
      <c r="AE35" s="28">
        <f ca="1">MAX(AE$17:AE21)</f>
        <v>0.11365464750925405</v>
      </c>
      <c r="AF35" s="28">
        <f ca="1">MAX(AF$17:AF21)</f>
        <v>0.1113899885966585</v>
      </c>
      <c r="AG35" s="28">
        <f ca="1">MAX(AG$17:AG21)</f>
        <v>0.10542330436478263</v>
      </c>
      <c r="AH35" s="28">
        <f ca="1">MAX(AH$17:AH21)</f>
        <v>9.1463154763294502E-2</v>
      </c>
      <c r="AI35" s="28">
        <f ca="1">MAX(AI$17:AI21)</f>
        <v>0.10457142990453684</v>
      </c>
      <c r="AJ35" s="28">
        <f ca="1">MAX(AJ$17:AJ21)</f>
        <v>8.8197872177673289E-2</v>
      </c>
      <c r="AK35" s="28">
        <f ca="1">MAX(AK$17:AK21)</f>
        <v>8.0003084753275319E-2</v>
      </c>
      <c r="AL35" s="28">
        <f ca="1">MAX(AL$17:AL21)</f>
        <v>6.386109503359208E-2</v>
      </c>
      <c r="AM35" s="28">
        <f ca="1">MAX(AM$17:AM21)</f>
        <v>0</v>
      </c>
      <c r="AN35" s="28">
        <f ca="1">MAX(AN$17:AN21)</f>
        <v>0</v>
      </c>
      <c r="AO35" s="28">
        <f ca="1">MAX(AO$17:AO21)</f>
        <v>0</v>
      </c>
      <c r="AP35" s="28">
        <f ca="1">MAX(AP$17:AP21)</f>
        <v>0</v>
      </c>
      <c r="AQ35" s="28">
        <f ca="1">MAX(AQ$17:AQ21)</f>
        <v>0</v>
      </c>
      <c r="AR35" s="28">
        <f ca="1">MAX(AR$17:AR21)</f>
        <v>0</v>
      </c>
      <c r="AS35" s="28">
        <f ca="1">MAX(AS$17:AS21)</f>
        <v>0</v>
      </c>
      <c r="AT35" s="28">
        <f ca="1">MAX(AT$17:AT21)</f>
        <v>0</v>
      </c>
      <c r="AU35" s="28">
        <f ca="1">MAX(AU$17:AU21)</f>
        <v>0</v>
      </c>
      <c r="AV35" s="28">
        <f ca="1">MAX(AV$17:AV21)</f>
        <v>0</v>
      </c>
      <c r="AW35" s="28">
        <f ca="1">MAX(AW$17:AW21)</f>
        <v>0</v>
      </c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K35" s="9">
        <f ca="1">INDEX(_ParoRegCLM,ROWS($A$1:A20))</f>
        <v>165147</v>
      </c>
      <c r="BL35" s="9">
        <f ca="1">INDEX(_ParoRegCLM,ROWS($A$1:C20))</f>
        <v>165147</v>
      </c>
      <c r="BM35" s="9"/>
    </row>
    <row r="36" spans="1:65" x14ac:dyDescent="0.25">
      <c r="A36" s="6">
        <v>6</v>
      </c>
      <c r="B36" s="28">
        <f ca="1">MAX(B$17:B22)</f>
        <v>5.5632412828700205E-2</v>
      </c>
      <c r="C36" s="28">
        <f ca="1">MAX(C$17:C22)</f>
        <v>5.5455396098890448E-2</v>
      </c>
      <c r="D36" s="28">
        <f ca="1">MAX(D$17:D22)</f>
        <v>5.8884393947820912E-2</v>
      </c>
      <c r="E36" s="28">
        <f ca="1">MAX(E$17:E22)</f>
        <v>6.1685982076006354E-2</v>
      </c>
      <c r="F36" s="28">
        <f ca="1">MAX(F$17:F22)</f>
        <v>5.9956089204654339E-2</v>
      </c>
      <c r="G36" s="28">
        <f ca="1">MAX(G$17:G22)</f>
        <v>6.0999561311691097E-2</v>
      </c>
      <c r="H36" s="28">
        <f ca="1">MAX(H$17:H22)</f>
        <v>6.5126256840093266E-2</v>
      </c>
      <c r="I36" s="28">
        <f ca="1">MAX(I$17:I22)</f>
        <v>6.5498391496696187E-2</v>
      </c>
      <c r="J36" s="28">
        <f ca="1">MAX(J$17:J22)</f>
        <v>7.5115534208551382E-2</v>
      </c>
      <c r="K36" s="28">
        <f ca="1">MAX(K$17:K22)</f>
        <v>8.1826222236615481E-2</v>
      </c>
      <c r="L36" s="28">
        <f ca="1">MAX(L$17:L22)</f>
        <v>8.270134383192107E-2</v>
      </c>
      <c r="M36" s="28">
        <f ca="1">MAX(M$17:M22)</f>
        <v>8.4798437643992988E-2</v>
      </c>
      <c r="N36" s="28">
        <f ca="1">MAX(N$17:N22)</f>
        <v>8.9823592961585874E-2</v>
      </c>
      <c r="O36" s="28">
        <f ca="1">MAX(O$17:O22)</f>
        <v>8.8474503059919246E-2</v>
      </c>
      <c r="P36" s="28">
        <f ca="1">MAX(P$17:P22)</f>
        <v>9.1736393095423641E-2</v>
      </c>
      <c r="Q36" s="28">
        <f ca="1">MAX(Q$17:Q22)</f>
        <v>9.4273948071691482E-2</v>
      </c>
      <c r="R36" s="28">
        <f ca="1">MAX(R$17:R22)</f>
        <v>9.35170327262759E-2</v>
      </c>
      <c r="S36" s="28">
        <f ca="1">MAX(S$17:S22)</f>
        <v>9.5149901077504345E-2</v>
      </c>
      <c r="T36" s="28">
        <f ca="1">MAX(T$17:T22)</f>
        <v>9.3292727552496568E-2</v>
      </c>
      <c r="U36" s="28">
        <f ca="1">MAX(U$17:U22)</f>
        <v>8.0716246316362469E-2</v>
      </c>
      <c r="V36" s="28">
        <f ca="1">MAX(V$17:V22)</f>
        <v>6.9326305934201388E-2</v>
      </c>
      <c r="W36" s="28">
        <f ca="1">MAX(W$17:W22)</f>
        <v>5.7710056650249947E-2</v>
      </c>
      <c r="X36" s="28">
        <f ca="1">MAX(X$17:X22)</f>
        <v>5.4845250868624407E-2</v>
      </c>
      <c r="Y36" s="28">
        <f ca="1">MAX(Y$17:Y22)</f>
        <v>5.6250728151702692E-2</v>
      </c>
      <c r="Z36" s="28">
        <f ca="1">MAX(Z$17:Z22)</f>
        <v>6.4412374339432518E-2</v>
      </c>
      <c r="AA36" s="28">
        <f ca="1">MAX(AA$17:AA22)</f>
        <v>7.4008639841787474E-2</v>
      </c>
      <c r="AB36" s="28">
        <f ca="1">MAX(AB$17:AB22)</f>
        <v>9.7916731118850617E-2</v>
      </c>
      <c r="AC36" s="28">
        <f ca="1">MAX(AC$17:AC22)</f>
        <v>9.3552392613635738E-2</v>
      </c>
      <c r="AD36" s="28">
        <f ca="1">MAX(AD$17:AD22)</f>
        <v>0.11745432390007582</v>
      </c>
      <c r="AE36" s="28">
        <f ca="1">MAX(AE$17:AE22)</f>
        <v>0.12160866696806005</v>
      </c>
      <c r="AF36" s="28">
        <f ca="1">MAX(AF$17:AF22)</f>
        <v>0.12055053014918551</v>
      </c>
      <c r="AG36" s="28">
        <f ca="1">MAX(AG$17:AG22)</f>
        <v>0.11548881259101665</v>
      </c>
      <c r="AH36" s="28">
        <f ca="1">MAX(AH$17:AH22)</f>
        <v>0.11776998910125483</v>
      </c>
      <c r="AI36" s="28">
        <f ca="1">MAX(AI$17:AI22)</f>
        <v>0.1156808440167425</v>
      </c>
      <c r="AJ36" s="28">
        <f ca="1">MAX(AJ$17:AJ22)</f>
        <v>0.13264903947969056</v>
      </c>
      <c r="AK36" s="28">
        <f ca="1">MAX(AK$17:AK22)</f>
        <v>0.10654992049612175</v>
      </c>
      <c r="AL36" s="28">
        <f ca="1">MAX(AL$17:AL22)</f>
        <v>9.213900179051937E-2</v>
      </c>
      <c r="AM36" s="28">
        <f ca="1">MAX(AM$17:AM22)</f>
        <v>0</v>
      </c>
      <c r="AN36" s="28">
        <f ca="1">MAX(AN$17:AN22)</f>
        <v>0</v>
      </c>
      <c r="AO36" s="28">
        <f ca="1">MAX(AO$17:AO22)</f>
        <v>0</v>
      </c>
      <c r="AP36" s="28">
        <f ca="1">MAX(AP$17:AP22)</f>
        <v>0</v>
      </c>
      <c r="AQ36" s="28">
        <f ca="1">MAX(AQ$17:AQ22)</f>
        <v>0</v>
      </c>
      <c r="AR36" s="28">
        <f ca="1">MAX(AR$17:AR22)</f>
        <v>0</v>
      </c>
      <c r="AS36" s="28">
        <f ca="1">MAX(AS$17:AS22)</f>
        <v>0</v>
      </c>
      <c r="AT36" s="28">
        <f ca="1">MAX(AT$17:AT22)</f>
        <v>0</v>
      </c>
      <c r="AU36" s="28">
        <f ca="1">MAX(AU$17:AU22)</f>
        <v>0</v>
      </c>
      <c r="AV36" s="28">
        <f ca="1">MAX(AV$17:AV22)</f>
        <v>0</v>
      </c>
      <c r="AW36" s="28">
        <f ca="1">MAX(AW$17:AW22)</f>
        <v>0</v>
      </c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K36" s="9">
        <f ca="1">INDEX(_ParoRegCLM,ROWS($A$1:A21))</f>
        <v>163002</v>
      </c>
      <c r="BL36" s="9">
        <f ca="1">INDEX(_ParoRegCLM,ROWS($A$1:C21))</f>
        <v>163002</v>
      </c>
      <c r="BM36" s="9"/>
    </row>
    <row r="37" spans="1:65" x14ac:dyDescent="0.25">
      <c r="A37" s="5">
        <v>7</v>
      </c>
      <c r="B37" s="28">
        <f ca="1">MAX(B$17:B23)</f>
        <v>5.9197927582015815E-2</v>
      </c>
      <c r="C37" s="28">
        <f ca="1">MAX(C$17:C23)</f>
        <v>5.5455396098890448E-2</v>
      </c>
      <c r="D37" s="28">
        <f ca="1">MAX(D$17:D23)</f>
        <v>6.0011312564653786E-2</v>
      </c>
      <c r="E37" s="28">
        <f ca="1">MAX(E$17:E23)</f>
        <v>6.1685982076006354E-2</v>
      </c>
      <c r="F37" s="28">
        <f ca="1">MAX(F$17:F23)</f>
        <v>6.4780036065636024E-2</v>
      </c>
      <c r="G37" s="28">
        <f ca="1">MAX(G$17:G23)</f>
        <v>7.6113747226830369E-2</v>
      </c>
      <c r="H37" s="28">
        <f ca="1">MAX(H$17:H23)</f>
        <v>7.9090039385886893E-2</v>
      </c>
      <c r="I37" s="28">
        <f ca="1">MAX(I$17:I23)</f>
        <v>7.7543488812023387E-2</v>
      </c>
      <c r="J37" s="28">
        <f ca="1">MAX(J$17:J23)</f>
        <v>8.1058579564869199E-2</v>
      </c>
      <c r="K37" s="28">
        <f ca="1">MAX(K$17:K23)</f>
        <v>8.5490878747827057E-2</v>
      </c>
      <c r="L37" s="28">
        <f ca="1">MAX(L$17:L23)</f>
        <v>8.270134383192107E-2</v>
      </c>
      <c r="M37" s="28">
        <f ca="1">MAX(M$17:M23)</f>
        <v>8.832039728002937E-2</v>
      </c>
      <c r="N37" s="28">
        <f ca="1">MAX(N$17:N23)</f>
        <v>9.6309171766962756E-2</v>
      </c>
      <c r="O37" s="28">
        <f ca="1">MAX(O$17:O23)</f>
        <v>9.7374361925950545E-2</v>
      </c>
      <c r="P37" s="28">
        <f ca="1">MAX(P$17:P23)</f>
        <v>0.10127300899082484</v>
      </c>
      <c r="Q37" s="28">
        <f ca="1">MAX(Q$17:Q23)</f>
        <v>0.10498430150760921</v>
      </c>
      <c r="R37" s="28">
        <f ca="1">MAX(R$17:R23)</f>
        <v>0.10208376751949247</v>
      </c>
      <c r="S37" s="28">
        <f ca="1">MAX(S$17:S23)</f>
        <v>9.8566336201592664E-2</v>
      </c>
      <c r="T37" s="28">
        <f ca="1">MAX(T$17:T23)</f>
        <v>0.10078006485897445</v>
      </c>
      <c r="U37" s="28">
        <f ca="1">MAX(U$17:U23)</f>
        <v>9.4227176375753424E-2</v>
      </c>
      <c r="V37" s="28">
        <f ca="1">MAX(V$17:V23)</f>
        <v>8.4056547353644678E-2</v>
      </c>
      <c r="W37" s="28">
        <f ca="1">MAX(W$17:W23)</f>
        <v>8.0605403656113239E-2</v>
      </c>
      <c r="X37" s="28">
        <f ca="1">MAX(X$17:X23)</f>
        <v>7.5000537714667317E-2</v>
      </c>
      <c r="Y37" s="28">
        <f ca="1">MAX(Y$17:Y23)</f>
        <v>7.0803203975730186E-2</v>
      </c>
      <c r="Z37" s="28">
        <f ca="1">MAX(Z$17:Z23)</f>
        <v>7.2661322309613238E-2</v>
      </c>
      <c r="AA37" s="28">
        <f ca="1">MAX(AA$17:AA23)</f>
        <v>7.7887003120693049E-2</v>
      </c>
      <c r="AB37" s="28">
        <f ca="1">MAX(AB$17:AB23)</f>
        <v>9.7916731118850617E-2</v>
      </c>
      <c r="AC37" s="28">
        <f ca="1">MAX(AC$17:AC23)</f>
        <v>9.3552392613635738E-2</v>
      </c>
      <c r="AD37" s="28">
        <f ca="1">MAX(AD$17:AD23)</f>
        <v>0.11745432390007582</v>
      </c>
      <c r="AE37" s="28">
        <f ca="1">MAX(AE$17:AE23)</f>
        <v>0.12160866696806005</v>
      </c>
      <c r="AF37" s="28">
        <f ca="1">MAX(AF$17:AF23)</f>
        <v>0.12108392835254408</v>
      </c>
      <c r="AG37" s="28">
        <f ca="1">MAX(AG$17:AG23)</f>
        <v>0.12495272433676466</v>
      </c>
      <c r="AH37" s="28">
        <f ca="1">MAX(AH$17:AH23)</f>
        <v>0.12770842041633113</v>
      </c>
      <c r="AI37" s="28">
        <f ca="1">MAX(AI$17:AI23)</f>
        <v>0.1334257844187263</v>
      </c>
      <c r="AJ37" s="28">
        <f ca="1">MAX(AJ$17:AJ23)</f>
        <v>0.13905320039212152</v>
      </c>
      <c r="AK37" s="28">
        <f ca="1">MAX(AK$17:AK23)</f>
        <v>0.1635346278996434</v>
      </c>
      <c r="AL37" s="28">
        <f ca="1">MAX(AL$17:AL23)</f>
        <v>0.1236487591645547</v>
      </c>
      <c r="AM37" s="28">
        <f ca="1">MAX(AM$17:AM23)</f>
        <v>0</v>
      </c>
      <c r="AN37" s="28">
        <f ca="1">MAX(AN$17:AN23)</f>
        <v>0</v>
      </c>
      <c r="AO37" s="28">
        <f ca="1">MAX(AO$17:AO23)</f>
        <v>0</v>
      </c>
      <c r="AP37" s="28">
        <f ca="1">MAX(AP$17:AP23)</f>
        <v>0</v>
      </c>
      <c r="AQ37" s="28">
        <f ca="1">MAX(AQ$17:AQ23)</f>
        <v>0</v>
      </c>
      <c r="AR37" s="28">
        <f ca="1">MAX(AR$17:AR23)</f>
        <v>0</v>
      </c>
      <c r="AS37" s="28">
        <f ca="1">MAX(AS$17:AS23)</f>
        <v>0</v>
      </c>
      <c r="AT37" s="28">
        <f ca="1">MAX(AT$17:AT23)</f>
        <v>0</v>
      </c>
      <c r="AU37" s="28">
        <f ca="1">MAX(AU$17:AU23)</f>
        <v>0</v>
      </c>
      <c r="AV37" s="28">
        <f ca="1">MAX(AV$17:AV23)</f>
        <v>0</v>
      </c>
      <c r="AW37" s="28">
        <f ca="1">MAX(AW$17:AW23)</f>
        <v>0</v>
      </c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K37" s="9">
        <f ca="1">INDEX(_ParoRegCLM,ROWS($A$1:A22))</f>
        <v>171837</v>
      </c>
      <c r="BL37" s="9">
        <f ca="1">INDEX(_ParoRegCLM,ROWS($A$1:C22))</f>
        <v>171837</v>
      </c>
      <c r="BM37" s="9"/>
    </row>
    <row r="38" spans="1:65" x14ac:dyDescent="0.25">
      <c r="A38" s="5">
        <v>8</v>
      </c>
      <c r="B38" s="28">
        <f ca="1">MAX(B$17:B24)</f>
        <v>6.2291833497716262E-2</v>
      </c>
      <c r="C38" s="28">
        <f ca="1">MAX(C$17:C24)</f>
        <v>5.9608705587707575E-2</v>
      </c>
      <c r="D38" s="28">
        <f ca="1">MAX(D$17:D24)</f>
        <v>6.0011312564653786E-2</v>
      </c>
      <c r="E38" s="28">
        <f ca="1">MAX(E$17:E24)</f>
        <v>6.1685982076006354E-2</v>
      </c>
      <c r="F38" s="28">
        <f ca="1">MAX(F$17:F24)</f>
        <v>7.1430602918528111E-2</v>
      </c>
      <c r="G38" s="28">
        <f ca="1">MAX(G$17:G24)</f>
        <v>7.9953138094717921E-2</v>
      </c>
      <c r="H38" s="28">
        <f ca="1">MAX(H$17:H24)</f>
        <v>9.0708689880320437E-2</v>
      </c>
      <c r="I38" s="28">
        <f ca="1">MAX(I$17:I24)</f>
        <v>9.0439618432821806E-2</v>
      </c>
      <c r="J38" s="28">
        <f ca="1">MAX(J$17:J24)</f>
        <v>8.7798122889004682E-2</v>
      </c>
      <c r="K38" s="28">
        <f ca="1">MAX(K$17:K24)</f>
        <v>8.5490878747827057E-2</v>
      </c>
      <c r="L38" s="28">
        <f ca="1">MAX(L$17:L24)</f>
        <v>8.270134383192107E-2</v>
      </c>
      <c r="M38" s="28">
        <f ca="1">MAX(M$17:M24)</f>
        <v>8.832039728002937E-2</v>
      </c>
      <c r="N38" s="28">
        <f ca="1">MAX(N$17:N24)</f>
        <v>9.9638439229542727E-2</v>
      </c>
      <c r="O38" s="28">
        <f ca="1">MAX(O$17:O24)</f>
        <v>0.10357264502053753</v>
      </c>
      <c r="P38" s="28">
        <f ca="1">MAX(P$17:P24)</f>
        <v>0.10665717030597682</v>
      </c>
      <c r="Q38" s="28">
        <f ca="1">MAX(Q$17:Q24)</f>
        <v>0.10585297885298517</v>
      </c>
      <c r="R38" s="28">
        <f ca="1">MAX(R$17:R24)</f>
        <v>0.10346004204607312</v>
      </c>
      <c r="S38" s="28">
        <f ca="1">MAX(S$17:S24)</f>
        <v>0.10009351696543119</v>
      </c>
      <c r="T38" s="28">
        <f ca="1">MAX(T$17:T24)</f>
        <v>0.10078006485897445</v>
      </c>
      <c r="U38" s="28">
        <f ca="1">MAX(U$17:U24)</f>
        <v>9.9282149490998561E-2</v>
      </c>
      <c r="V38" s="28">
        <f ca="1">MAX(V$17:V24)</f>
        <v>0.10184358169793506</v>
      </c>
      <c r="W38" s="28">
        <f ca="1">MAX(W$17:W24)</f>
        <v>9.523857471701061E-2</v>
      </c>
      <c r="X38" s="28">
        <f ca="1">MAX(X$17:X24)</f>
        <v>8.8879041262854966E-2</v>
      </c>
      <c r="Y38" s="28">
        <f ca="1">MAX(Y$17:Y24)</f>
        <v>8.4130690050963255E-2</v>
      </c>
      <c r="Z38" s="28">
        <f ca="1">MAX(Z$17:Z24)</f>
        <v>8.2576133788314326E-2</v>
      </c>
      <c r="AA38" s="28">
        <f ca="1">MAX(AA$17:AA24)</f>
        <v>7.9553702049662528E-2</v>
      </c>
      <c r="AB38" s="28">
        <f ca="1">MAX(AB$17:AB24)</f>
        <v>9.7916731118850617E-2</v>
      </c>
      <c r="AC38" s="28">
        <f ca="1">MAX(AC$17:AC24)</f>
        <v>9.3552392613635738E-2</v>
      </c>
      <c r="AD38" s="28">
        <f ca="1">MAX(AD$17:AD24)</f>
        <v>0.11745432390007582</v>
      </c>
      <c r="AE38" s="28">
        <f ca="1">MAX(AE$17:AE24)</f>
        <v>0.12160866696806005</v>
      </c>
      <c r="AF38" s="28">
        <f ca="1">MAX(AF$17:AF24)</f>
        <v>0.12108392835254408</v>
      </c>
      <c r="AG38" s="28">
        <f ca="1">MAX(AG$17:AG24)</f>
        <v>0.12495272433676466</v>
      </c>
      <c r="AH38" s="28">
        <f ca="1">MAX(AH$17:AH24)</f>
        <v>0.12770842041633113</v>
      </c>
      <c r="AI38" s="28">
        <f ca="1">MAX(AI$17:AI24)</f>
        <v>0.1334257844187263</v>
      </c>
      <c r="AJ38" s="28">
        <f ca="1">MAX(AJ$17:AJ24)</f>
        <v>0.14219429439972575</v>
      </c>
      <c r="AK38" s="28">
        <f ca="1">MAX(AK$17:AK24)</f>
        <v>0.1635346278996434</v>
      </c>
      <c r="AL38" s="28">
        <f ca="1">MAX(AL$17:AL24)</f>
        <v>0.19071410187287435</v>
      </c>
      <c r="AM38" s="28">
        <f ca="1">MAX(AM$17:AM24)</f>
        <v>0</v>
      </c>
      <c r="AN38" s="28">
        <f ca="1">MAX(AN$17:AN24)</f>
        <v>0</v>
      </c>
      <c r="AO38" s="28">
        <f ca="1">MAX(AO$17:AO24)</f>
        <v>0</v>
      </c>
      <c r="AP38" s="28">
        <f ca="1">MAX(AP$17:AP24)</f>
        <v>0</v>
      </c>
      <c r="AQ38" s="28">
        <f ca="1">MAX(AQ$17:AQ24)</f>
        <v>0</v>
      </c>
      <c r="AR38" s="28">
        <f ca="1">MAX(AR$17:AR24)</f>
        <v>0</v>
      </c>
      <c r="AS38" s="28">
        <f ca="1">MAX(AS$17:AS24)</f>
        <v>0</v>
      </c>
      <c r="AT38" s="28">
        <f ca="1">MAX(AT$17:AT24)</f>
        <v>0</v>
      </c>
      <c r="AU38" s="28">
        <f ca="1">MAX(AU$17:AU24)</f>
        <v>0</v>
      </c>
      <c r="AV38" s="28">
        <f ca="1">MAX(AV$17:AV24)</f>
        <v>0</v>
      </c>
      <c r="AW38" s="28">
        <f ca="1">MAX(AW$17:AW24)</f>
        <v>0</v>
      </c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K38" s="9">
        <f ca="1">INDEX(_ParoRegCLM,ROWS($A$1:A23))</f>
        <v>170609</v>
      </c>
      <c r="BL38" s="9">
        <f ca="1">INDEX(_ParoRegCLM,ROWS($A$1:C23))</f>
        <v>170609</v>
      </c>
      <c r="BM38" s="9"/>
    </row>
    <row r="39" spans="1:65" x14ac:dyDescent="0.25">
      <c r="A39" s="6">
        <v>9</v>
      </c>
      <c r="B39" s="28">
        <f ca="1">MAX(B$17:B25)</f>
        <v>6.2291833497716262E-2</v>
      </c>
      <c r="C39" s="28">
        <f ca="1">MAX(C$17:C25)</f>
        <v>5.9608705587707575E-2</v>
      </c>
      <c r="D39" s="28">
        <f ca="1">MAX(D$17:D25)</f>
        <v>6.0011312564653786E-2</v>
      </c>
      <c r="E39" s="28">
        <f ca="1">MAX(E$17:E25)</f>
        <v>6.1685982076006354E-2</v>
      </c>
      <c r="F39" s="28">
        <f ca="1">MAX(F$17:F25)</f>
        <v>7.1430602918528111E-2</v>
      </c>
      <c r="G39" s="28">
        <f ca="1">MAX(G$17:G25)</f>
        <v>7.9953138094717921E-2</v>
      </c>
      <c r="H39" s="28">
        <f ca="1">MAX(H$17:H25)</f>
        <v>9.0708689880320437E-2</v>
      </c>
      <c r="I39" s="28">
        <f ca="1">MAX(I$17:I25)</f>
        <v>9.2376101723955745E-2</v>
      </c>
      <c r="J39" s="28">
        <f ca="1">MAX(J$17:J25)</f>
        <v>8.8835459750044088E-2</v>
      </c>
      <c r="K39" s="28">
        <f ca="1">MAX(K$17:K25)</f>
        <v>8.5490878747827057E-2</v>
      </c>
      <c r="L39" s="28">
        <f ca="1">MAX(L$17:L25)</f>
        <v>8.270134383192107E-2</v>
      </c>
      <c r="M39" s="28">
        <f ca="1">MAX(M$17:M25)</f>
        <v>8.832039728002937E-2</v>
      </c>
      <c r="N39" s="28">
        <f ca="1">MAX(N$17:N25)</f>
        <v>9.9638439229542727E-2</v>
      </c>
      <c r="O39" s="28">
        <f ca="1">MAX(O$17:O25)</f>
        <v>0.10692438443409258</v>
      </c>
      <c r="P39" s="28">
        <f ca="1">MAX(P$17:P25)</f>
        <v>0.11001327097473687</v>
      </c>
      <c r="Q39" s="28">
        <f ca="1">MAX(Q$17:Q25)</f>
        <v>0.11078891582666911</v>
      </c>
      <c r="R39" s="28">
        <f ca="1">MAX(R$17:R25)</f>
        <v>0.1071359257852439</v>
      </c>
      <c r="S39" s="28">
        <f ca="1">MAX(S$17:S25)</f>
        <v>0.10253030483543248</v>
      </c>
      <c r="T39" s="28">
        <f ca="1">MAX(T$17:T25)</f>
        <v>0.1027755351669811</v>
      </c>
      <c r="U39" s="28">
        <f ca="1">MAX(U$17:U25)</f>
        <v>0.11033482734577116</v>
      </c>
      <c r="V39" s="28">
        <f ca="1">MAX(V$17:V25)</f>
        <v>0.11697044059911035</v>
      </c>
      <c r="W39" s="28">
        <f ca="1">MAX(W$17:W25)</f>
        <v>0.11556998313505776</v>
      </c>
      <c r="X39" s="28">
        <f ca="1">MAX(X$17:X25)</f>
        <v>0.10561339189719611</v>
      </c>
      <c r="Y39" s="28">
        <f ca="1">MAX(Y$17:Y25)</f>
        <v>0.10043379860304186</v>
      </c>
      <c r="Z39" s="28">
        <f ca="1">MAX(Z$17:Z25)</f>
        <v>9.3850745458144938E-2</v>
      </c>
      <c r="AA39" s="28">
        <f ca="1">MAX(AA$17:AA25)</f>
        <v>8.7640067198919952E-2</v>
      </c>
      <c r="AB39" s="28">
        <f ca="1">MAX(AB$17:AB25)</f>
        <v>9.7916731118850617E-2</v>
      </c>
      <c r="AC39" s="28">
        <f ca="1">MAX(AC$17:AC25)</f>
        <v>9.3552392613635738E-2</v>
      </c>
      <c r="AD39" s="28">
        <f ca="1">MAX(AD$17:AD25)</f>
        <v>0.11745432390007582</v>
      </c>
      <c r="AE39" s="28">
        <f ca="1">MAX(AE$17:AE25)</f>
        <v>0.12160866696806005</v>
      </c>
      <c r="AF39" s="28">
        <f ca="1">MAX(AF$17:AF25)</f>
        <v>0.12108392835254408</v>
      </c>
      <c r="AG39" s="28">
        <f ca="1">MAX(AG$17:AG25)</f>
        <v>0.12495272433676466</v>
      </c>
      <c r="AH39" s="28">
        <f ca="1">MAX(AH$17:AH25)</f>
        <v>0.12770842041633113</v>
      </c>
      <c r="AI39" s="28">
        <f ca="1">MAX(AI$17:AI25)</f>
        <v>0.1334257844187263</v>
      </c>
      <c r="AJ39" s="28">
        <f ca="1">MAX(AJ$17:AJ25)</f>
        <v>0.14219429439972575</v>
      </c>
      <c r="AK39" s="28">
        <f ca="1">MAX(AK$17:AK25)</f>
        <v>0.1635346278996434</v>
      </c>
      <c r="AL39" s="28">
        <f ca="1">MAX(AL$17:AL25)</f>
        <v>0.19071410187287435</v>
      </c>
      <c r="AM39" s="28">
        <f ca="1">MAX(AM$17:AM25)</f>
        <v>0</v>
      </c>
      <c r="AN39" s="28">
        <f ca="1">MAX(AN$17:AN25)</f>
        <v>0</v>
      </c>
      <c r="AO39" s="28">
        <f ca="1">MAX(AO$17:AO25)</f>
        <v>0</v>
      </c>
      <c r="AP39" s="28">
        <f ca="1">MAX(AP$17:AP25)</f>
        <v>0</v>
      </c>
      <c r="AQ39" s="28">
        <f ca="1">MAX(AQ$17:AQ25)</f>
        <v>0</v>
      </c>
      <c r="AR39" s="28">
        <f ca="1">MAX(AR$17:AR25)</f>
        <v>0</v>
      </c>
      <c r="AS39" s="28">
        <f ca="1">MAX(AS$17:AS25)</f>
        <v>0</v>
      </c>
      <c r="AT39" s="28">
        <f ca="1">MAX(AT$17:AT25)</f>
        <v>0</v>
      </c>
      <c r="AU39" s="28">
        <f ca="1">MAX(AU$17:AU25)</f>
        <v>0</v>
      </c>
      <c r="AV39" s="28">
        <f ca="1">MAX(AV$17:AV25)</f>
        <v>0</v>
      </c>
      <c r="AW39" s="28">
        <f ca="1">MAX(AW$17:AW25)</f>
        <v>0</v>
      </c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K39" s="9">
        <f ca="1">INDEX(_ParoRegCLM,ROWS($A$1:A24))</f>
        <v>170311</v>
      </c>
      <c r="BL39" s="9">
        <f ca="1">INDEX(_ParoRegCLM,ROWS($A$1:C24))</f>
        <v>170311</v>
      </c>
      <c r="BM39" s="9"/>
    </row>
    <row r="40" spans="1:65" x14ac:dyDescent="0.25">
      <c r="A40" s="6">
        <v>10</v>
      </c>
      <c r="B40" s="28">
        <f ca="1">MAX(B$17:B26)</f>
        <v>6.2291833497716262E-2</v>
      </c>
      <c r="C40" s="28">
        <f ca="1">MAX(C$17:C26)</f>
        <v>6.0534014134424524E-2</v>
      </c>
      <c r="D40" s="28">
        <f ca="1">MAX(D$17:D26)</f>
        <v>6.11123246619499E-2</v>
      </c>
      <c r="E40" s="28">
        <f ca="1">MAX(E$17:E26)</f>
        <v>6.3076937163065797E-2</v>
      </c>
      <c r="F40" s="28">
        <f ca="1">MAX(F$17:F26)</f>
        <v>7.1430602918528111E-2</v>
      </c>
      <c r="G40" s="28">
        <f ca="1">MAX(G$17:G26)</f>
        <v>7.9953138094717921E-2</v>
      </c>
      <c r="H40" s="28">
        <f ca="1">MAX(H$17:H26)</f>
        <v>9.0708689880320437E-2</v>
      </c>
      <c r="I40" s="28">
        <f ca="1">MAX(I$17:I26)</f>
        <v>9.2376101723955745E-2</v>
      </c>
      <c r="J40" s="28">
        <f ca="1">MAX(J$17:J26)</f>
        <v>8.8835459750044088E-2</v>
      </c>
      <c r="K40" s="28">
        <f ca="1">MAX(K$17:K26)</f>
        <v>8.5490878747827057E-2</v>
      </c>
      <c r="L40" s="28">
        <f ca="1">MAX(L$17:L26)</f>
        <v>8.270134383192107E-2</v>
      </c>
      <c r="M40" s="28">
        <f ca="1">MAX(M$17:M26)</f>
        <v>8.832039728002937E-2</v>
      </c>
      <c r="N40" s="28">
        <f ca="1">MAX(N$17:N26)</f>
        <v>9.9638439229542727E-2</v>
      </c>
      <c r="O40" s="28">
        <f ca="1">MAX(O$17:O26)</f>
        <v>0.10692438443409258</v>
      </c>
      <c r="P40" s="28">
        <f ca="1">MAX(P$17:P26)</f>
        <v>0.11102759652276244</v>
      </c>
      <c r="Q40" s="28">
        <f ca="1">MAX(Q$17:Q26)</f>
        <v>0.11278199069936552</v>
      </c>
      <c r="R40" s="28">
        <f ca="1">MAX(R$17:R26)</f>
        <v>0.10864377489473026</v>
      </c>
      <c r="S40" s="28">
        <f ca="1">MAX(S$17:S26)</f>
        <v>0.10791262888440203</v>
      </c>
      <c r="T40" s="28">
        <f ca="1">MAX(T$17:T26)</f>
        <v>0.11471343339350343</v>
      </c>
      <c r="U40" s="28">
        <f ca="1">MAX(U$17:U26)</f>
        <v>0.12081207031525895</v>
      </c>
      <c r="V40" s="28">
        <f ca="1">MAX(V$17:V26)</f>
        <v>0.12641825455579822</v>
      </c>
      <c r="W40" s="28">
        <f ca="1">MAX(W$17:W26)</f>
        <v>0.1296388243597566</v>
      </c>
      <c r="X40" s="28">
        <f ca="1">MAX(X$17:X26)</f>
        <v>0.12549207734070339</v>
      </c>
      <c r="Y40" s="28">
        <f ca="1">MAX(Y$17:Y26)</f>
        <v>0.11422612813609365</v>
      </c>
      <c r="Z40" s="28">
        <f ca="1">MAX(Z$17:Z26)</f>
        <v>0.10658828984714606</v>
      </c>
      <c r="AA40" s="28">
        <f ca="1">MAX(AA$17:AA26)</f>
        <v>9.7810370650606465E-2</v>
      </c>
      <c r="AB40" s="28">
        <f ca="1">MAX(AB$17:AB26)</f>
        <v>9.7916731118850617E-2</v>
      </c>
      <c r="AC40" s="28">
        <f ca="1">MAX(AC$17:AC26)</f>
        <v>9.3552392613635738E-2</v>
      </c>
      <c r="AD40" s="28">
        <f ca="1">MAX(AD$17:AD26)</f>
        <v>0.11745432390007582</v>
      </c>
      <c r="AE40" s="28">
        <f ca="1">MAX(AE$17:AE26)</f>
        <v>0.12160866696806005</v>
      </c>
      <c r="AF40" s="28">
        <f ca="1">MAX(AF$17:AF26)</f>
        <v>0.12108392835254408</v>
      </c>
      <c r="AG40" s="28">
        <f ca="1">MAX(AG$17:AG26)</f>
        <v>0.12495272433676466</v>
      </c>
      <c r="AH40" s="28">
        <f ca="1">MAX(AH$17:AH26)</f>
        <v>0.12770842041633113</v>
      </c>
      <c r="AI40" s="28">
        <f ca="1">MAX(AI$17:AI26)</f>
        <v>0.1334257844187263</v>
      </c>
      <c r="AJ40" s="28">
        <f ca="1">MAX(AJ$17:AJ26)</f>
        <v>0.14219429439972575</v>
      </c>
      <c r="AK40" s="28">
        <f ca="1">MAX(AK$17:AK26)</f>
        <v>0.1635346278996434</v>
      </c>
      <c r="AL40" s="28">
        <f ca="1">MAX(AL$17:AL26)</f>
        <v>0.19071410187287435</v>
      </c>
      <c r="AM40" s="28">
        <f ca="1">MAX(AM$17:AM26)</f>
        <v>0</v>
      </c>
      <c r="AN40" s="28">
        <f ca="1">MAX(AN$17:AN26)</f>
        <v>0</v>
      </c>
      <c r="AO40" s="28">
        <f ca="1">MAX(AO$17:AO26)</f>
        <v>0</v>
      </c>
      <c r="AP40" s="28">
        <f ca="1">MAX(AP$17:AP26)</f>
        <v>0</v>
      </c>
      <c r="AQ40" s="28">
        <f ca="1">MAX(AQ$17:AQ26)</f>
        <v>0</v>
      </c>
      <c r="AR40" s="28">
        <f ca="1">MAX(AR$17:AR26)</f>
        <v>0</v>
      </c>
      <c r="AS40" s="28">
        <f ca="1">MAX(AS$17:AS26)</f>
        <v>0</v>
      </c>
      <c r="AT40" s="28">
        <f ca="1">MAX(AT$17:AT26)</f>
        <v>0</v>
      </c>
      <c r="AU40" s="28">
        <f ca="1">MAX(AU$17:AU26)</f>
        <v>0</v>
      </c>
      <c r="AV40" s="28">
        <f ca="1">MAX(AV$17:AV26)</f>
        <v>0</v>
      </c>
      <c r="AW40" s="28">
        <f ca="1">MAX(AW$17:AW26)</f>
        <v>0</v>
      </c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K40" s="9">
        <f ca="1">INDEX(_ParoRegCLM,ROWS($A$1:A25))</f>
        <v>177587</v>
      </c>
      <c r="BL40" s="9">
        <f ca="1">INDEX(_ParoRegCLM,ROWS($A$1:C25))</f>
        <v>177587</v>
      </c>
      <c r="BM40" s="9"/>
    </row>
    <row r="41" spans="1:65" x14ac:dyDescent="0.25">
      <c r="A41" s="6">
        <v>11</v>
      </c>
      <c r="B41" s="28">
        <f ca="1">MAX(B$17:B27)</f>
        <v>6.2291833497716262E-2</v>
      </c>
      <c r="C41" s="28">
        <f ca="1">MAX(C$17:C27)</f>
        <v>6.0534014134424524E-2</v>
      </c>
      <c r="D41" s="28">
        <f ca="1">MAX(D$17:D27)</f>
        <v>6.11123246619499E-2</v>
      </c>
      <c r="E41" s="28">
        <f ca="1">MAX(E$17:E27)</f>
        <v>6.3076937163065797E-2</v>
      </c>
      <c r="F41" s="28">
        <f ca="1">MAX(F$17:F27)</f>
        <v>7.1430602918528111E-2</v>
      </c>
      <c r="G41" s="28">
        <f ca="1">MAX(G$17:G27)</f>
        <v>7.9953138094717921E-2</v>
      </c>
      <c r="H41" s="28">
        <f ca="1">MAX(H$17:H27)</f>
        <v>9.0708689880320437E-2</v>
      </c>
      <c r="I41" s="28">
        <f ca="1">MAX(I$17:I27)</f>
        <v>9.2376101723955745E-2</v>
      </c>
      <c r="J41" s="28">
        <f ca="1">MAX(J$17:J27)</f>
        <v>8.8835459750044088E-2</v>
      </c>
      <c r="K41" s="28">
        <f ca="1">MAX(K$17:K27)</f>
        <v>8.5490878747827057E-2</v>
      </c>
      <c r="L41" s="28">
        <f ca="1">MAX(L$17:L27)</f>
        <v>8.270134383192107E-2</v>
      </c>
      <c r="M41" s="28">
        <f ca="1">MAX(M$17:M27)</f>
        <v>8.832039728002937E-2</v>
      </c>
      <c r="N41" s="28">
        <f ca="1">MAX(N$17:N27)</f>
        <v>9.9638439229542727E-2</v>
      </c>
      <c r="O41" s="28">
        <f ca="1">MAX(O$17:O27)</f>
        <v>0.10692438443409258</v>
      </c>
      <c r="P41" s="28">
        <f ca="1">MAX(P$17:P27)</f>
        <v>0.11102759652276244</v>
      </c>
      <c r="Q41" s="28">
        <f ca="1">MAX(Q$17:Q27)</f>
        <v>0.11278199069936552</v>
      </c>
      <c r="R41" s="28">
        <f ca="1">MAX(R$17:R27)</f>
        <v>0.10912723977726099</v>
      </c>
      <c r="S41" s="28">
        <f ca="1">MAX(S$17:S27)</f>
        <v>0.11486689460109725</v>
      </c>
      <c r="T41" s="28">
        <f ca="1">MAX(T$17:T27)</f>
        <v>0.11915164293666168</v>
      </c>
      <c r="U41" s="28">
        <f ca="1">MAX(U$17:U27)</f>
        <v>0.12498011166594999</v>
      </c>
      <c r="V41" s="28">
        <f ca="1">MAX(V$17:V27)</f>
        <v>0.12906114087172701</v>
      </c>
      <c r="W41" s="28">
        <f ca="1">MAX(W$17:W27)</f>
        <v>0.13194287513099442</v>
      </c>
      <c r="X41" s="28">
        <f ca="1">MAX(X$17:X27)</f>
        <v>0.13013314493488154</v>
      </c>
      <c r="Y41" s="28">
        <f ca="1">MAX(Y$17:Y27)</f>
        <v>0.1251614382369837</v>
      </c>
      <c r="Z41" s="28">
        <f ca="1">MAX(Z$17:Z27)</f>
        <v>0.11522579019125709</v>
      </c>
      <c r="AA41" s="28">
        <f ca="1">MAX(AA$17:AA27)</f>
        <v>0.10811140230211971</v>
      </c>
      <c r="AB41" s="28">
        <f ca="1">MAX(AB$17:AB27)</f>
        <v>0.10368588269120695</v>
      </c>
      <c r="AC41" s="28">
        <f ca="1">MAX(AC$17:AC27)</f>
        <v>0.10244473926308459</v>
      </c>
      <c r="AD41" s="28">
        <f ca="1">MAX(AD$17:AD27)</f>
        <v>0.11745432390007582</v>
      </c>
      <c r="AE41" s="28">
        <f ca="1">MAX(AE$17:AE27)</f>
        <v>0.12160866696806005</v>
      </c>
      <c r="AF41" s="28">
        <f ca="1">MAX(AF$17:AF27)</f>
        <v>0.12108392835254408</v>
      </c>
      <c r="AG41" s="28">
        <f ca="1">MAX(AG$17:AG27)</f>
        <v>0.12495272433676466</v>
      </c>
      <c r="AH41" s="28">
        <f ca="1">MAX(AH$17:AH27)</f>
        <v>0.12770842041633113</v>
      </c>
      <c r="AI41" s="28">
        <f ca="1">MAX(AI$17:AI27)</f>
        <v>0.1334257844187263</v>
      </c>
      <c r="AJ41" s="28">
        <f ca="1">MAX(AJ$17:AJ27)</f>
        <v>0.14219429439972575</v>
      </c>
      <c r="AK41" s="28">
        <f ca="1">MAX(AK$17:AK27)</f>
        <v>0.1635346278996434</v>
      </c>
      <c r="AL41" s="28">
        <f ca="1">MAX(AL$17:AL27)</f>
        <v>0.19071410187287435</v>
      </c>
      <c r="AM41" s="28">
        <f ca="1">MAX(AM$17:AM27)</f>
        <v>0</v>
      </c>
      <c r="AN41" s="28">
        <f ca="1">MAX(AN$17:AN27)</f>
        <v>0</v>
      </c>
      <c r="AO41" s="28">
        <f ca="1">MAX(AO$17:AO27)</f>
        <v>0</v>
      </c>
      <c r="AP41" s="28">
        <f ca="1">MAX(AP$17:AP27)</f>
        <v>0</v>
      </c>
      <c r="AQ41" s="28">
        <f ca="1">MAX(AQ$17:AQ27)</f>
        <v>0</v>
      </c>
      <c r="AR41" s="28">
        <f ca="1">MAX(AR$17:AR27)</f>
        <v>0</v>
      </c>
      <c r="AS41" s="28">
        <f ca="1">MAX(AS$17:AS27)</f>
        <v>0</v>
      </c>
      <c r="AT41" s="28">
        <f ca="1">MAX(AT$17:AT27)</f>
        <v>0</v>
      </c>
      <c r="AU41" s="28">
        <f ca="1">MAX(AU$17:AU27)</f>
        <v>0</v>
      </c>
      <c r="AV41" s="28">
        <f ca="1">MAX(AV$17:AV27)</f>
        <v>0</v>
      </c>
      <c r="AW41" s="28">
        <f ca="1">MAX(AW$17:AW27)</f>
        <v>0</v>
      </c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K41" s="9">
        <f ca="1">IFERROR(INDEX(_ParoRegCLM,ROWS($A$1:A26)),IFERROR(INDEX(Previsiones_ParoRegCLM,ROWS($A$1:A26)-_NumeroMeses),""))</f>
        <v>175741</v>
      </c>
      <c r="BL41" s="9">
        <f ca="1">IFERROR(INDEX(Previsiones_ParoRegCLM,ROWS($A$1:A26)-_NumeroMeses)*(1-INDEX(Errores_ParoRegCLM,ROWS($A$1:A26)-_NumeroMeses)),BK41)</f>
        <v>175741</v>
      </c>
      <c r="BM41" s="9" t="str">
        <f ca="1">IFERROR(INDEX(Previsiones_ParoRegCLM,ROWS($A$1:C26)-_NumeroMeses)*INDEX(Errores_ParoRegCLM,ROWS($A$1:C26)-_NumeroMeses),"")</f>
        <v/>
      </c>
    </row>
    <row r="42" spans="1:65" x14ac:dyDescent="0.25">
      <c r="A42" s="6">
        <v>12</v>
      </c>
      <c r="B42" s="28">
        <f ca="1">MAX(B$17:B28)</f>
        <v>6.2291833497716262E-2</v>
      </c>
      <c r="C42" s="28">
        <f ca="1">MAX(C$17:C28)</f>
        <v>6.0534014134424524E-2</v>
      </c>
      <c r="D42" s="28">
        <f ca="1">MAX(D$17:D28)</f>
        <v>6.11123246619499E-2</v>
      </c>
      <c r="E42" s="28">
        <f ca="1">MAX(E$17:E28)</f>
        <v>6.3076937163065797E-2</v>
      </c>
      <c r="F42" s="28">
        <f ca="1">MAX(F$17:F28)</f>
        <v>7.1430602918528111E-2</v>
      </c>
      <c r="G42" s="28">
        <f ca="1">MAX(G$17:G28)</f>
        <v>7.9953138094717921E-2</v>
      </c>
      <c r="H42" s="28">
        <f ca="1">MAX(H$17:H28)</f>
        <v>9.0708689880320437E-2</v>
      </c>
      <c r="I42" s="28">
        <f ca="1">MAX(I$17:I28)</f>
        <v>9.2376101723955745E-2</v>
      </c>
      <c r="J42" s="28">
        <f ca="1">MAX(J$17:J28)</f>
        <v>8.8835459750044088E-2</v>
      </c>
      <c r="K42" s="28">
        <f ca="1">MAX(K$17:K28)</f>
        <v>8.5490878747827057E-2</v>
      </c>
      <c r="L42" s="28">
        <f ca="1">MAX(L$17:L28)</f>
        <v>8.270134383192107E-2</v>
      </c>
      <c r="M42" s="28">
        <f ca="1">MAX(M$17:M28)</f>
        <v>8.832039728002937E-2</v>
      </c>
      <c r="N42" s="28">
        <f ca="1">MAX(N$17:N28)</f>
        <v>9.9638439229542727E-2</v>
      </c>
      <c r="O42" s="28">
        <f ca="1">MAX(O$17:O28)</f>
        <v>0.10692438443409258</v>
      </c>
      <c r="P42" s="28">
        <f ca="1">MAX(P$17:P28)</f>
        <v>0.11102759652276244</v>
      </c>
      <c r="Q42" s="28">
        <f ca="1">MAX(Q$17:Q28)</f>
        <v>0.11278199069936552</v>
      </c>
      <c r="R42" s="28">
        <f ca="1">MAX(R$17:R28)</f>
        <v>0.11925909339926999</v>
      </c>
      <c r="S42" s="28">
        <f ca="1">MAX(S$17:S28)</f>
        <v>0.12532927390427137</v>
      </c>
      <c r="T42" s="28">
        <f ca="1">MAX(T$17:T28)</f>
        <v>0.12911026090041178</v>
      </c>
      <c r="U42" s="28">
        <f ca="1">MAX(U$17:U28)</f>
        <v>0.1329013885599282</v>
      </c>
      <c r="V42" s="28">
        <f ca="1">MAX(V$17:V28)</f>
        <v>0.13606444730697068</v>
      </c>
      <c r="W42" s="28">
        <f ca="1">MAX(W$17:W28)</f>
        <v>0.13617361861794536</v>
      </c>
      <c r="X42" s="28">
        <f ca="1">MAX(X$17:X28)</f>
        <v>0.13728217624671207</v>
      </c>
      <c r="Y42" s="28">
        <f ca="1">MAX(Y$17:Y28)</f>
        <v>0.13587677964748171</v>
      </c>
      <c r="Z42" s="28">
        <f ca="1">MAX(Z$17:Z28)</f>
        <v>0.13098800425713969</v>
      </c>
      <c r="AA42" s="28">
        <f ca="1">MAX(AA$17:AA28)</f>
        <v>0.12204674455833114</v>
      </c>
      <c r="AB42" s="28">
        <f ca="1">MAX(AB$17:AB28)</f>
        <v>0.11876652190273054</v>
      </c>
      <c r="AC42" s="28">
        <f ca="1">MAX(AC$17:AC28)</f>
        <v>0.1167581530374957</v>
      </c>
      <c r="AD42" s="28">
        <f ca="1">MAX(AD$17:AD28)</f>
        <v>0.11745432390007582</v>
      </c>
      <c r="AE42" s="28">
        <f ca="1">MAX(AE$17:AE28)</f>
        <v>0.12160866696806005</v>
      </c>
      <c r="AF42" s="28">
        <f ca="1">MAX(AF$17:AF28)</f>
        <v>0.12108392835254408</v>
      </c>
      <c r="AG42" s="28">
        <f ca="1">MAX(AG$17:AG28)</f>
        <v>0.12495272433676466</v>
      </c>
      <c r="AH42" s="28">
        <f ca="1">MAX(AH$17:AH28)</f>
        <v>0.12770842041633113</v>
      </c>
      <c r="AI42" s="28">
        <f ca="1">MAX(AI$17:AI28)</f>
        <v>0.1334257844187263</v>
      </c>
      <c r="AJ42" s="28">
        <f ca="1">MAX(AJ$17:AJ28)</f>
        <v>0.14219429439972575</v>
      </c>
      <c r="AK42" s="28">
        <f ca="1">MAX(AK$17:AK28)</f>
        <v>0.1635346278996434</v>
      </c>
      <c r="AL42" s="28">
        <f ca="1">MAX(AL$17:AL28)</f>
        <v>0.19071410187287435</v>
      </c>
      <c r="AM42" s="28">
        <f ca="1">MAX(AM$17:AM28)</f>
        <v>0</v>
      </c>
      <c r="AN42" s="28">
        <f ca="1">MAX(AN$17:AN28)</f>
        <v>0</v>
      </c>
      <c r="AO42" s="28">
        <f ca="1">MAX(AO$17:AO28)</f>
        <v>0</v>
      </c>
      <c r="AP42" s="28">
        <f ca="1">MAX(AP$17:AP28)</f>
        <v>0</v>
      </c>
      <c r="AQ42" s="28">
        <f ca="1">MAX(AQ$17:AQ28)</f>
        <v>0</v>
      </c>
      <c r="AR42" s="28">
        <f ca="1">MAX(AR$17:AR28)</f>
        <v>0</v>
      </c>
      <c r="AS42" s="28">
        <f ca="1">MAX(AS$17:AS28)</f>
        <v>0</v>
      </c>
      <c r="AT42" s="28">
        <f ca="1">MAX(AT$17:AT28)</f>
        <v>0</v>
      </c>
      <c r="AU42" s="28">
        <f ca="1">MAX(AU$17:AU28)</f>
        <v>0</v>
      </c>
      <c r="AV42" s="28">
        <f ca="1">MAX(AV$17:AV28)</f>
        <v>0</v>
      </c>
      <c r="AW42" s="28">
        <f ca="1">MAX(AW$17:AW28)</f>
        <v>0</v>
      </c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K42" s="9">
        <f ca="1">IFERROR(INDEX(_ParoRegCLM,ROWS($A$1:A27)),IFERROR(INDEX(Previsiones_ParoRegCLM,ROWS($A$1:A27)-_NumeroMeses),""))</f>
        <v>188012</v>
      </c>
      <c r="BL42" s="9">
        <f ca="1">IFERROR(INDEX(Previsiones_ParoRegCLM,ROWS($A$1:A27)-_NumeroMeses)*(1-INDEX(Errores_ParoRegCLM,ROWS($A$1:A27)-_NumeroMeses)),BK42)</f>
        <v>188012</v>
      </c>
      <c r="BM42" s="9" t="str">
        <f ca="1">IFERROR(INDEX(Previsiones_ParoRegCLM,ROWS($A$1:C27)-_NumeroMeses)*INDEX(Errores_ParoRegCLM,ROWS($A$1:C27)-_NumeroMeses),"")</f>
        <v/>
      </c>
    </row>
    <row r="43" spans="1:65" x14ac:dyDescent="0.25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K43" s="9">
        <f ca="1">IFERROR(INDEX(_ParoRegCLM,ROWS($A$1:A28)),IFERROR(INDEX(Previsiones_ParoRegCLM,ROWS($A$1:A28)-_NumeroMeses),""))</f>
        <v>199019</v>
      </c>
      <c r="BL43" s="9">
        <f ca="1">IFERROR(INDEX(Previsiones_ParoRegCLM,ROWS($A$1:A28)-_NumeroMeses)*(1-INDEX(Errores_ParoRegCLM,ROWS($A$1:A28)-_NumeroMeses)),BK43)</f>
        <v>199019</v>
      </c>
      <c r="BM43" s="9" t="str">
        <f ca="1">IFERROR(INDEX(Previsiones_ParoRegCLM,ROWS($A$1:C28)-_NumeroMeses)*INDEX(Errores_ParoRegCLM,ROWS($A$1:C28)-_NumeroMeses),"")</f>
        <v/>
      </c>
    </row>
    <row r="44" spans="1:65" x14ac:dyDescent="0.25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K44" s="9">
        <f ca="1">IFERROR(INDEX(_ParoRegCLM,ROWS($A$1:A29)),IFERROR(INDEX(Previsiones_ParoRegCLM,ROWS($A$1:A29)-_NumeroMeses),""))</f>
        <v>193944</v>
      </c>
      <c r="BL44" s="9">
        <f ca="1">IFERROR(INDEX(Previsiones_ParoRegCLM,ROWS($A$1:A29)-_NumeroMeses)*(1-INDEX(Errores_ParoRegCLM,ROWS($A$1:A29)-_NumeroMeses)),BK44)</f>
        <v>193944</v>
      </c>
      <c r="BM44" s="9" t="str">
        <f ca="1">IFERROR(INDEX(Previsiones_ParoRegCLM,ROWS($A$1:C29)-_NumeroMeses)*INDEX(Errores_ParoRegCLM,ROWS($A$1:C29)-_NumeroMeses),"")</f>
        <v/>
      </c>
    </row>
    <row r="45" spans="1:65" x14ac:dyDescent="0.25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K45" s="9">
        <f ca="1">IFERROR(INDEX(_ParoRegCLM,ROWS($A$1:A30)),IFERROR(INDEX(Previsiones_ParoRegCLM,ROWS($A$1:A30)-_NumeroMeses),""))</f>
        <v>187732</v>
      </c>
      <c r="BL45" s="9">
        <f ca="1">IFERROR(INDEX(Previsiones_ParoRegCLM,ROWS($A$1:A30)-_NumeroMeses)*(1-INDEX(Errores_ParoRegCLM,ROWS($A$1:A30)-_NumeroMeses)),BK45)</f>
        <v>187732</v>
      </c>
      <c r="BM45" s="9" t="str">
        <f ca="1">IFERROR(INDEX(Previsiones_ParoRegCLM,ROWS($A$1:C30)-_NumeroMeses)*INDEX(Errores_ParoRegCLM,ROWS($A$1:C30)-_NumeroMeses),"")</f>
        <v/>
      </c>
    </row>
    <row r="46" spans="1:65" x14ac:dyDescent="0.25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K46" s="9">
        <f ca="1">IFERROR(INDEX(_ParoRegCLM,ROWS($A$1:A31)),IFERROR(INDEX(Previsiones_ParoRegCLM,ROWS($A$1:A31)-_NumeroMeses),""))</f>
        <v>186107</v>
      </c>
      <c r="BL46" s="9">
        <f ca="1">IFERROR(INDEX(Previsiones_ParoRegCLM,ROWS($A$1:A31)-_NumeroMeses)*(1-INDEX(Errores_ParoRegCLM,ROWS($A$1:A31)-_NumeroMeses)),BK46)</f>
        <v>186107</v>
      </c>
      <c r="BM46" s="9" t="str">
        <f ca="1">IFERROR(INDEX(Previsiones_ParoRegCLM,ROWS($A$1:C31)-_NumeroMeses)*INDEX(Errores_ParoRegCLM,ROWS($A$1:C31)-_NumeroMeses),"")</f>
        <v/>
      </c>
    </row>
    <row r="47" spans="1:65" x14ac:dyDescent="0.25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K47" s="9">
        <f ca="1">IFERROR(INDEX(_ParoRegCLM,ROWS($A$1:A32)),IFERROR(INDEX(Previsiones_ParoRegCLM,ROWS($A$1:A32)-_NumeroMeses),""))</f>
        <v>185775</v>
      </c>
      <c r="BL47" s="9">
        <f ca="1">IFERROR(INDEX(Previsiones_ParoRegCLM,ROWS($A$1:A32)-_NumeroMeses)*(1-INDEX(Errores_ParoRegCLM,ROWS($A$1:A32)-_NumeroMeses)),BK47)</f>
        <v>185775</v>
      </c>
      <c r="BM47" s="9" t="str">
        <f ca="1">IFERROR(INDEX(Previsiones_ParoRegCLM,ROWS($A$1:C32)-_NumeroMeses)*INDEX(Errores_ParoRegCLM,ROWS($A$1:C32)-_NumeroMeses),"")</f>
        <v/>
      </c>
    </row>
    <row r="48" spans="1:65" x14ac:dyDescent="0.25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K48" s="9">
        <f ca="1">IFERROR(INDEX(_ParoRegCLM,ROWS($A$1:A33)),IFERROR(INDEX(Previsiones_ParoRegCLM,ROWS($A$1:A33)-_NumeroMeses),""))</f>
        <v>178088</v>
      </c>
      <c r="BL48" s="9">
        <f ca="1">IFERROR(INDEX(Previsiones_ParoRegCLM,ROWS($A$1:A33)-_NumeroMeses)*(1-INDEX(Errores_ParoRegCLM,ROWS($A$1:A33)-_NumeroMeses)),BK48)</f>
        <v>178088</v>
      </c>
      <c r="BM48" s="9" t="str">
        <f ca="1">IFERROR(INDEX(Previsiones_ParoRegCLM,ROWS($A$1:C33)-_NumeroMeses)*INDEX(Errores_ParoRegCLM,ROWS($A$1:C33)-_NumeroMeses),"")</f>
        <v/>
      </c>
    </row>
    <row r="49" spans="7:65" x14ac:dyDescent="0.25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AB49"/>
      <c r="AC49"/>
      <c r="AD49"/>
      <c r="AE49"/>
      <c r="AF49"/>
      <c r="AG49"/>
      <c r="AH49"/>
      <c r="AI49"/>
      <c r="AJ49"/>
      <c r="AK49"/>
      <c r="AL49"/>
      <c r="AM49" s="7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K49" s="9">
        <f ca="1">IFERROR(INDEX(_ParoRegCLM,ROWS($A$1:A34)),IFERROR(INDEX(Previsiones_ParoRegCLM,ROWS($A$1:A34)-_NumeroMeses),""))</f>
        <v>184314</v>
      </c>
      <c r="BL49" s="9">
        <f ca="1">IFERROR(INDEX(Previsiones_ParoRegCLM,ROWS($A$1:A34)-_NumeroMeses)*(1-INDEX(Errores_ParoRegCLM,ROWS($A$1:A34)-_NumeroMeses)),BK49)</f>
        <v>184314</v>
      </c>
      <c r="BM49" s="9" t="str">
        <f ca="1">IFERROR(INDEX(Previsiones_ParoRegCLM,ROWS($A$1:C34)-_NumeroMeses)*INDEX(Errores_ParoRegCLM,ROWS($A$1:C34)-_NumeroMeses),"")</f>
        <v/>
      </c>
    </row>
    <row r="50" spans="7:65" x14ac:dyDescent="0.25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K50" s="9">
        <f ca="1">IFERROR(INDEX(_ParoRegCLM,ROWS($A$1:A35)),IFERROR(INDEX(Previsiones_ParoRegCLM,ROWS($A$1:A35)-_NumeroMeses),""))</f>
        <v>182652</v>
      </c>
      <c r="BL50" s="9">
        <f ca="1">IFERROR(INDEX(Previsiones_ParoRegCLM,ROWS($A$1:A35)-_NumeroMeses)*(1-INDEX(Errores_ParoRegCLM,ROWS($A$1:A35)-_NumeroMeses)),BK50)</f>
        <v>182652</v>
      </c>
      <c r="BM50" s="9" t="str">
        <f ca="1">IFERROR(INDEX(Previsiones_ParoRegCLM,ROWS($A$1:C35)-_NumeroMeses)*INDEX(Errores_ParoRegCLM,ROWS($A$1:C35)-_NumeroMeses),"")</f>
        <v/>
      </c>
    </row>
    <row r="51" spans="7:65" x14ac:dyDescent="0.25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G51" s="7"/>
      <c r="BK51" s="9">
        <f ca="1">IFERROR(INDEX(_ParoRegCLM,ROWS($A$1:A36)),IFERROR(INDEX(Previsiones_ParoRegCLM,ROWS($A$1:A36)-_NumeroMeses),""))</f>
        <v>186273</v>
      </c>
      <c r="BL51" s="9">
        <f ca="1">IFERROR(INDEX(Previsiones_ParoRegCLM,ROWS($A$1:A36)-_NumeroMeses)*(1-INDEX(Errores_ParoRegCLM,ROWS($A$1:A36)-_NumeroMeses)),BK51)</f>
        <v>186273</v>
      </c>
      <c r="BM51" s="9" t="str">
        <f ca="1">IFERROR(INDEX(Previsiones_ParoRegCLM,ROWS($A$1:C36)-_NumeroMeses)*INDEX(Errores_ParoRegCLM,ROWS($A$1:C36)-_NumeroMeses),"")</f>
        <v/>
      </c>
    </row>
    <row r="52" spans="7:65" x14ac:dyDescent="0.25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K52" s="9">
        <f ca="1">IFERROR(INDEX(_ParoRegCLM,ROWS($A$1:A37)),IFERROR(INDEX(Previsiones_ParoRegCLM,ROWS($A$1:A37)-_NumeroMeses),""))</f>
        <v>192205</v>
      </c>
      <c r="BL52" s="9">
        <f ca="1">IFERROR(INDEX(Previsiones_ParoRegCLM,ROWS($A$1:A37)-_NumeroMeses)*(1-INDEX(Errores_ParoRegCLM,ROWS($A$1:A37)-_NumeroMeses)),BK52)</f>
        <v>192205</v>
      </c>
      <c r="BM52" s="9" t="str">
        <f ca="1">IFERROR(INDEX(Previsiones_ParoRegCLM,ROWS($A$1:C37)-_NumeroMeses)*INDEX(Errores_ParoRegCLM,ROWS($A$1:C37)-_NumeroMeses),"")</f>
        <v/>
      </c>
    </row>
    <row r="53" spans="7:65" x14ac:dyDescent="0.25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K53" s="9">
        <f ca="1">IFERROR(INDEX(_ParoRegCLM,ROWS($A$1:A38)),IFERROR(INDEX(Previsiones_ParoRegCLM,ROWS($A$1:A38)-_NumeroMeses),""))</f>
        <v>193193.43068920221</v>
      </c>
      <c r="BL53" s="9">
        <f ca="1">IFERROR(INDEX(Previsiones_ParoRegCLM,ROWS($A$1:A38)-_NumeroMeses)*(1-INDEX(Errores_ParoRegCLM,ROWS($A$1:A38)-_NumeroMeses)),BK53)</f>
        <v>188407.2255422727</v>
      </c>
      <c r="BM53" s="9">
        <f ca="1">IFERROR(INDEX(Previsiones_ParoRegCLM,ROWS($A$1:C38)-_NumeroMeses)*INDEX(Errores_ParoRegCLM,ROWS($A$1:C38)-_NumeroMeses),"")</f>
        <v>4786.2051469295293</v>
      </c>
    </row>
    <row r="54" spans="7:65" x14ac:dyDescent="0.25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K54" s="9">
        <f ca="1">IFERROR(INDEX(_ParoRegCLM,ROWS($A$1:A39)),IFERROR(INDEX(Previsiones_ParoRegCLM,ROWS($A$1:A39)-_NumeroMeses),""))</f>
        <v>197415.14221923065</v>
      </c>
      <c r="BL54" s="9">
        <f ca="1">IFERROR(INDEX(Previsiones_ParoRegCLM,ROWS($A$1:A39)-_NumeroMeses)*(1-INDEX(Errores_ParoRegCLM,ROWS($A$1:A39)-_NumeroMeses)),BK54)</f>
        <v>190662.50923295922</v>
      </c>
      <c r="BM54" s="9">
        <f ca="1">IFERROR(INDEX(Previsiones_ParoRegCLM,ROWS($A$1:C39)-_NumeroMeses)*INDEX(Errores_ParoRegCLM,ROWS($A$1:C39)-_NumeroMeses),"")</f>
        <v>6752.6329862714338</v>
      </c>
    </row>
    <row r="55" spans="7:65" x14ac:dyDescent="0.25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K55" s="9">
        <f ca="1">IFERROR(INDEX(_ParoRegCLM,ROWS($A$1:A40)),IFERROR(INDEX(Previsiones_ParoRegCLM,ROWS($A$1:A40)-_NumeroMeses),""))</f>
        <v>196304.65780678467</v>
      </c>
      <c r="BL55" s="9">
        <f ca="1">IFERROR(INDEX(Previsiones_ParoRegCLM,ROWS($A$1:A40)-_NumeroMeses)*(1-INDEX(Errores_ParoRegCLM,ROWS($A$1:A40)-_NumeroMeses)),BK55)</f>
        <v>189590.00921010933</v>
      </c>
      <c r="BM55" s="9">
        <f ca="1">IFERROR(INDEX(Previsiones_ParoRegCLM,ROWS($A$1:C40)-_NumeroMeses)*INDEX(Errores_ParoRegCLM,ROWS($A$1:C40)-_NumeroMeses),"")</f>
        <v>6714.6485966753435</v>
      </c>
    </row>
    <row r="56" spans="7:65" x14ac:dyDescent="0.25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K56" s="9">
        <f ca="1">IFERROR(INDEX(_ParoRegCLM,ROWS($A$1:A41)),IFERROR(INDEX(Previsiones_ParoRegCLM,ROWS($A$1:A41)-_NumeroMeses),""))</f>
        <v>192565.10955484174</v>
      </c>
      <c r="BL56" s="9">
        <f ca="1">IFERROR(INDEX(Previsiones_ParoRegCLM,ROWS($A$1:A41)-_NumeroMeses)*(1-INDEX(Errores_ParoRegCLM,ROWS($A$1:A41)-_NumeroMeses)),BK56)</f>
        <v>184958.06171243865</v>
      </c>
      <c r="BM56" s="9">
        <f ca="1">IFERROR(INDEX(Previsiones_ParoRegCLM,ROWS($A$1:C41)-_NumeroMeses)*INDEX(Errores_ParoRegCLM,ROWS($A$1:C41)-_NumeroMeses),"")</f>
        <v>7607.0478424030862</v>
      </c>
    </row>
    <row r="57" spans="7:65" x14ac:dyDescent="0.25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K57" s="9">
        <f ca="1">IFERROR(INDEX(_ParoRegCLM,ROWS($A$1:A42)),IFERROR(INDEX(Previsiones_ParoRegCLM,ROWS($A$1:A42)-_NumeroMeses),""))</f>
        <v>187689.84492451965</v>
      </c>
      <c r="BL57" s="9">
        <f ca="1">IFERROR(INDEX(Previsiones_ParoRegCLM,ROWS($A$1:A42)-_NumeroMeses)*(1-INDEX(Errores_ParoRegCLM,ROWS($A$1:A42)-_NumeroMeses)),BK57)</f>
        <v>175703.76590095475</v>
      </c>
      <c r="BM57" s="9">
        <f ca="1">IFERROR(INDEX(Previsiones_ParoRegCLM,ROWS($A$1:C42)-_NumeroMeses)*INDEX(Errores_ParoRegCLM,ROWS($A$1:C42)-_NumeroMeses),"")</f>
        <v>11986.079023564909</v>
      </c>
    </row>
    <row r="58" spans="7:65" x14ac:dyDescent="0.25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AB58"/>
      <c r="AC58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/>
      <c r="AQ58"/>
      <c r="AR58"/>
      <c r="AS58"/>
      <c r="AT58"/>
      <c r="AU58"/>
      <c r="AV58"/>
      <c r="AW58"/>
      <c r="AX58"/>
      <c r="AY58"/>
      <c r="AZ58"/>
      <c r="BA58"/>
      <c r="BB58"/>
      <c r="BK58" s="9">
        <f ca="1">IFERROR(INDEX(_ParoRegCLM,ROWS($A$1:A43)),IFERROR(INDEX(Previsiones_ParoRegCLM,ROWS($A$1:A43)-_NumeroMeses),""))</f>
        <v>187136.07393520279</v>
      </c>
      <c r="BL58" s="9">
        <f ca="1">IFERROR(INDEX(Previsiones_ParoRegCLM,ROWS($A$1:A43)-_NumeroMeses)*(1-INDEX(Errores_ParoRegCLM,ROWS($A$1:A43)-_NumeroMeses)),BK58)</f>
        <v>169893.54288381638</v>
      </c>
      <c r="BM58" s="9">
        <f ca="1">IFERROR(INDEX(Previsiones_ParoRegCLM,ROWS($A$1:C43)-_NumeroMeses)*INDEX(Errores_ParoRegCLM,ROWS($A$1:C43)-_NumeroMeses),"")</f>
        <v>17242.531051386413</v>
      </c>
    </row>
    <row r="59" spans="7:65" x14ac:dyDescent="0.25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AB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K59" s="9">
        <f ca="1">IFERROR(INDEX(_ParoRegCLM,ROWS($A$1:A44)),IFERROR(INDEX(Previsiones_ParoRegCLM,ROWS($A$1:A44)-_NumeroMeses),""))</f>
        <v>187175.84474165569</v>
      </c>
      <c r="BL59" s="9">
        <f ca="1">IFERROR(INDEX(Previsiones_ParoRegCLM,ROWS($A$1:A44)-_NumeroMeses)*(1-INDEX(Errores_ParoRegCLM,ROWS($A$1:A44)-_NumeroMeses)),BK59)</f>
        <v>164031.7837937726</v>
      </c>
      <c r="BM59" s="9">
        <f ca="1">IFERROR(INDEX(Previsiones_ParoRegCLM,ROWS($A$1:C44)-_NumeroMeses)*INDEX(Errores_ParoRegCLM,ROWS($A$1:C44)-_NumeroMeses),"")</f>
        <v>23144.060947883067</v>
      </c>
    </row>
    <row r="60" spans="7:65" x14ac:dyDescent="0.25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K60" s="9">
        <f ca="1">IFERROR(INDEX(_ParoRegCLM,ROWS($A$1:A45)),IFERROR(INDEX(Previsiones_ParoRegCLM,ROWS($A$1:A45)-_NumeroMeses),""))</f>
        <v>182785.95750000066</v>
      </c>
      <c r="BL60" s="9">
        <f ca="1">IFERROR(INDEX(Previsiones_ParoRegCLM,ROWS($A$1:A45)-_NumeroMeses)*(1-INDEX(Errores_ParoRegCLM,ROWS($A$1:A45)-_NumeroMeses)),BK60)</f>
        <v>147926.09778041465</v>
      </c>
      <c r="BM60" s="9">
        <f ca="1">IFERROR(INDEX(Previsiones_ParoRegCLM,ROWS($A$1:C45)-_NumeroMeses)*INDEX(Errores_ParoRegCLM,ROWS($A$1:C45)-_NumeroMeses),"")</f>
        <v>34859.859719586006</v>
      </c>
    </row>
    <row r="61" spans="7:65" x14ac:dyDescent="0.25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K61" s="9">
        <f ca="1">IFERROR(INDEX(_ParoRegCLM,ROWS($A$1:A46)),IFERROR(INDEX(Previsiones_ParoRegCLM,ROWS($A$1:A46)-_NumeroMeses),""))</f>
        <v>188324.9992288847</v>
      </c>
      <c r="BL61" s="9">
        <f ca="1">IFERROR(INDEX(Previsiones_ParoRegCLM,ROWS($A$1:A46)-_NumeroMeses)*(1-INDEX(Errores_ParoRegCLM,ROWS($A$1:A46)-_NumeroMeses)),BK61)</f>
        <v>152408.76614073818</v>
      </c>
      <c r="BM61" s="9">
        <f ca="1">IFERROR(INDEX(Previsiones_ParoRegCLM,ROWS($A$1:C46)-_NumeroMeses)*INDEX(Errores_ParoRegCLM,ROWS($A$1:C46)-_NumeroMeses),"")</f>
        <v>35916.233088146502</v>
      </c>
    </row>
    <row r="62" spans="7:65" x14ac:dyDescent="0.25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K62" s="9">
        <f ca="1">IFERROR(INDEX(_ParoRegCLM,ROWS($A$1:A47)),IFERROR(INDEX(Previsiones_ParoRegCLM,ROWS($A$1:A47)-_NumeroMeses),""))</f>
        <v>188117.65964293655</v>
      </c>
      <c r="BL62" s="9">
        <f ca="1">IFERROR(INDEX(Previsiones_ParoRegCLM,ROWS($A$1:A47)-_NumeroMeses)*(1-INDEX(Errores_ParoRegCLM,ROWS($A$1:A47)-_NumeroMeses)),BK62)</f>
        <v>152240.96913770682</v>
      </c>
      <c r="BM62" s="9">
        <f ca="1">IFERROR(INDEX(Previsiones_ParoRegCLM,ROWS($A$1:C47)-_NumeroMeses)*INDEX(Errores_ParoRegCLM,ROWS($A$1:C47)-_NumeroMeses),"")</f>
        <v>35876.690505229708</v>
      </c>
    </row>
    <row r="63" spans="7:65" x14ac:dyDescent="0.25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K63" s="9">
        <f ca="1">IFERROR(INDEX(_ParoRegCLM,ROWS($A$1:A48)),IFERROR(INDEX(Previsiones_ParoRegCLM,ROWS($A$1:A48)-_NumeroMeses),""))</f>
        <v>190217.98891531402</v>
      </c>
      <c r="BL63" s="9">
        <f ca="1">IFERROR(INDEX(Previsiones_ParoRegCLM,ROWS($A$1:A48)-_NumeroMeses)*(1-INDEX(Errores_ParoRegCLM,ROWS($A$1:A48)-_NumeroMeses)),BK63)</f>
        <v>153940.73599926554</v>
      </c>
      <c r="BM63" s="9">
        <f ca="1">IFERROR(INDEX(Previsiones_ParoRegCLM,ROWS($A$1:C48)-_NumeroMeses)*INDEX(Errores_ParoRegCLM,ROWS($A$1:C48)-_NumeroMeses),"")</f>
        <v>36277.252916048485</v>
      </c>
    </row>
    <row r="64" spans="7:65" x14ac:dyDescent="0.25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K64" s="9">
        <f ca="1">IFERROR(INDEX(_ParoRegCLM,ROWS($A$1:A49)),IFERROR(INDEX(Previsiones_ParoRegCLM,ROWS($A$1:A49)-_NumeroMeses),""))</f>
        <v>195528.07831310097</v>
      </c>
      <c r="BL64" s="9">
        <f ca="1">IFERROR(INDEX(Previsiones_ParoRegCLM,ROWS($A$1:A49)-_NumeroMeses)*(1-INDEX(Errores_ParoRegCLM,ROWS($A$1:A49)-_NumeroMeses)),BK64)</f>
        <v>158238.11646668887</v>
      </c>
      <c r="BM64" s="9">
        <f ca="1">IFERROR(INDEX(Previsiones_ParoRegCLM,ROWS($A$1:C49)-_NumeroMeses)*INDEX(Errores_ParoRegCLM,ROWS($A$1:C49)-_NumeroMeses),"")</f>
        <v>37289.961846412094</v>
      </c>
    </row>
    <row r="65" spans="7:65" x14ac:dyDescent="0.25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K65" s="9" t="str">
        <f ca="1">IFERROR(INDEX(_ParoRegCLM,ROWS($A$1:A50)),IFERROR(INDEX(Previsiones_ParoRegCLM,ROWS($A$1:A50)-_NumeroMeses),""))</f>
        <v/>
      </c>
      <c r="BL65" s="9" t="str">
        <f ca="1">IFERROR(INDEX(Previsiones_ParoRegCLM,ROWS($A$1:A50)-_NumeroMeses)*(1-INDEX(Errores_ParoRegCLM,ROWS($A$1:A50)-_NumeroMeses)),BK65)</f>
        <v/>
      </c>
      <c r="BM65" s="9" t="str">
        <f ca="1">IFERROR(INDEX(Previsiones_ParoRegCLM,ROWS($A$1:C50)-_NumeroMeses)*INDEX(Errores_ParoRegCLM,ROWS($A$1:C50)-_NumeroMeses),"")</f>
        <v/>
      </c>
    </row>
    <row r="66" spans="7:65" x14ac:dyDescent="0.25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K66" s="9" t="str">
        <f ca="1">IFERROR(INDEX(_ParoRegCLM,ROWS($A$1:A51)),IFERROR(INDEX(Previsiones_ParoRegCLM,ROWS($A$1:A51)-_NumeroMeses),""))</f>
        <v/>
      </c>
      <c r="BL66" s="9" t="str">
        <f ca="1">IFERROR(INDEX(Previsiones_ParoRegCLM,ROWS($A$1:A51)-_NumeroMeses)*(1-INDEX(Errores_ParoRegCLM,ROWS($A$1:A51)-_NumeroMeses)),BK66)</f>
        <v/>
      </c>
      <c r="BM66" s="9" t="str">
        <f ca="1">IFERROR(INDEX(Previsiones_ParoRegCLM,ROWS($A$1:C51)-_NumeroMeses)*INDEX(Errores_ParoRegCLM,ROWS($A$1:C51)-_NumeroMeses),"")</f>
        <v/>
      </c>
    </row>
    <row r="67" spans="7:65" x14ac:dyDescent="0.25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K67" s="9" t="str">
        <f ca="1">IFERROR(INDEX(_ParoRegCLM,ROWS($A$1:A52)),IFERROR(INDEX(Previsiones_ParoRegCLM,ROWS($A$1:A52)-_NumeroMeses),""))</f>
        <v/>
      </c>
      <c r="BL67" s="9" t="str">
        <f ca="1">IFERROR(INDEX(Previsiones_ParoRegCLM,ROWS($A$1:A52)-_NumeroMeses)*(1-INDEX(Errores_ParoRegCLM,ROWS($A$1:A52)-_NumeroMeses)),BK67)</f>
        <v/>
      </c>
      <c r="BM67" s="9" t="str">
        <f ca="1">IFERROR(INDEX(Previsiones_ParoRegCLM,ROWS($A$1:C52)-_NumeroMeses)*INDEX(Errores_ParoRegCLM,ROWS($A$1:C52)-_NumeroMeses),"")</f>
        <v/>
      </c>
    </row>
    <row r="68" spans="7:65" x14ac:dyDescent="0.25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K68" s="9" t="str">
        <f ca="1">IFERROR(INDEX(_ParoRegCLM,ROWS($A$1:A53)),IFERROR(INDEX(Previsiones_ParoRegCLM,ROWS($A$1:A53)-_NumeroMeses),""))</f>
        <v/>
      </c>
      <c r="BL68" s="9" t="str">
        <f ca="1">IFERROR(INDEX(Previsiones_ParoRegCLM,ROWS($A$1:A53)-_NumeroMeses)*(1-INDEX(Errores_ParoRegCLM,ROWS($A$1:A53)-_NumeroMeses)),BK68)</f>
        <v/>
      </c>
      <c r="BM68" s="9" t="str">
        <f ca="1">IFERROR(INDEX(Previsiones_ParoRegCLM,ROWS($A$1:C53)-_NumeroMeses)*INDEX(Errores_ParoRegCLM,ROWS($A$1:C53)-_NumeroMeses),"")</f>
        <v/>
      </c>
    </row>
    <row r="69" spans="7:65" x14ac:dyDescent="0.25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K69" s="9" t="str">
        <f ca="1">IFERROR(INDEX(_ParoRegCLM,ROWS($A$1:A54)),IFERROR(INDEX(Previsiones_ParoRegCLM,ROWS($A$1:A54)-_NumeroMeses),""))</f>
        <v/>
      </c>
      <c r="BL69" s="9" t="str">
        <f ca="1">IFERROR(INDEX(Previsiones_ParoRegCLM,ROWS($A$1:A54)-_NumeroMeses)*(1-INDEX(Errores_ParoRegCLM,ROWS($A$1:A54)-_NumeroMeses)),BK69)</f>
        <v/>
      </c>
      <c r="BM69" s="9" t="str">
        <f ca="1">IFERROR(INDEX(Previsiones_ParoRegCLM,ROWS($A$1:C54)-_NumeroMeses)*INDEX(Errores_ParoRegCLM,ROWS($A$1:C54)-_NumeroMeses),"")</f>
        <v/>
      </c>
    </row>
    <row r="70" spans="7:65" x14ac:dyDescent="0.25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K70" s="9" t="str">
        <f ca="1">IFERROR(INDEX(_ParoRegCLM,ROWS($A$1:A55)),IFERROR(INDEX(Previsiones_ParoRegCLM,ROWS($A$1:A55)-_NumeroMeses),""))</f>
        <v/>
      </c>
      <c r="BL70" s="9" t="str">
        <f ca="1">IFERROR(INDEX(Previsiones_ParoRegCLM,ROWS($A$1:A55)-_NumeroMeses)*(1-INDEX(Errores_ParoRegCLM,ROWS($A$1:A55)-_NumeroMeses)),BK70)</f>
        <v/>
      </c>
      <c r="BM70" s="9" t="str">
        <f ca="1">IFERROR(INDEX(Previsiones_ParoRegCLM,ROWS($A$1:C55)-_NumeroMeses)*INDEX(Errores_ParoRegCLM,ROWS($A$1:C55)-_NumeroMeses),"")</f>
        <v/>
      </c>
    </row>
    <row r="71" spans="7:65" x14ac:dyDescent="0.25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K71" s="9" t="str">
        <f ca="1">IFERROR(INDEX(_ParoRegCLM,ROWS($A$1:A56)),IFERROR(INDEX(Previsiones_ParoRegCLM,ROWS($A$1:A56)-_NumeroMeses),""))</f>
        <v/>
      </c>
      <c r="BL71" s="9" t="str">
        <f ca="1">IFERROR(INDEX(Previsiones_ParoRegCLM,ROWS($A$1:A56)-_NumeroMeses)*(1-INDEX(Errores_ParoRegCLM,ROWS($A$1:A56)-_NumeroMeses)),BK71)</f>
        <v/>
      </c>
      <c r="BM71" s="9" t="str">
        <f ca="1">IFERROR(INDEX(Previsiones_ParoRegCLM,ROWS($A$1:C56)-_NumeroMeses)*INDEX(Errores_ParoRegCLM,ROWS($A$1:C56)-_NumeroMeses),"")</f>
        <v/>
      </c>
    </row>
    <row r="72" spans="7:65" x14ac:dyDescent="0.25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K72" s="9" t="str">
        <f ca="1">IFERROR(INDEX(_ParoRegCLM,ROWS($A$1:A57)),IFERROR(INDEX(Previsiones_ParoRegCLM,ROWS($A$1:A57)-_NumeroMeses),""))</f>
        <v/>
      </c>
      <c r="BL72" s="9" t="str">
        <f ca="1">IFERROR(INDEX(Previsiones_ParoRegCLM,ROWS($A$1:A57)-_NumeroMeses)*(1-INDEX(Errores_ParoRegCLM,ROWS($A$1:A57)-_NumeroMeses)),BK72)</f>
        <v/>
      </c>
      <c r="BM72" s="9" t="str">
        <f ca="1">IFERROR(INDEX(Previsiones_ParoRegCLM,ROWS($A$1:C57)-_NumeroMeses)*INDEX(Errores_ParoRegCLM,ROWS($A$1:C57)-_NumeroMeses),"")</f>
        <v/>
      </c>
    </row>
    <row r="73" spans="7:65" x14ac:dyDescent="0.25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K73" s="9" t="str">
        <f ca="1">IFERROR(INDEX(_ParoRegCLM,ROWS($A$1:A58)),IFERROR(INDEX(Previsiones_ParoRegCLM,ROWS($A$1:A58)-_NumeroMeses),""))</f>
        <v/>
      </c>
      <c r="BL73" s="9" t="str">
        <f ca="1">IFERROR(INDEX(Previsiones_ParoRegCLM,ROWS($A$1:A58)-_NumeroMeses)*(1-INDEX(Errores_ParoRegCLM,ROWS($A$1:A58)-_NumeroMeses)),BK73)</f>
        <v/>
      </c>
      <c r="BM73" s="9" t="str">
        <f ca="1">IFERROR(INDEX(Previsiones_ParoRegCLM,ROWS($A$1:C58)-_NumeroMeses)*INDEX(Errores_ParoRegCLM,ROWS($A$1:C58)-_NumeroMeses),"")</f>
        <v/>
      </c>
    </row>
    <row r="74" spans="7:65" x14ac:dyDescent="0.25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K74" s="9" t="str">
        <f ca="1">IFERROR(INDEX(_ParoRegCLM,ROWS($A$1:A59)),IFERROR(INDEX(Previsiones_ParoRegCLM,ROWS($A$1:A59)-_NumeroMeses),""))</f>
        <v/>
      </c>
      <c r="BL74" s="9" t="str">
        <f ca="1">IFERROR(INDEX(Previsiones_ParoRegCLM,ROWS($A$1:A59)-_NumeroMeses)*(1-INDEX(Errores_ParoRegCLM,ROWS($A$1:A59)-_NumeroMeses)),BK74)</f>
        <v/>
      </c>
      <c r="BM74" s="9" t="str">
        <f ca="1">IFERROR(INDEX(Previsiones_ParoRegCLM,ROWS($A$1:C59)-_NumeroMeses)*INDEX(Errores_ParoRegCLM,ROWS($A$1:C59)-_NumeroMeses),"")</f>
        <v/>
      </c>
    </row>
    <row r="75" spans="7:65" x14ac:dyDescent="0.25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K75" s="9" t="str">
        <f ca="1">IFERROR(INDEX(_ParoRegCLM,ROWS($A$1:A60)),IFERROR(INDEX(Previsiones_ParoRegCLM,ROWS($A$1:A60)-_NumeroMeses),""))</f>
        <v/>
      </c>
      <c r="BL75" s="9" t="str">
        <f ca="1">IFERROR(INDEX(Previsiones_ParoRegCLM,ROWS($A$1:A60)-_NumeroMeses)*(1-INDEX(Errores_ParoRegCLM,ROWS($A$1:A60)-_NumeroMeses)),BK75)</f>
        <v/>
      </c>
      <c r="BM75" s="9" t="str">
        <f ca="1">IFERROR(INDEX(Previsiones_ParoRegCLM,ROWS($A$1:C60)-_NumeroMeses)*INDEX(Errores_ParoRegCLM,ROWS($A$1:C60)-_NumeroMeses),"")</f>
        <v/>
      </c>
    </row>
    <row r="76" spans="7:65" x14ac:dyDescent="0.25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</row>
    <row r="77" spans="7:65" x14ac:dyDescent="0.25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</row>
    <row r="78" spans="7:65" x14ac:dyDescent="0.25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 spans="7:65" x14ac:dyDescent="0.25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 spans="7:65" x14ac:dyDescent="0.25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 spans="6:54" x14ac:dyDescent="0.25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 spans="6:54" x14ac:dyDescent="0.25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 spans="6:54" x14ac:dyDescent="0.25"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 spans="6:54" x14ac:dyDescent="0.25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 spans="6:54" x14ac:dyDescent="0.25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 spans="6:54" x14ac:dyDescent="0.25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 spans="6:54" x14ac:dyDescent="0.25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 spans="6:54" x14ac:dyDescent="0.25"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 spans="6:54" x14ac:dyDescent="0.25"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 spans="6:54" x14ac:dyDescent="0.25"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 spans="6:54" x14ac:dyDescent="0.25"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 spans="6:54" x14ac:dyDescent="0.25"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 spans="6:54" x14ac:dyDescent="0.25"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 spans="6:54" x14ac:dyDescent="0.25"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 spans="6:54" x14ac:dyDescent="0.25"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 spans="6:54" x14ac:dyDescent="0.25"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 spans="6:54" x14ac:dyDescent="0.25"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 spans="6:54" x14ac:dyDescent="0.25"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 spans="6:54" x14ac:dyDescent="0.25"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 spans="6:54" x14ac:dyDescent="0.25"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 spans="6:54" x14ac:dyDescent="0.25"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 spans="6:54" x14ac:dyDescent="0.25"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 spans="6:54" x14ac:dyDescent="0.25"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</row>
    <row r="104" spans="6:54" x14ac:dyDescent="0.25"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</row>
    <row r="105" spans="6:54" x14ac:dyDescent="0.25"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</row>
    <row r="106" spans="6:54" x14ac:dyDescent="0.25"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</row>
    <row r="107" spans="6:54" x14ac:dyDescent="0.25"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</row>
    <row r="108" spans="6:54" x14ac:dyDescent="0.25"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</row>
    <row r="109" spans="6:54" x14ac:dyDescent="0.25"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 spans="6:54" x14ac:dyDescent="0.25"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 spans="6:54" x14ac:dyDescent="0.25"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 spans="6:54" x14ac:dyDescent="0.25"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 spans="2:63" x14ac:dyDescent="0.2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 spans="2:63" x14ac:dyDescent="0.2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 spans="2:63" x14ac:dyDescent="0.2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 spans="2:63" x14ac:dyDescent="0.2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K116" s="7"/>
    </row>
    <row r="117" spans="2:63" x14ac:dyDescent="0.2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K117" s="7"/>
    </row>
    <row r="118" spans="2:63" x14ac:dyDescent="0.2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K118" s="7"/>
    </row>
    <row r="119" spans="2:63" x14ac:dyDescent="0.2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K119" s="7"/>
    </row>
    <row r="120" spans="2:63" x14ac:dyDescent="0.2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K120" s="7"/>
    </row>
    <row r="121" spans="2:63" x14ac:dyDescent="0.2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K121" s="7"/>
    </row>
    <row r="122" spans="2:63" x14ac:dyDescent="0.2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K122" s="7"/>
    </row>
    <row r="123" spans="2:63" x14ac:dyDescent="0.2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K123" s="7"/>
    </row>
    <row r="124" spans="2:63" x14ac:dyDescent="0.2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K124" s="7"/>
    </row>
    <row r="125" spans="2:63" x14ac:dyDescent="0.2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K125" s="7"/>
    </row>
    <row r="126" spans="2:63" x14ac:dyDescent="0.2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K126" s="7"/>
    </row>
    <row r="127" spans="2:63" x14ac:dyDescent="0.2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K127" s="7"/>
    </row>
    <row r="128" spans="2:63" x14ac:dyDescent="0.2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K128" s="7"/>
    </row>
    <row r="129" spans="2:63" x14ac:dyDescent="0.2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K129" s="7"/>
    </row>
    <row r="130" spans="2:63" x14ac:dyDescent="0.2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K130" s="7"/>
    </row>
    <row r="131" spans="2:63" x14ac:dyDescent="0.2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K131" s="7"/>
    </row>
    <row r="132" spans="2:63" x14ac:dyDescent="0.2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K132" s="7"/>
    </row>
    <row r="133" spans="2:63" x14ac:dyDescent="0.2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K133" s="7"/>
    </row>
    <row r="134" spans="2:63" x14ac:dyDescent="0.2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K134" s="7"/>
    </row>
    <row r="135" spans="2:63" x14ac:dyDescent="0.2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K135" s="7"/>
    </row>
    <row r="136" spans="2:63" x14ac:dyDescent="0.2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K136" s="7"/>
    </row>
    <row r="137" spans="2:63" x14ac:dyDescent="0.2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K137" s="7"/>
    </row>
    <row r="138" spans="2:63" x14ac:dyDescent="0.2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K138" s="7"/>
    </row>
    <row r="139" spans="2:63" x14ac:dyDescent="0.2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K139" s="7"/>
    </row>
    <row r="140" spans="2:63" x14ac:dyDescent="0.2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K140" s="7"/>
    </row>
    <row r="141" spans="2:63" x14ac:dyDescent="0.2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K141" s="7"/>
    </row>
    <row r="142" spans="2:63" x14ac:dyDescent="0.2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K142" s="7"/>
    </row>
    <row r="143" spans="2:63" x14ac:dyDescent="0.2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K143" s="7"/>
    </row>
    <row r="144" spans="2:63" x14ac:dyDescent="0.2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K144" s="7"/>
    </row>
    <row r="145" spans="2:63" x14ac:dyDescent="0.2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K145" s="7"/>
    </row>
    <row r="146" spans="2:63" x14ac:dyDescent="0.2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K146" s="7"/>
    </row>
    <row r="147" spans="2:63" x14ac:dyDescent="0.2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K147" s="7"/>
    </row>
    <row r="148" spans="2:63" x14ac:dyDescent="0.2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K148" s="7"/>
    </row>
    <row r="149" spans="2:63" x14ac:dyDescent="0.2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K149" s="7"/>
    </row>
    <row r="150" spans="2:63" x14ac:dyDescent="0.2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K150" s="7"/>
    </row>
    <row r="151" spans="2:63" x14ac:dyDescent="0.2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K151" s="7"/>
    </row>
    <row r="152" spans="2:63" x14ac:dyDescent="0.2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K152" s="7"/>
    </row>
    <row r="153" spans="2:63" x14ac:dyDescent="0.2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K153" s="7"/>
    </row>
    <row r="154" spans="2:63" x14ac:dyDescent="0.2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K154" s="7"/>
    </row>
    <row r="155" spans="2:63" x14ac:dyDescent="0.2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K155" s="7"/>
    </row>
    <row r="156" spans="2:63" x14ac:dyDescent="0.2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K156" s="7"/>
    </row>
    <row r="157" spans="2:63" x14ac:dyDescent="0.2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K157" s="7"/>
    </row>
    <row r="158" spans="2:63" x14ac:dyDescent="0.2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K158" s="7"/>
    </row>
    <row r="159" spans="2:63" x14ac:dyDescent="0.2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K159" s="7"/>
    </row>
    <row r="160" spans="2:63" x14ac:dyDescent="0.2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K160" s="7"/>
    </row>
    <row r="161" spans="2:63" x14ac:dyDescent="0.2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K161" s="7"/>
    </row>
    <row r="162" spans="2:63" x14ac:dyDescent="0.2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K162" s="7"/>
    </row>
    <row r="163" spans="2:63" x14ac:dyDescent="0.2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K163" s="7"/>
    </row>
    <row r="164" spans="2:63" x14ac:dyDescent="0.2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K164" s="7"/>
    </row>
    <row r="165" spans="2:63" x14ac:dyDescent="0.2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K165" s="7"/>
    </row>
    <row r="166" spans="2:63" x14ac:dyDescent="0.2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K166" s="7"/>
    </row>
    <row r="167" spans="2:63" x14ac:dyDescent="0.2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K167" s="7"/>
    </row>
    <row r="168" spans="2:63" x14ac:dyDescent="0.2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K168" s="7"/>
    </row>
    <row r="169" spans="2:63" x14ac:dyDescent="0.2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K169" s="7"/>
    </row>
    <row r="170" spans="2:63" x14ac:dyDescent="0.2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K170" s="7"/>
    </row>
    <row r="171" spans="2:63" x14ac:dyDescent="0.2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K171" s="7"/>
    </row>
    <row r="172" spans="2:63" x14ac:dyDescent="0.2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K172" s="7"/>
    </row>
    <row r="173" spans="2:63" x14ac:dyDescent="0.2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K173" s="7"/>
    </row>
    <row r="174" spans="2:63" x14ac:dyDescent="0.2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K174" s="7"/>
    </row>
    <row r="175" spans="2:63" x14ac:dyDescent="0.2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K175" s="7"/>
    </row>
    <row r="176" spans="2:63" x14ac:dyDescent="0.2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K176" s="7"/>
    </row>
    <row r="177" spans="2:63" x14ac:dyDescent="0.2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K177" s="7"/>
    </row>
    <row r="178" spans="2:63" x14ac:dyDescent="0.2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K178" s="7"/>
    </row>
    <row r="179" spans="2:63" x14ac:dyDescent="0.2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K179" s="7"/>
    </row>
    <row r="180" spans="2:63" x14ac:dyDescent="0.2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K180" s="7"/>
    </row>
    <row r="181" spans="2:63" x14ac:dyDescent="0.2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K181" s="7"/>
    </row>
    <row r="182" spans="2:63" x14ac:dyDescent="0.2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K182" s="7"/>
    </row>
    <row r="183" spans="2:63" x14ac:dyDescent="0.2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K183" s="7"/>
    </row>
    <row r="184" spans="2:63" x14ac:dyDescent="0.2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K184" s="7"/>
    </row>
    <row r="185" spans="2:63" x14ac:dyDescent="0.2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K185" s="7"/>
    </row>
    <row r="186" spans="2:63" x14ac:dyDescent="0.2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K186" s="7"/>
    </row>
    <row r="187" spans="2:63" x14ac:dyDescent="0.2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K187" s="7"/>
    </row>
    <row r="188" spans="2:63" x14ac:dyDescent="0.2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K188" s="7"/>
    </row>
    <row r="189" spans="2:63" x14ac:dyDescent="0.2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K189" s="7"/>
    </row>
    <row r="190" spans="2:63" x14ac:dyDescent="0.2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K190" s="7"/>
    </row>
    <row r="191" spans="2:63" x14ac:dyDescent="0.2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K191" s="7"/>
    </row>
    <row r="192" spans="2:63" x14ac:dyDescent="0.2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K192" s="7"/>
    </row>
    <row r="193" spans="2:63" x14ac:dyDescent="0.2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K193" s="7"/>
    </row>
    <row r="194" spans="2:63" x14ac:dyDescent="0.2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K194" s="7"/>
    </row>
    <row r="195" spans="2:63" x14ac:dyDescent="0.2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K195" s="7"/>
    </row>
    <row r="196" spans="2:63" x14ac:dyDescent="0.2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K196" s="7"/>
    </row>
    <row r="197" spans="2:63" x14ac:dyDescent="0.2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K197" s="7"/>
    </row>
    <row r="198" spans="2:63" x14ac:dyDescent="0.2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K198" s="7"/>
    </row>
    <row r="199" spans="2:63" x14ac:dyDescent="0.2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K199" s="7"/>
    </row>
    <row r="200" spans="2:63" x14ac:dyDescent="0.2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K200" s="7"/>
    </row>
    <row r="201" spans="2:63" x14ac:dyDescent="0.2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K201" s="7"/>
    </row>
    <row r="202" spans="2:63" x14ac:dyDescent="0.2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K202" s="7"/>
    </row>
    <row r="203" spans="2:63" x14ac:dyDescent="0.2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K203" s="7"/>
    </row>
    <row r="204" spans="2:63" x14ac:dyDescent="0.2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K204" s="7"/>
    </row>
    <row r="205" spans="2:63" x14ac:dyDescent="0.2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K205" s="7"/>
    </row>
    <row r="206" spans="2:63" x14ac:dyDescent="0.2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K206" s="7"/>
    </row>
    <row r="207" spans="2:63" x14ac:dyDescent="0.2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K207" s="7"/>
    </row>
    <row r="208" spans="2:63" x14ac:dyDescent="0.2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K208" s="7"/>
    </row>
    <row r="209" spans="2:63" x14ac:dyDescent="0.2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K209" s="7"/>
    </row>
    <row r="210" spans="2:63" x14ac:dyDescent="0.2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K210" s="7"/>
    </row>
    <row r="211" spans="2:63" x14ac:dyDescent="0.2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K211" s="7"/>
    </row>
    <row r="212" spans="2:63" x14ac:dyDescent="0.2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K212" s="7"/>
    </row>
    <row r="213" spans="2:63" x14ac:dyDescent="0.2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K213" s="7"/>
    </row>
    <row r="214" spans="2:63" x14ac:dyDescent="0.2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K214" s="7"/>
    </row>
    <row r="215" spans="2:63" x14ac:dyDescent="0.2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K215" s="7"/>
    </row>
    <row r="216" spans="2:63" x14ac:dyDescent="0.2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K216" s="7"/>
    </row>
    <row r="217" spans="2:63" x14ac:dyDescent="0.2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K217" s="7"/>
    </row>
    <row r="218" spans="2:63" x14ac:dyDescent="0.2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K218" s="7"/>
    </row>
    <row r="219" spans="2:63" x14ac:dyDescent="0.2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K219" s="7"/>
    </row>
    <row r="220" spans="2:63" x14ac:dyDescent="0.2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K220" s="7"/>
    </row>
    <row r="221" spans="2:63" x14ac:dyDescent="0.2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K221" s="7"/>
    </row>
    <row r="222" spans="2:63" x14ac:dyDescent="0.2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K222" s="7"/>
    </row>
    <row r="223" spans="2:63" x14ac:dyDescent="0.2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K223" s="7"/>
    </row>
    <row r="224" spans="2:63" x14ac:dyDescent="0.2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K224" s="7"/>
    </row>
    <row r="225" spans="2:63" x14ac:dyDescent="0.2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K225" s="7"/>
    </row>
    <row r="226" spans="2:63" x14ac:dyDescent="0.2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K226" s="7"/>
    </row>
    <row r="227" spans="2:63" x14ac:dyDescent="0.2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K227" s="7"/>
    </row>
    <row r="228" spans="2:63" x14ac:dyDescent="0.2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K228" s="7"/>
    </row>
    <row r="229" spans="2:63" x14ac:dyDescent="0.2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K229" s="7"/>
    </row>
    <row r="230" spans="2:63" x14ac:dyDescent="0.2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K230" s="7"/>
    </row>
    <row r="231" spans="2:63" x14ac:dyDescent="0.2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K231" s="7"/>
    </row>
    <row r="232" spans="2:63" x14ac:dyDescent="0.25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K232" s="7"/>
    </row>
    <row r="233" spans="2:63" x14ac:dyDescent="0.25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K233" s="7"/>
    </row>
    <row r="234" spans="2:63" x14ac:dyDescent="0.25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K234" s="7"/>
    </row>
    <row r="235" spans="2:63" x14ac:dyDescent="0.25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K235" s="7"/>
    </row>
    <row r="236" spans="2:63" x14ac:dyDescent="0.25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K236" s="7"/>
    </row>
    <row r="237" spans="2:63" x14ac:dyDescent="0.25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K237" s="7"/>
    </row>
    <row r="238" spans="2:63" x14ac:dyDescent="0.25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K238" s="7"/>
    </row>
    <row r="239" spans="2:63" x14ac:dyDescent="0.25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K239" s="7"/>
    </row>
    <row r="240" spans="2:63" x14ac:dyDescent="0.25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K240" s="7"/>
    </row>
    <row r="241" spans="2:63" x14ac:dyDescent="0.25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K241" s="7"/>
    </row>
    <row r="242" spans="2:63" x14ac:dyDescent="0.25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K242" s="7"/>
    </row>
    <row r="243" spans="2:63" x14ac:dyDescent="0.25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K243" s="7"/>
    </row>
    <row r="244" spans="2:63" x14ac:dyDescent="0.25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K244" s="7"/>
    </row>
    <row r="245" spans="2:63" x14ac:dyDescent="0.25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K245" s="7"/>
    </row>
    <row r="246" spans="2:63" x14ac:dyDescent="0.25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K246" s="7"/>
    </row>
    <row r="247" spans="2:63" x14ac:dyDescent="0.25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K247" s="7"/>
    </row>
    <row r="248" spans="2:63" x14ac:dyDescent="0.25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K248" s="7"/>
    </row>
    <row r="249" spans="2:63" x14ac:dyDescent="0.25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K249" s="7"/>
    </row>
    <row r="250" spans="2:63" x14ac:dyDescent="0.25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K250" s="7"/>
    </row>
    <row r="251" spans="2:63" x14ac:dyDescent="0.25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K251" s="7"/>
    </row>
    <row r="252" spans="2:63" x14ac:dyDescent="0.25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K252" s="7"/>
    </row>
    <row r="253" spans="2:63" x14ac:dyDescent="0.25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K253" s="7"/>
    </row>
    <row r="254" spans="2:63" x14ac:dyDescent="0.25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K254" s="7"/>
    </row>
    <row r="255" spans="2:63" x14ac:dyDescent="0.25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K255" s="7"/>
    </row>
    <row r="256" spans="2:63" x14ac:dyDescent="0.25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K256" s="7"/>
    </row>
    <row r="257" spans="2:63" x14ac:dyDescent="0.25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K257" s="7"/>
    </row>
    <row r="258" spans="2:63" x14ac:dyDescent="0.25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K258" s="7"/>
    </row>
    <row r="259" spans="2:63" x14ac:dyDescent="0.25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K259" s="7"/>
    </row>
    <row r="260" spans="2:63" x14ac:dyDescent="0.25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K260" s="7"/>
    </row>
    <row r="261" spans="2:63" x14ac:dyDescent="0.25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K261" s="7"/>
    </row>
    <row r="262" spans="2:63" x14ac:dyDescent="0.25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K262" s="7"/>
    </row>
    <row r="263" spans="2:63" x14ac:dyDescent="0.25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K263" s="7"/>
    </row>
    <row r="264" spans="2:63" x14ac:dyDescent="0.25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K264" s="7"/>
    </row>
    <row r="265" spans="2:63" x14ac:dyDescent="0.25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K265" s="7"/>
    </row>
    <row r="266" spans="2:63" x14ac:dyDescent="0.25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K266" s="7"/>
    </row>
    <row r="267" spans="2:63" x14ac:dyDescent="0.25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K267" s="7"/>
    </row>
    <row r="268" spans="2:63" x14ac:dyDescent="0.25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K268" s="7"/>
    </row>
    <row r="269" spans="2:63" x14ac:dyDescent="0.25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K269" s="7"/>
    </row>
    <row r="270" spans="2:63" x14ac:dyDescent="0.25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K270" s="7"/>
    </row>
    <row r="271" spans="2:63" x14ac:dyDescent="0.25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K271" s="7"/>
    </row>
    <row r="272" spans="2:63" x14ac:dyDescent="0.25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K272" s="7"/>
    </row>
    <row r="273" spans="2:63" x14ac:dyDescent="0.25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K273" s="7"/>
    </row>
    <row r="274" spans="2:63" x14ac:dyDescent="0.25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K274" s="7"/>
    </row>
    <row r="275" spans="2:63" x14ac:dyDescent="0.25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K275" s="7"/>
    </row>
    <row r="276" spans="2:63" x14ac:dyDescent="0.25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K276" s="7"/>
    </row>
    <row r="277" spans="2:63" x14ac:dyDescent="0.25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K277" s="7"/>
    </row>
    <row r="278" spans="2:63" x14ac:dyDescent="0.25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K278" s="7"/>
    </row>
    <row r="279" spans="2:63" x14ac:dyDescent="0.25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K279" s="7"/>
    </row>
    <row r="280" spans="2:63" x14ac:dyDescent="0.25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K280" s="7"/>
    </row>
    <row r="281" spans="2:63" x14ac:dyDescent="0.25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K281" s="7"/>
    </row>
    <row r="282" spans="2:63" x14ac:dyDescent="0.25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K282" s="7"/>
    </row>
    <row r="283" spans="2:63" x14ac:dyDescent="0.25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K283" s="7"/>
    </row>
    <row r="284" spans="2:63" x14ac:dyDescent="0.25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K284" s="7"/>
    </row>
    <row r="285" spans="2:63" x14ac:dyDescent="0.25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K285" s="7"/>
    </row>
    <row r="286" spans="2:63" x14ac:dyDescent="0.25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K286" s="7"/>
    </row>
    <row r="287" spans="2:63" x14ac:dyDescent="0.25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K287" s="7"/>
    </row>
    <row r="288" spans="2:63" x14ac:dyDescent="0.25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K288" s="7"/>
    </row>
    <row r="289" spans="2:63" x14ac:dyDescent="0.25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K289" s="7"/>
    </row>
    <row r="290" spans="2:63" x14ac:dyDescent="0.25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K290" s="7"/>
    </row>
    <row r="291" spans="2:63" x14ac:dyDescent="0.25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K291" s="7"/>
    </row>
    <row r="292" spans="2:63" x14ac:dyDescent="0.25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K292" s="7"/>
    </row>
    <row r="293" spans="2:63" x14ac:dyDescent="0.25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K293" s="7"/>
    </row>
    <row r="294" spans="2:63" x14ac:dyDescent="0.25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K294" s="7"/>
    </row>
    <row r="295" spans="2:63" x14ac:dyDescent="0.25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K295" s="7"/>
    </row>
    <row r="296" spans="2:63" x14ac:dyDescent="0.25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K296" s="7"/>
    </row>
    <row r="297" spans="2:63" x14ac:dyDescent="0.25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K297" s="7"/>
    </row>
    <row r="298" spans="2:63" x14ac:dyDescent="0.25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K298" s="7"/>
    </row>
    <row r="299" spans="2:63" x14ac:dyDescent="0.25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K299" s="7"/>
    </row>
    <row r="300" spans="2:63" x14ac:dyDescent="0.25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K300" s="7"/>
    </row>
    <row r="301" spans="2:63" x14ac:dyDescent="0.25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K301" s="7"/>
    </row>
    <row r="302" spans="2:63" x14ac:dyDescent="0.25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K302" s="7"/>
    </row>
    <row r="303" spans="2:63" x14ac:dyDescent="0.25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K303" s="7"/>
    </row>
    <row r="304" spans="2:63" x14ac:dyDescent="0.25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K304" s="7"/>
    </row>
    <row r="305" spans="2:63" x14ac:dyDescent="0.25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K305" s="7"/>
    </row>
    <row r="306" spans="2:63" x14ac:dyDescent="0.25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K306" s="7"/>
    </row>
    <row r="307" spans="2:63" x14ac:dyDescent="0.25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K307" s="7"/>
    </row>
    <row r="308" spans="2:63" x14ac:dyDescent="0.25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K308" s="7"/>
    </row>
    <row r="309" spans="2:63" x14ac:dyDescent="0.25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K309" s="7"/>
    </row>
    <row r="310" spans="2:63" x14ac:dyDescent="0.25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K310" s="7"/>
    </row>
    <row r="311" spans="2:63" x14ac:dyDescent="0.25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K311" s="7"/>
    </row>
    <row r="312" spans="2:63" x14ac:dyDescent="0.25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K312" s="7"/>
    </row>
    <row r="313" spans="2:63" x14ac:dyDescent="0.25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K313" s="7"/>
    </row>
    <row r="314" spans="2:63" x14ac:dyDescent="0.25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K314" s="7"/>
    </row>
    <row r="315" spans="2:63" x14ac:dyDescent="0.25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K315" s="7"/>
    </row>
    <row r="316" spans="2:63" x14ac:dyDescent="0.25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K316" s="7"/>
    </row>
    <row r="317" spans="2:63" x14ac:dyDescent="0.25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K317" s="7"/>
    </row>
    <row r="318" spans="2:63" x14ac:dyDescent="0.25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K318" s="7"/>
    </row>
    <row r="319" spans="2:63" x14ac:dyDescent="0.25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K319" s="7"/>
    </row>
    <row r="320" spans="2:63" x14ac:dyDescent="0.25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K320" s="7"/>
    </row>
    <row r="321" spans="2:63" x14ac:dyDescent="0.25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K321" s="7"/>
    </row>
    <row r="322" spans="2:63" x14ac:dyDescent="0.25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K322" s="7"/>
    </row>
    <row r="323" spans="2:63" x14ac:dyDescent="0.25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K323" s="7"/>
    </row>
    <row r="324" spans="2:63" x14ac:dyDescent="0.25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K324" s="7"/>
    </row>
    <row r="325" spans="2:63" x14ac:dyDescent="0.25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K325" s="7"/>
    </row>
    <row r="326" spans="2:63" x14ac:dyDescent="0.25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K326" s="7"/>
    </row>
    <row r="327" spans="2:63" x14ac:dyDescent="0.25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K327" s="7"/>
    </row>
    <row r="328" spans="2:63" x14ac:dyDescent="0.25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K328" s="7"/>
    </row>
    <row r="329" spans="2:63" x14ac:dyDescent="0.25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K329" s="7"/>
    </row>
    <row r="330" spans="2:63" x14ac:dyDescent="0.25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K330" s="7"/>
    </row>
    <row r="331" spans="2:63" x14ac:dyDescent="0.25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K331" s="7"/>
    </row>
    <row r="332" spans="2:63" x14ac:dyDescent="0.25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K332" s="7"/>
    </row>
    <row r="333" spans="2:63" x14ac:dyDescent="0.25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K333" s="7"/>
    </row>
    <row r="334" spans="2:63" x14ac:dyDescent="0.25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K334" s="7"/>
    </row>
    <row r="335" spans="2:63" x14ac:dyDescent="0.25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K335" s="7"/>
    </row>
    <row r="336" spans="2:63" x14ac:dyDescent="0.25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K336" s="7"/>
    </row>
    <row r="337" spans="2:63" x14ac:dyDescent="0.25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K337" s="7"/>
    </row>
    <row r="338" spans="2:63" x14ac:dyDescent="0.25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K338" s="7"/>
    </row>
    <row r="339" spans="2:63" x14ac:dyDescent="0.25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K339" s="7"/>
    </row>
    <row r="340" spans="2:63" x14ac:dyDescent="0.25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K340" s="7"/>
    </row>
    <row r="341" spans="2:63" x14ac:dyDescent="0.25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K341" s="7"/>
    </row>
    <row r="342" spans="2:63" x14ac:dyDescent="0.25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K342" s="7"/>
    </row>
    <row r="343" spans="2:63" x14ac:dyDescent="0.25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K343" s="7"/>
    </row>
    <row r="344" spans="2:63" x14ac:dyDescent="0.25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K344" s="7"/>
    </row>
    <row r="345" spans="2:63" x14ac:dyDescent="0.25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K345" s="7"/>
    </row>
    <row r="346" spans="2:63" x14ac:dyDescent="0.25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K346" s="7"/>
    </row>
    <row r="347" spans="2:63" x14ac:dyDescent="0.25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K347" s="7"/>
    </row>
    <row r="348" spans="2:63" x14ac:dyDescent="0.25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K348" s="7"/>
    </row>
    <row r="349" spans="2:63" x14ac:dyDescent="0.25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K349" s="7"/>
    </row>
    <row r="350" spans="2:63" x14ac:dyDescent="0.25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K350" s="7"/>
    </row>
    <row r="351" spans="2:63" x14ac:dyDescent="0.25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K351" s="7"/>
    </row>
    <row r="352" spans="2:63" x14ac:dyDescent="0.25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K352" s="7"/>
    </row>
    <row r="353" spans="2:63" x14ac:dyDescent="0.25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K353" s="7"/>
    </row>
    <row r="354" spans="2:63" x14ac:dyDescent="0.25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K354" s="7"/>
    </row>
    <row r="355" spans="2:63" x14ac:dyDescent="0.25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K355" s="7"/>
    </row>
    <row r="356" spans="2:63" x14ac:dyDescent="0.25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K356" s="7"/>
    </row>
    <row r="357" spans="2:63" x14ac:dyDescent="0.25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K357" s="7"/>
    </row>
    <row r="358" spans="2:63" x14ac:dyDescent="0.25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K358" s="7"/>
    </row>
    <row r="359" spans="2:63" x14ac:dyDescent="0.25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K359" s="7"/>
    </row>
    <row r="360" spans="2:63" x14ac:dyDescent="0.25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K360" s="7"/>
    </row>
    <row r="361" spans="2:63" x14ac:dyDescent="0.25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K361" s="7"/>
    </row>
    <row r="362" spans="2:63" x14ac:dyDescent="0.25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K362" s="7"/>
    </row>
    <row r="363" spans="2:63" x14ac:dyDescent="0.25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K363" s="7"/>
    </row>
    <row r="364" spans="2:63" x14ac:dyDescent="0.25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K364" s="7"/>
    </row>
    <row r="365" spans="2:63" x14ac:dyDescent="0.25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K365" s="7"/>
    </row>
    <row r="366" spans="2:63" x14ac:dyDescent="0.25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K366" s="7"/>
    </row>
    <row r="367" spans="2:63" x14ac:dyDescent="0.25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K367" s="7"/>
    </row>
    <row r="368" spans="2:63" x14ac:dyDescent="0.25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K368" s="7"/>
    </row>
    <row r="369" spans="2:63" x14ac:dyDescent="0.25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K369" s="7"/>
    </row>
    <row r="370" spans="2:63" x14ac:dyDescent="0.25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K370" s="7"/>
    </row>
    <row r="371" spans="2:63" x14ac:dyDescent="0.25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K371" s="7"/>
    </row>
    <row r="372" spans="2:63" x14ac:dyDescent="0.25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K372" s="7"/>
    </row>
    <row r="373" spans="2:63" x14ac:dyDescent="0.25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K373" s="7"/>
    </row>
    <row r="374" spans="2:63" x14ac:dyDescent="0.25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K374" s="7"/>
    </row>
    <row r="375" spans="2:63" x14ac:dyDescent="0.25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K375" s="7"/>
    </row>
    <row r="376" spans="2:63" x14ac:dyDescent="0.25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K376" s="7"/>
    </row>
    <row r="377" spans="2:63" x14ac:dyDescent="0.25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K377" s="7"/>
    </row>
    <row r="378" spans="2:63" x14ac:dyDescent="0.25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K378" s="7"/>
    </row>
    <row r="379" spans="2:63" x14ac:dyDescent="0.25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K379" s="7"/>
    </row>
    <row r="380" spans="2:63" x14ac:dyDescent="0.25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K380" s="7"/>
    </row>
    <row r="381" spans="2:63" x14ac:dyDescent="0.25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K381" s="7"/>
    </row>
    <row r="382" spans="2:63" x14ac:dyDescent="0.25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K382" s="7"/>
    </row>
    <row r="383" spans="2:63" x14ac:dyDescent="0.25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K383" s="7"/>
    </row>
    <row r="384" spans="2:63" x14ac:dyDescent="0.25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K384" s="7"/>
    </row>
    <row r="385" spans="2:63" x14ac:dyDescent="0.25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K385" s="7"/>
    </row>
    <row r="386" spans="2:63" x14ac:dyDescent="0.25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K386" s="7"/>
    </row>
    <row r="387" spans="2:63" x14ac:dyDescent="0.25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K387" s="7"/>
    </row>
    <row r="388" spans="2:63" x14ac:dyDescent="0.25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K388" s="7"/>
    </row>
    <row r="389" spans="2:63" x14ac:dyDescent="0.25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K389" s="7"/>
    </row>
    <row r="390" spans="2:63" x14ac:dyDescent="0.25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K390" s="7"/>
    </row>
    <row r="391" spans="2:63" x14ac:dyDescent="0.25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K391" s="7"/>
    </row>
    <row r="392" spans="2:63" x14ac:dyDescent="0.25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K392" s="7"/>
    </row>
    <row r="393" spans="2:63" x14ac:dyDescent="0.25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K393" s="7"/>
    </row>
    <row r="394" spans="2:63" x14ac:dyDescent="0.25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K394" s="7"/>
    </row>
    <row r="395" spans="2:63" x14ac:dyDescent="0.25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K395" s="7"/>
    </row>
    <row r="396" spans="2:63" x14ac:dyDescent="0.25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K396" s="7"/>
    </row>
    <row r="397" spans="2:63" x14ac:dyDescent="0.25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K397" s="7"/>
    </row>
    <row r="398" spans="2:63" x14ac:dyDescent="0.25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K398" s="7"/>
    </row>
    <row r="399" spans="2:63" x14ac:dyDescent="0.25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K399" s="7"/>
    </row>
    <row r="400" spans="2:63" x14ac:dyDescent="0.25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K400" s="7"/>
    </row>
    <row r="401" spans="2:63" x14ac:dyDescent="0.25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K401" s="7"/>
    </row>
    <row r="402" spans="2:63" x14ac:dyDescent="0.25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K402" s="7"/>
    </row>
    <row r="403" spans="2:63" x14ac:dyDescent="0.25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K403" s="7"/>
    </row>
    <row r="404" spans="2:63" x14ac:dyDescent="0.25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K404" s="7"/>
    </row>
    <row r="405" spans="2:63" x14ac:dyDescent="0.25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K405" s="7"/>
    </row>
    <row r="406" spans="2:63" x14ac:dyDescent="0.25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K406" s="7"/>
    </row>
    <row r="407" spans="2:63" x14ac:dyDescent="0.25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K407" s="7"/>
    </row>
    <row r="408" spans="2:63" x14ac:dyDescent="0.25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K408" s="7"/>
    </row>
    <row r="409" spans="2:63" x14ac:dyDescent="0.25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K409" s="7"/>
    </row>
    <row r="410" spans="2:63" x14ac:dyDescent="0.25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K410" s="7"/>
    </row>
    <row r="411" spans="2:63" x14ac:dyDescent="0.25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K411" s="7"/>
    </row>
    <row r="412" spans="2:63" x14ac:dyDescent="0.25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K412" s="7"/>
    </row>
    <row r="413" spans="2:63" x14ac:dyDescent="0.25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K413" s="7"/>
    </row>
    <row r="414" spans="2:63" x14ac:dyDescent="0.25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K414" s="7"/>
    </row>
    <row r="415" spans="2:63" x14ac:dyDescent="0.25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K415" s="7"/>
    </row>
    <row r="416" spans="2:63" x14ac:dyDescent="0.25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K416" s="7"/>
    </row>
    <row r="417" spans="2:63" x14ac:dyDescent="0.25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K417" s="7"/>
    </row>
    <row r="418" spans="2:63" x14ac:dyDescent="0.25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K418" s="7"/>
    </row>
    <row r="419" spans="2:63" x14ac:dyDescent="0.25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K419" s="7"/>
    </row>
    <row r="420" spans="2:63" x14ac:dyDescent="0.25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K420" s="7"/>
    </row>
    <row r="421" spans="2:63" x14ac:dyDescent="0.25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K421" s="7"/>
    </row>
    <row r="422" spans="2:63" x14ac:dyDescent="0.25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K422" s="7"/>
    </row>
    <row r="423" spans="2:63" x14ac:dyDescent="0.25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K423" s="7"/>
    </row>
    <row r="424" spans="2:63" x14ac:dyDescent="0.25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K424" s="7"/>
    </row>
    <row r="425" spans="2:63" x14ac:dyDescent="0.25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K425" s="7"/>
    </row>
    <row r="426" spans="2:63" x14ac:dyDescent="0.25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K426" s="7"/>
    </row>
    <row r="427" spans="2:63" x14ac:dyDescent="0.25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K427" s="7"/>
    </row>
    <row r="428" spans="2:63" x14ac:dyDescent="0.25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K428" s="7"/>
    </row>
    <row r="429" spans="2:63" x14ac:dyDescent="0.25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K429" s="7"/>
    </row>
    <row r="430" spans="2:63" x14ac:dyDescent="0.25">
      <c r="BK430" s="7"/>
    </row>
    <row r="431" spans="2:63" x14ac:dyDescent="0.25">
      <c r="BK431" s="7"/>
    </row>
    <row r="432" spans="2:63" x14ac:dyDescent="0.25">
      <c r="BK432" s="7"/>
    </row>
    <row r="433" spans="63:63" x14ac:dyDescent="0.25">
      <c r="BK433" s="7"/>
    </row>
    <row r="434" spans="63:63" x14ac:dyDescent="0.25">
      <c r="BK434" s="7"/>
    </row>
    <row r="435" spans="63:63" x14ac:dyDescent="0.25">
      <c r="BK435" s="7"/>
    </row>
    <row r="436" spans="63:63" x14ac:dyDescent="0.25">
      <c r="BK436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N436"/>
  <sheetViews>
    <sheetView workbookViewId="0">
      <selection activeCell="B16" sqref="B16"/>
    </sheetView>
  </sheetViews>
  <sheetFormatPr baseColWidth="10" defaultRowHeight="15" x14ac:dyDescent="0.25"/>
  <cols>
    <col min="1" max="1" width="7.140625" style="1" bestFit="1" customWidth="1"/>
    <col min="2" max="24" width="9.42578125" style="1" bestFit="1" customWidth="1"/>
    <col min="25" max="25" width="25.28515625" style="1" bestFit="1" customWidth="1"/>
    <col min="26" max="39" width="9.42578125" style="1" bestFit="1" customWidth="1"/>
    <col min="40" max="40" width="8.42578125" style="1" bestFit="1" customWidth="1"/>
    <col min="41" max="41" width="7.85546875" style="1" bestFit="1" customWidth="1"/>
    <col min="42" max="42" width="8.7109375" style="1" bestFit="1" customWidth="1"/>
    <col min="43" max="43" width="7.7109375" style="1" bestFit="1" customWidth="1"/>
    <col min="44" max="44" width="7" style="1" bestFit="1" customWidth="1"/>
    <col min="45" max="45" width="8.28515625" style="1" bestFit="1" customWidth="1"/>
    <col min="46" max="46" width="7.85546875" style="1" bestFit="1" customWidth="1"/>
    <col min="47" max="47" width="7.5703125" style="1" bestFit="1" customWidth="1"/>
    <col min="48" max="48" width="8.140625" style="1" bestFit="1" customWidth="1"/>
    <col min="49" max="49" width="7.28515625" style="1" bestFit="1" customWidth="1"/>
    <col min="50" max="50" width="8" style="1" bestFit="1" customWidth="1"/>
    <col min="51" max="51" width="7.7109375" style="1" bestFit="1" customWidth="1"/>
    <col min="52" max="54" width="6.140625" style="1" bestFit="1" customWidth="1"/>
    <col min="55" max="61" width="6.140625" bestFit="1" customWidth="1"/>
    <col min="62" max="62" width="3" bestFit="1" customWidth="1"/>
    <col min="63" max="63" width="7.5703125" bestFit="1" customWidth="1"/>
    <col min="64" max="64" width="7.7109375" bestFit="1" customWidth="1"/>
    <col min="65" max="65" width="9" bestFit="1" customWidth="1"/>
    <col min="66" max="66" width="17.7109375" bestFit="1" customWidth="1"/>
    <col min="67" max="67" width="21.85546875" bestFit="1" customWidth="1"/>
  </cols>
  <sheetData>
    <row r="1" spans="1:66" x14ac:dyDescent="0.25">
      <c r="B1" s="1">
        <f t="array" aca="1" ref="B1:AW1" ca="1">TRANSPOSE(OFFSET([2]SSAutCLM!$B$1,MATCH(_Disponible_Registral,[2]SSAutCLM!$A:$A)-36-MONTH(_Disponible_Registral),0,36+MONTH(_Disponible_Registral),1))</f>
        <v>147784</v>
      </c>
      <c r="C1" s="1">
        <f ca="1"/>
        <v>148305</v>
      </c>
      <c r="D1" s="1">
        <f ca="1"/>
        <v>148744</v>
      </c>
      <c r="E1" s="1">
        <f ca="1"/>
        <v>149238</v>
      </c>
      <c r="F1" s="1">
        <f ca="1"/>
        <v>149870</v>
      </c>
      <c r="G1" s="1">
        <f ca="1"/>
        <v>150225</v>
      </c>
      <c r="H1" s="1">
        <f ca="1"/>
        <v>149958</v>
      </c>
      <c r="I1" s="1">
        <f ca="1"/>
        <v>149352</v>
      </c>
      <c r="J1" s="1">
        <f ca="1"/>
        <v>149207</v>
      </c>
      <c r="K1" s="1">
        <f ca="1"/>
        <v>149350</v>
      </c>
      <c r="L1" s="1">
        <f ca="1"/>
        <v>149316</v>
      </c>
      <c r="M1" s="1">
        <f ca="1"/>
        <v>149183</v>
      </c>
      <c r="N1" s="1">
        <f ca="1"/>
        <v>148252</v>
      </c>
      <c r="O1" s="1">
        <f ca="1"/>
        <v>148238</v>
      </c>
      <c r="P1" s="1">
        <f ca="1"/>
        <v>148311</v>
      </c>
      <c r="Q1" s="1">
        <f ca="1"/>
        <v>148609</v>
      </c>
      <c r="R1" s="1">
        <f ca="1"/>
        <v>149121</v>
      </c>
      <c r="S1" s="1">
        <f ca="1"/>
        <v>149647</v>
      </c>
      <c r="T1" s="1">
        <f ca="1"/>
        <v>149536</v>
      </c>
      <c r="U1" s="1">
        <f ca="1"/>
        <v>149110</v>
      </c>
      <c r="V1" s="1">
        <f ca="1"/>
        <v>148943</v>
      </c>
      <c r="W1" s="1">
        <f ca="1"/>
        <v>149045</v>
      </c>
      <c r="X1" s="1">
        <f ca="1"/>
        <v>149111</v>
      </c>
      <c r="Y1" s="1">
        <f ca="1"/>
        <v>149178</v>
      </c>
      <c r="Z1" s="1">
        <f ca="1"/>
        <v>148410</v>
      </c>
      <c r="AA1" s="1">
        <f ca="1"/>
        <v>148753.65</v>
      </c>
      <c r="AB1" s="1">
        <f ca="1"/>
        <v>148152.91</v>
      </c>
      <c r="AC1" s="1">
        <f ca="1"/>
        <v>145858.75</v>
      </c>
      <c r="AD1" s="1">
        <f ca="1"/>
        <v>146536.75</v>
      </c>
      <c r="AE1" s="1">
        <f ca="1"/>
        <v>147823.18182</v>
      </c>
      <c r="AF1" s="1">
        <f ca="1"/>
        <v>148637.82</v>
      </c>
      <c r="AG1" s="1">
        <f ca="1"/>
        <v>148683.81</v>
      </c>
      <c r="AH1" s="1">
        <f ca="1"/>
        <v>148722.82</v>
      </c>
      <c r="AI1" s="1">
        <f ca="1"/>
        <v>148780.34000000003</v>
      </c>
      <c r="AJ1" s="1">
        <f ca="1"/>
        <v>148838.14000000001</v>
      </c>
      <c r="AK1" s="1">
        <f ca="1"/>
        <v>148830.17000000001</v>
      </c>
      <c r="AL1" s="1">
        <f ca="1"/>
        <v>148169.48000000001</v>
      </c>
      <c r="AM1" s="1" t="e">
        <f ca="1"/>
        <v>#N/A</v>
      </c>
      <c r="AN1" s="1" t="e">
        <f ca="1"/>
        <v>#N/A</v>
      </c>
      <c r="AO1" s="1" t="e">
        <f ca="1"/>
        <v>#N/A</v>
      </c>
      <c r="AP1" s="1" t="e">
        <f ca="1"/>
        <v>#N/A</v>
      </c>
      <c r="AQ1" s="1" t="e">
        <f ca="1"/>
        <v>#N/A</v>
      </c>
      <c r="AR1" s="1" t="e">
        <f ca="1"/>
        <v>#N/A</v>
      </c>
      <c r="AS1" s="1" t="e">
        <f ca="1"/>
        <v>#N/A</v>
      </c>
      <c r="AT1" s="1" t="e">
        <f ca="1"/>
        <v>#N/A</v>
      </c>
      <c r="AU1" s="1" t="e">
        <f ca="1"/>
        <v>#N/A</v>
      </c>
      <c r="AV1" s="1" t="e">
        <f ca="1"/>
        <v>#N/A</v>
      </c>
      <c r="AW1" s="1" t="e">
        <f ca="1"/>
        <v>#N/A</v>
      </c>
      <c r="AY1"/>
      <c r="AZ1"/>
      <c r="BA1"/>
      <c r="BB1"/>
    </row>
    <row r="2" spans="1:66" x14ac:dyDescent="0.25">
      <c r="A2" s="2" t="s">
        <v>0</v>
      </c>
      <c r="B2" s="3">
        <f t="array" aca="1" ref="B2:BI14" ca="1">OFFSET([2]Mediana!$A$2,0,MATCH(_Disponible_Registral,[2]Mediana!$2:$2)-36-MONTH(_Disponible_Registral),13,48+MONTH(_Disponible_Registral))</f>
        <v>43131</v>
      </c>
      <c r="C2" s="3">
        <f ca="1"/>
        <v>43159</v>
      </c>
      <c r="D2" s="3">
        <f ca="1"/>
        <v>43190</v>
      </c>
      <c r="E2" s="3">
        <f ca="1"/>
        <v>43220</v>
      </c>
      <c r="F2" s="3">
        <f ca="1"/>
        <v>43251</v>
      </c>
      <c r="G2" s="3">
        <f ca="1"/>
        <v>43281</v>
      </c>
      <c r="H2" s="3">
        <f ca="1"/>
        <v>43312</v>
      </c>
      <c r="I2" s="3">
        <f ca="1"/>
        <v>43343</v>
      </c>
      <c r="J2" s="3">
        <f ca="1"/>
        <v>43373</v>
      </c>
      <c r="K2" s="3">
        <f ca="1"/>
        <v>43404</v>
      </c>
      <c r="L2" s="3">
        <f ca="1"/>
        <v>43434</v>
      </c>
      <c r="M2" s="3">
        <f ca="1"/>
        <v>43465</v>
      </c>
      <c r="N2" s="3">
        <f ca="1"/>
        <v>43496</v>
      </c>
      <c r="O2" s="3">
        <f ca="1"/>
        <v>43524</v>
      </c>
      <c r="P2" s="3">
        <f ca="1"/>
        <v>43555</v>
      </c>
      <c r="Q2" s="3">
        <f ca="1"/>
        <v>43585</v>
      </c>
      <c r="R2" s="3">
        <f ca="1"/>
        <v>43616</v>
      </c>
      <c r="S2" s="3">
        <f ca="1"/>
        <v>43646</v>
      </c>
      <c r="T2" s="3">
        <f ca="1"/>
        <v>43677</v>
      </c>
      <c r="U2" s="3">
        <f ca="1"/>
        <v>43708</v>
      </c>
      <c r="V2" s="3">
        <f ca="1"/>
        <v>43738</v>
      </c>
      <c r="W2" s="3">
        <f ca="1"/>
        <v>43769</v>
      </c>
      <c r="X2" s="3">
        <f ca="1"/>
        <v>43799</v>
      </c>
      <c r="Y2" s="3">
        <f ca="1"/>
        <v>43830</v>
      </c>
      <c r="Z2" s="3">
        <f ca="1"/>
        <v>43861</v>
      </c>
      <c r="AA2" s="3">
        <f ca="1"/>
        <v>43890</v>
      </c>
      <c r="AB2" s="3">
        <f ca="1"/>
        <v>43921</v>
      </c>
      <c r="AC2" s="3">
        <f ca="1"/>
        <v>43951</v>
      </c>
      <c r="AD2" s="3">
        <f ca="1"/>
        <v>43982</v>
      </c>
      <c r="AE2" s="3">
        <f ca="1"/>
        <v>44012</v>
      </c>
      <c r="AF2" s="3">
        <f ca="1"/>
        <v>44043</v>
      </c>
      <c r="AG2" s="3">
        <f ca="1"/>
        <v>44074</v>
      </c>
      <c r="AH2" s="3">
        <f ca="1"/>
        <v>44104</v>
      </c>
      <c r="AI2" s="3">
        <f ca="1"/>
        <v>44135</v>
      </c>
      <c r="AJ2" s="3">
        <f ca="1"/>
        <v>44165</v>
      </c>
      <c r="AK2" s="3">
        <f ca="1"/>
        <v>44196</v>
      </c>
      <c r="AL2" s="3">
        <f ca="1"/>
        <v>44227</v>
      </c>
      <c r="AM2" s="4">
        <f ca="1"/>
        <v>44255</v>
      </c>
      <c r="AN2" s="3">
        <f ca="1"/>
        <v>44286</v>
      </c>
      <c r="AO2" s="3">
        <f ca="1"/>
        <v>44316</v>
      </c>
      <c r="AP2" s="3">
        <f ca="1"/>
        <v>44347</v>
      </c>
      <c r="AQ2" s="3">
        <f ca="1"/>
        <v>44377</v>
      </c>
      <c r="AR2" s="3">
        <f ca="1"/>
        <v>44408</v>
      </c>
      <c r="AS2" s="3">
        <f ca="1"/>
        <v>44439</v>
      </c>
      <c r="AT2" s="3">
        <f ca="1"/>
        <v>44469</v>
      </c>
      <c r="AU2" s="3">
        <f ca="1"/>
        <v>44500</v>
      </c>
      <c r="AV2" s="3">
        <f ca="1"/>
        <v>44530</v>
      </c>
      <c r="AW2" s="3">
        <f ca="1"/>
        <v>44561</v>
      </c>
      <c r="AX2" s="3">
        <f ca="1"/>
        <v>44592</v>
      </c>
      <c r="AY2" s="4" t="e">
        <f ca="1"/>
        <v>#N/A</v>
      </c>
      <c r="AZ2" s="3" t="e">
        <f ca="1"/>
        <v>#N/A</v>
      </c>
      <c r="BA2" s="3" t="e">
        <f ca="1"/>
        <v>#N/A</v>
      </c>
      <c r="BB2" s="3" t="e">
        <f ca="1"/>
        <v>#N/A</v>
      </c>
      <c r="BC2" s="3" t="e">
        <f ca="1"/>
        <v>#N/A</v>
      </c>
      <c r="BD2" s="3" t="e">
        <f ca="1"/>
        <v>#N/A</v>
      </c>
      <c r="BE2" s="3" t="e">
        <f ca="1"/>
        <v>#N/A</v>
      </c>
      <c r="BF2" s="3" t="e">
        <f ca="1"/>
        <v>#N/A</v>
      </c>
      <c r="BG2" s="3" t="e">
        <f ca="1"/>
        <v>#N/A</v>
      </c>
      <c r="BH2" s="3" t="e">
        <f ca="1"/>
        <v>#N/A</v>
      </c>
      <c r="BI2" s="3" t="e">
        <f ca="1"/>
        <v>#N/A</v>
      </c>
      <c r="BJ2" s="3"/>
      <c r="BK2" s="3"/>
    </row>
    <row r="3" spans="1:66" x14ac:dyDescent="0.25">
      <c r="A3" s="5">
        <v>1</v>
      </c>
      <c r="B3" s="1">
        <f ca="1"/>
        <v>147695.67996753068</v>
      </c>
      <c r="C3" s="1">
        <f ca="1"/>
        <v>148918.9424672724</v>
      </c>
      <c r="D3" s="1">
        <f ca="1"/>
        <v>149409.44936637167</v>
      </c>
      <c r="E3" s="1">
        <f ca="1"/>
        <v>149892.93447124213</v>
      </c>
      <c r="F3" s="1">
        <f ca="1"/>
        <v>150353.30435730031</v>
      </c>
      <c r="G3" s="1">
        <f ca="1"/>
        <v>150215.06144178938</v>
      </c>
      <c r="H3" s="1">
        <f ca="1"/>
        <v>149382.54814946104</v>
      </c>
      <c r="I3" s="1">
        <f ca="1"/>
        <v>149055.97145602218</v>
      </c>
      <c r="J3" s="1">
        <f ca="1"/>
        <v>149137.51811816145</v>
      </c>
      <c r="K3" s="1">
        <f ca="1"/>
        <v>149420.70556070458</v>
      </c>
      <c r="L3" s="1">
        <f ca="1"/>
        <v>149049.35993723397</v>
      </c>
      <c r="M3" s="1">
        <f ca="1"/>
        <v>148736.72877673095</v>
      </c>
      <c r="N3" s="1">
        <f ca="1"/>
        <v>148211.43860925734</v>
      </c>
      <c r="O3" s="1">
        <f ca="1"/>
        <v>148453.67053601501</v>
      </c>
      <c r="P3" s="1">
        <f ca="1"/>
        <v>148570.29991167027</v>
      </c>
      <c r="Q3" s="1">
        <f ca="1"/>
        <v>149004.06333588529</v>
      </c>
      <c r="R3" s="1">
        <f ca="1"/>
        <v>149415.40229914052</v>
      </c>
      <c r="S3" s="1">
        <f ca="1"/>
        <v>149556.78113452127</v>
      </c>
      <c r="T3" s="1">
        <f ca="1"/>
        <v>149031.43264065779</v>
      </c>
      <c r="U3" s="1">
        <f ca="1"/>
        <v>148932.05896665168</v>
      </c>
      <c r="V3" s="1">
        <f ca="1"/>
        <v>148974.56090652937</v>
      </c>
      <c r="W3" s="1">
        <f ca="1"/>
        <v>149059.77120113649</v>
      </c>
      <c r="X3" s="1">
        <f ca="1"/>
        <v>148946.32302517002</v>
      </c>
      <c r="Y3" s="1">
        <f ca="1"/>
        <v>148635.91269092314</v>
      </c>
      <c r="Z3" s="1">
        <f ca="1"/>
        <v>148478.13330883911</v>
      </c>
      <c r="AA3" s="1">
        <f ca="1"/>
        <v>149138.3419581854</v>
      </c>
      <c r="AB3" s="1">
        <f ca="1"/>
        <v>148474.51796237525</v>
      </c>
      <c r="AC3" s="1">
        <f ca="1"/>
        <v>145539.20858960558</v>
      </c>
      <c r="AD3" s="1">
        <f ca="1"/>
        <v>146768.34862881433</v>
      </c>
      <c r="AE3" s="1">
        <f ca="1"/>
        <v>147803.85862917913</v>
      </c>
      <c r="AF3" s="1">
        <f ca="1"/>
        <v>148603.6588587134</v>
      </c>
      <c r="AG3" s="1">
        <f ca="1"/>
        <v>148635.95274557685</v>
      </c>
      <c r="AH3" s="1">
        <f ca="1"/>
        <v>148920.8621856118</v>
      </c>
      <c r="AI3" s="1">
        <f ca="1"/>
        <v>148802.54795474332</v>
      </c>
      <c r="AJ3" s="1">
        <f ca="1"/>
        <v>148774.42376634676</v>
      </c>
      <c r="AK3" s="1">
        <f ca="1"/>
        <v>148240.24722558053</v>
      </c>
      <c r="AL3" s="1">
        <f ca="1"/>
        <v>148191.60937105736</v>
      </c>
      <c r="AM3" s="1" t="str">
        <f ca="1"/>
        <v/>
      </c>
      <c r="AN3" s="1" t="str">
        <f ca="1"/>
        <v/>
      </c>
      <c r="AO3" s="1" t="str">
        <f ca="1"/>
        <v/>
      </c>
      <c r="AP3" s="1" t="str">
        <f ca="1"/>
        <v/>
      </c>
      <c r="AQ3" s="1" t="str">
        <f ca="1"/>
        <v/>
      </c>
      <c r="AR3" s="1" t="str">
        <f ca="1"/>
        <v/>
      </c>
      <c r="AS3" s="1" t="str">
        <f ca="1"/>
        <v/>
      </c>
      <c r="AT3" s="1" t="str">
        <f ca="1"/>
        <v/>
      </c>
      <c r="AU3" s="1" t="str">
        <f ca="1"/>
        <v/>
      </c>
      <c r="AV3" s="1" t="str">
        <f ca="1"/>
        <v/>
      </c>
      <c r="AW3" s="1" t="str">
        <f ca="1"/>
        <v/>
      </c>
      <c r="AX3" s="1" t="str">
        <f ca="1"/>
        <v/>
      </c>
      <c r="AY3" t="e">
        <f ca="1"/>
        <v>#N/A</v>
      </c>
      <c r="AZ3" t="e">
        <f ca="1"/>
        <v>#N/A</v>
      </c>
      <c r="BA3" t="e">
        <f ca="1"/>
        <v>#N/A</v>
      </c>
      <c r="BB3" t="e">
        <f ca="1"/>
        <v>#N/A</v>
      </c>
      <c r="BC3" t="e">
        <f ca="1"/>
        <v>#N/A</v>
      </c>
      <c r="BD3" t="e">
        <f ca="1"/>
        <v>#N/A</v>
      </c>
      <c r="BE3" t="e">
        <f ca="1"/>
        <v>#N/A</v>
      </c>
      <c r="BF3" t="e">
        <f ca="1"/>
        <v>#N/A</v>
      </c>
      <c r="BG3" t="e">
        <f ca="1"/>
        <v>#N/A</v>
      </c>
      <c r="BH3" t="e">
        <f ca="1"/>
        <v>#N/A</v>
      </c>
      <c r="BI3" t="e">
        <f ca="1"/>
        <v>#N/A</v>
      </c>
      <c r="BK3" s="7"/>
    </row>
    <row r="4" spans="1:66" x14ac:dyDescent="0.25">
      <c r="A4" s="5">
        <v>2</v>
      </c>
      <c r="B4" s="1">
        <f ca="1"/>
        <v>148100.40110482034</v>
      </c>
      <c r="C4" s="1">
        <f ca="1"/>
        <v>149762.44443987528</v>
      </c>
      <c r="D4" s="1">
        <f ca="1"/>
        <v>150211.0456799962</v>
      </c>
      <c r="E4" s="1">
        <f ca="1"/>
        <v>150386.92975758255</v>
      </c>
      <c r="F4" s="1">
        <f ca="1"/>
        <v>150451.21519775555</v>
      </c>
      <c r="G4" s="1">
        <f ca="1"/>
        <v>149726.7472979197</v>
      </c>
      <c r="H4" s="1">
        <f ca="1"/>
        <v>149043.39892024494</v>
      </c>
      <c r="I4" s="1">
        <f ca="1"/>
        <v>148945.44604690257</v>
      </c>
      <c r="J4" s="1">
        <f ca="1"/>
        <v>149106.79445423</v>
      </c>
      <c r="K4" s="1">
        <f ca="1"/>
        <v>149195.59707905838</v>
      </c>
      <c r="L4" s="1">
        <f ca="1"/>
        <v>148497.32606620697</v>
      </c>
      <c r="M4" s="1">
        <f ca="1"/>
        <v>149069.20010955416</v>
      </c>
      <c r="N4" s="1">
        <f ca="1"/>
        <v>148483.57825583988</v>
      </c>
      <c r="O4" s="1">
        <f ca="1"/>
        <v>148776.61114516569</v>
      </c>
      <c r="P4" s="1">
        <f ca="1"/>
        <v>148924.23126324709</v>
      </c>
      <c r="Q4" s="1">
        <f ca="1"/>
        <v>149206.27042533911</v>
      </c>
      <c r="R4" s="1">
        <f ca="1"/>
        <v>149247.88163856044</v>
      </c>
      <c r="S4" s="1">
        <f ca="1"/>
        <v>149030.47560101032</v>
      </c>
      <c r="T4" s="1">
        <f ca="1"/>
        <v>148945.98343237449</v>
      </c>
      <c r="U4" s="1">
        <f ca="1"/>
        <v>148951.96322568832</v>
      </c>
      <c r="V4" s="1">
        <f ca="1"/>
        <v>148995.11675132927</v>
      </c>
      <c r="W4" s="1">
        <f ca="1"/>
        <v>148871.58866967552</v>
      </c>
      <c r="X4" s="1">
        <f ca="1"/>
        <v>148276.97977507551</v>
      </c>
      <c r="Y4" s="1">
        <f ca="1"/>
        <v>148942.88053113193</v>
      </c>
      <c r="Z4" s="1">
        <f ca="1"/>
        <v>148808.370403443</v>
      </c>
      <c r="AA4" s="1">
        <f ca="1"/>
        <v>149745.40093406651</v>
      </c>
      <c r="AB4" s="1">
        <f ca="1"/>
        <v>148810.96075542213</v>
      </c>
      <c r="AC4" s="1">
        <f ca="1"/>
        <v>144939.86798454897</v>
      </c>
      <c r="AD4" s="1">
        <f ca="1"/>
        <v>146470.76752839444</v>
      </c>
      <c r="AE4" s="1">
        <f ca="1"/>
        <v>147365.24864208061</v>
      </c>
      <c r="AF4" s="1">
        <f ca="1"/>
        <v>148678.87317191737</v>
      </c>
      <c r="AG4" s="1">
        <f ca="1"/>
        <v>148877.16317540294</v>
      </c>
      <c r="AH4" s="1">
        <f ca="1"/>
        <v>149109.27886668179</v>
      </c>
      <c r="AI4" s="1">
        <f ca="1"/>
        <v>148714.9379900971</v>
      </c>
      <c r="AJ4" s="1">
        <f ca="1"/>
        <v>148067.43217877543</v>
      </c>
      <c r="AK4" s="1">
        <f ca="1"/>
        <v>148336.37744975297</v>
      </c>
      <c r="AL4" s="1">
        <f ca="1"/>
        <v>148293.30706808704</v>
      </c>
      <c r="AM4" s="1" t="str">
        <f ca="1"/>
        <v/>
      </c>
      <c r="AN4" s="1" t="str">
        <f ca="1"/>
        <v/>
      </c>
      <c r="AO4" s="1" t="str">
        <f ca="1"/>
        <v/>
      </c>
      <c r="AP4" s="1" t="str">
        <f ca="1"/>
        <v/>
      </c>
      <c r="AQ4" s="1" t="str">
        <f ca="1"/>
        <v/>
      </c>
      <c r="AR4" s="1" t="str">
        <f ca="1"/>
        <v/>
      </c>
      <c r="AS4" s="1" t="str">
        <f ca="1"/>
        <v/>
      </c>
      <c r="AT4" s="1" t="str">
        <f ca="1"/>
        <v/>
      </c>
      <c r="AU4" s="1" t="str">
        <f ca="1"/>
        <v/>
      </c>
      <c r="AV4" s="1" t="str">
        <f ca="1"/>
        <v/>
      </c>
      <c r="AW4" s="1" t="str">
        <f ca="1"/>
        <v/>
      </c>
      <c r="AX4" s="1" t="str">
        <f ca="1"/>
        <v/>
      </c>
      <c r="AY4" t="e">
        <f ca="1"/>
        <v>#N/A</v>
      </c>
      <c r="AZ4" t="e">
        <f ca="1"/>
        <v>#N/A</v>
      </c>
      <c r="BA4" t="e">
        <f ca="1"/>
        <v>#N/A</v>
      </c>
      <c r="BB4" t="e">
        <f ca="1"/>
        <v>#N/A</v>
      </c>
      <c r="BC4" t="e">
        <f ca="1"/>
        <v>#N/A</v>
      </c>
      <c r="BD4" t="e">
        <f ca="1"/>
        <v>#N/A</v>
      </c>
      <c r="BE4" t="e">
        <f ca="1"/>
        <v>#N/A</v>
      </c>
      <c r="BF4" t="e">
        <f ca="1"/>
        <v>#N/A</v>
      </c>
      <c r="BG4" t="e">
        <f ca="1"/>
        <v>#N/A</v>
      </c>
      <c r="BH4" t="e">
        <f ca="1"/>
        <v>#N/A</v>
      </c>
      <c r="BI4" t="e">
        <f ca="1"/>
        <v>#N/A</v>
      </c>
      <c r="BK4" s="7"/>
    </row>
    <row r="5" spans="1:66" x14ac:dyDescent="0.25">
      <c r="A5" s="6">
        <v>3</v>
      </c>
      <c r="B5" s="1">
        <f ca="1"/>
        <v>148672.78051439929</v>
      </c>
      <c r="C5" s="1">
        <f ca="1"/>
        <v>150731.80438453041</v>
      </c>
      <c r="D5" s="1">
        <f ca="1"/>
        <v>150875.77127098048</v>
      </c>
      <c r="E5" s="1">
        <f ca="1"/>
        <v>150289.78600282682</v>
      </c>
      <c r="F5" s="1">
        <f ca="1"/>
        <v>150061.86013632233</v>
      </c>
      <c r="G5" s="1">
        <f ca="1"/>
        <v>149496.97105133944</v>
      </c>
      <c r="H5" s="1">
        <f ca="1"/>
        <v>148904.57169540331</v>
      </c>
      <c r="I5" s="1">
        <f ca="1"/>
        <v>148877.24733097552</v>
      </c>
      <c r="J5" s="1">
        <f ca="1"/>
        <v>148878.47427212694</v>
      </c>
      <c r="K5" s="1">
        <f ca="1"/>
        <v>148689.05027193131</v>
      </c>
      <c r="L5" s="1">
        <f ca="1"/>
        <v>148704.72315047492</v>
      </c>
      <c r="M5" s="1">
        <f ca="1"/>
        <v>149376.77381599529</v>
      </c>
      <c r="N5" s="1">
        <f ca="1"/>
        <v>148844.51946311106</v>
      </c>
      <c r="O5" s="1">
        <f ca="1"/>
        <v>149171.10832327857</v>
      </c>
      <c r="P5" s="1">
        <f ca="1"/>
        <v>149110.73206387059</v>
      </c>
      <c r="Q5" s="1">
        <f ca="1"/>
        <v>148832.75234127865</v>
      </c>
      <c r="R5" s="1">
        <f ca="1"/>
        <v>148620.98934884317</v>
      </c>
      <c r="S5" s="1">
        <f ca="1"/>
        <v>148846.84852974059</v>
      </c>
      <c r="T5" s="1">
        <f ca="1"/>
        <v>148986.52358256755</v>
      </c>
      <c r="U5" s="1">
        <f ca="1"/>
        <v>148946.47726963073</v>
      </c>
      <c r="V5" s="1">
        <f ca="1"/>
        <v>148816.77924979397</v>
      </c>
      <c r="W5" s="1">
        <f ca="1"/>
        <v>148193.68299552839</v>
      </c>
      <c r="X5" s="1">
        <f ca="1"/>
        <v>148423.36186150162</v>
      </c>
      <c r="Y5" s="1">
        <f ca="1"/>
        <v>149323.19110450335</v>
      </c>
      <c r="Z5" s="1">
        <f ca="1"/>
        <v>149315.49210360352</v>
      </c>
      <c r="AA5" s="1">
        <f ca="1"/>
        <v>150497.3514165252</v>
      </c>
      <c r="AB5" s="1">
        <f ca="1"/>
        <v>149059.78722236026</v>
      </c>
      <c r="AC5" s="1">
        <f ca="1"/>
        <v>144296.45787678967</v>
      </c>
      <c r="AD5" s="1">
        <f ca="1"/>
        <v>145785.4290520894</v>
      </c>
      <c r="AE5" s="1">
        <f ca="1"/>
        <v>147092.56085281132</v>
      </c>
      <c r="AF5" s="1">
        <f ca="1"/>
        <v>148774.67806163288</v>
      </c>
      <c r="AG5" s="1">
        <f ca="1"/>
        <v>149230.63671927288</v>
      </c>
      <c r="AH5" s="1">
        <f ca="1"/>
        <v>149098.76462305506</v>
      </c>
      <c r="AI5" s="1">
        <f ca="1"/>
        <v>148167.90654582009</v>
      </c>
      <c r="AJ5" s="1">
        <f ca="1"/>
        <v>148119.02273409639</v>
      </c>
      <c r="AK5" s="1">
        <f ca="1"/>
        <v>148475.94447104857</v>
      </c>
      <c r="AL5" s="1">
        <f ca="1"/>
        <v>148624.99233503276</v>
      </c>
      <c r="AM5" s="1" t="str">
        <f ca="1"/>
        <v/>
      </c>
      <c r="AN5" s="1" t="str">
        <f ca="1"/>
        <v/>
      </c>
      <c r="AO5" s="1" t="str">
        <f ca="1"/>
        <v/>
      </c>
      <c r="AP5" s="1" t="str">
        <f ca="1"/>
        <v/>
      </c>
      <c r="AQ5" s="1" t="str">
        <f ca="1"/>
        <v/>
      </c>
      <c r="AR5" s="1" t="str">
        <f ca="1"/>
        <v/>
      </c>
      <c r="AS5" s="1" t="str">
        <f ca="1"/>
        <v/>
      </c>
      <c r="AT5" s="1" t="str">
        <f ca="1"/>
        <v/>
      </c>
      <c r="AU5" s="1" t="str">
        <f ca="1"/>
        <v/>
      </c>
      <c r="AV5" s="1" t="str">
        <f ca="1"/>
        <v/>
      </c>
      <c r="AW5" s="1" t="str">
        <f ca="1"/>
        <v/>
      </c>
      <c r="AX5" s="1" t="str">
        <f ca="1"/>
        <v/>
      </c>
      <c r="AY5" t="e">
        <f ca="1"/>
        <v>#N/A</v>
      </c>
      <c r="AZ5" t="e">
        <f ca="1"/>
        <v>#N/A</v>
      </c>
      <c r="BA5" t="e">
        <f ca="1"/>
        <v>#N/A</v>
      </c>
      <c r="BB5" t="e">
        <f ca="1"/>
        <v>#N/A</v>
      </c>
      <c r="BC5" t="e">
        <f ca="1"/>
        <v>#N/A</v>
      </c>
      <c r="BD5" t="e">
        <f ca="1"/>
        <v>#N/A</v>
      </c>
      <c r="BE5" t="e">
        <f ca="1"/>
        <v>#N/A</v>
      </c>
      <c r="BF5" t="e">
        <f ca="1"/>
        <v>#N/A</v>
      </c>
      <c r="BG5" t="e">
        <f ca="1"/>
        <v>#N/A</v>
      </c>
      <c r="BH5" t="e">
        <f ca="1"/>
        <v>#N/A</v>
      </c>
      <c r="BI5" t="e">
        <f ca="1"/>
        <v>#N/A</v>
      </c>
      <c r="BK5" s="7"/>
    </row>
    <row r="6" spans="1:66" x14ac:dyDescent="0.25">
      <c r="A6" s="6">
        <v>4</v>
      </c>
      <c r="B6" s="1">
        <f ca="1"/>
        <v>149363.31139087648</v>
      </c>
      <c r="C6" s="1">
        <f ca="1"/>
        <v>151565.99202322582</v>
      </c>
      <c r="D6" s="1">
        <f ca="1"/>
        <v>150904.52692931512</v>
      </c>
      <c r="E6" s="1">
        <f ca="1"/>
        <v>150135.57437589075</v>
      </c>
      <c r="F6" s="1">
        <f ca="1"/>
        <v>149913.77340871369</v>
      </c>
      <c r="G6" s="1">
        <f ca="1"/>
        <v>149428.96490270324</v>
      </c>
      <c r="H6" s="1">
        <f ca="1"/>
        <v>148787.91234476879</v>
      </c>
      <c r="I6" s="1">
        <f ca="1"/>
        <v>148439.38752909901</v>
      </c>
      <c r="J6" s="1">
        <f ca="1"/>
        <v>148313.48427775459</v>
      </c>
      <c r="K6" s="1">
        <f ca="1"/>
        <v>148969.46732149692</v>
      </c>
      <c r="L6" s="1">
        <f ca="1"/>
        <v>149135.92810883609</v>
      </c>
      <c r="M6" s="1">
        <f ca="1"/>
        <v>149995.59383959571</v>
      </c>
      <c r="N6" s="1">
        <f ca="1"/>
        <v>149333.85619331728</v>
      </c>
      <c r="O6" s="1">
        <f ca="1"/>
        <v>149402.31590223755</v>
      </c>
      <c r="P6" s="1">
        <f ca="1"/>
        <v>148704.81396991323</v>
      </c>
      <c r="Q6" s="1">
        <f ca="1"/>
        <v>148464.90363826041</v>
      </c>
      <c r="R6" s="1">
        <f ca="1"/>
        <v>148304.29875032319</v>
      </c>
      <c r="S6" s="1">
        <f ca="1"/>
        <v>148916.99257067894</v>
      </c>
      <c r="T6" s="1">
        <f ca="1"/>
        <v>149011.04024562729</v>
      </c>
      <c r="U6" s="1">
        <f ca="1"/>
        <v>148719.78872061602</v>
      </c>
      <c r="V6" s="1">
        <f ca="1"/>
        <v>148129.30190558106</v>
      </c>
      <c r="W6" s="1">
        <f ca="1"/>
        <v>148295.66009767057</v>
      </c>
      <c r="X6" s="1">
        <f ca="1"/>
        <v>148740.56914008234</v>
      </c>
      <c r="Y6" s="1">
        <f ca="1"/>
        <v>149958.39569247764</v>
      </c>
      <c r="Z6" s="1">
        <f ca="1"/>
        <v>149958.1509368422</v>
      </c>
      <c r="AA6" s="1">
        <f ca="1"/>
        <v>151118.52747154862</v>
      </c>
      <c r="AB6" s="1">
        <f ca="1"/>
        <v>148920.77543792146</v>
      </c>
      <c r="AC6" s="1">
        <f ca="1"/>
        <v>143723.10568583506</v>
      </c>
      <c r="AD6" s="1">
        <f ca="1"/>
        <v>145256.8894026468</v>
      </c>
      <c r="AE6" s="1">
        <f ca="1"/>
        <v>147062.89790329267</v>
      </c>
      <c r="AF6" s="1">
        <f ca="1"/>
        <v>148868.56123954261</v>
      </c>
      <c r="AG6" s="1">
        <f ca="1"/>
        <v>149455.06603200483</v>
      </c>
      <c r="AH6" s="1">
        <f ca="1"/>
        <v>148565.30949778965</v>
      </c>
      <c r="AI6" s="1">
        <f ca="1"/>
        <v>148244.7696172171</v>
      </c>
      <c r="AJ6" s="1">
        <f ca="1"/>
        <v>148404.87560155714</v>
      </c>
      <c r="AK6" s="1">
        <f ca="1"/>
        <v>148625.04664249247</v>
      </c>
      <c r="AL6" s="1">
        <f ca="1"/>
        <v>149274.28113550245</v>
      </c>
      <c r="AM6" s="1" t="str">
        <f ca="1"/>
        <v/>
      </c>
      <c r="AN6" s="1" t="str">
        <f ca="1"/>
        <v/>
      </c>
      <c r="AO6" s="1" t="str">
        <f ca="1"/>
        <v/>
      </c>
      <c r="AP6" s="1" t="str">
        <f ca="1"/>
        <v/>
      </c>
      <c r="AQ6" s="1" t="str">
        <f ca="1"/>
        <v/>
      </c>
      <c r="AR6" s="1" t="str">
        <f ca="1"/>
        <v/>
      </c>
      <c r="AS6" s="1" t="str">
        <f ca="1"/>
        <v/>
      </c>
      <c r="AT6" s="1" t="str">
        <f ca="1"/>
        <v/>
      </c>
      <c r="AU6" s="1" t="str">
        <f ca="1"/>
        <v/>
      </c>
      <c r="AV6" s="1" t="str">
        <f ca="1"/>
        <v/>
      </c>
      <c r="AW6" s="1" t="str">
        <f ca="1"/>
        <v/>
      </c>
      <c r="AX6" s="1" t="str">
        <f ca="1"/>
        <v/>
      </c>
      <c r="AY6" t="e">
        <f ca="1"/>
        <v>#N/A</v>
      </c>
      <c r="AZ6" t="e">
        <f ca="1"/>
        <v>#N/A</v>
      </c>
      <c r="BA6" t="e">
        <f ca="1"/>
        <v>#N/A</v>
      </c>
      <c r="BB6" t="e">
        <f ca="1"/>
        <v>#N/A</v>
      </c>
      <c r="BC6" t="e">
        <f ca="1"/>
        <v>#N/A</v>
      </c>
      <c r="BD6" t="e">
        <f ca="1"/>
        <v>#N/A</v>
      </c>
      <c r="BE6" t="e">
        <f ca="1"/>
        <v>#N/A</v>
      </c>
      <c r="BF6" t="e">
        <f ca="1"/>
        <v>#N/A</v>
      </c>
      <c r="BG6" t="e">
        <f ca="1"/>
        <v>#N/A</v>
      </c>
      <c r="BH6" t="e">
        <f ca="1"/>
        <v>#N/A</v>
      </c>
      <c r="BI6" t="e">
        <f ca="1"/>
        <v>#N/A</v>
      </c>
      <c r="BK6" s="7"/>
    </row>
    <row r="7" spans="1:66" x14ac:dyDescent="0.25">
      <c r="A7" s="6">
        <v>5</v>
      </c>
      <c r="B7" s="1">
        <f ca="1"/>
        <v>149916.43544504954</v>
      </c>
      <c r="C7" s="1">
        <f ca="1"/>
        <v>151948.64281344219</v>
      </c>
      <c r="D7" s="1">
        <f ca="1"/>
        <v>150493.8986696639</v>
      </c>
      <c r="E7" s="1">
        <f ca="1"/>
        <v>150035.82449055277</v>
      </c>
      <c r="F7" s="1">
        <f ca="1"/>
        <v>149926.83141341229</v>
      </c>
      <c r="G7" s="1">
        <f ca="1"/>
        <v>149377.83235923949</v>
      </c>
      <c r="H7" s="1">
        <f ca="1"/>
        <v>148360.36650932295</v>
      </c>
      <c r="I7" s="1">
        <f ca="1"/>
        <v>147806.3486519593</v>
      </c>
      <c r="J7" s="1">
        <f ca="1"/>
        <v>148437.20928934944</v>
      </c>
      <c r="K7" s="1">
        <f ca="1"/>
        <v>149458.40132776898</v>
      </c>
      <c r="L7" s="1">
        <f ca="1"/>
        <v>149487.35816563689</v>
      </c>
      <c r="M7" s="1">
        <f ca="1"/>
        <v>150730.46011559502</v>
      </c>
      <c r="N7" s="1">
        <f ca="1"/>
        <v>149538.60236065832</v>
      </c>
      <c r="O7" s="1">
        <f ca="1"/>
        <v>149152.08401729085</v>
      </c>
      <c r="P7" s="1">
        <f ca="1"/>
        <v>148191.9023461852</v>
      </c>
      <c r="Q7" s="1">
        <f ca="1"/>
        <v>148126.34880769654</v>
      </c>
      <c r="R7" s="1">
        <f ca="1"/>
        <v>148192.49869702925</v>
      </c>
      <c r="S7" s="1">
        <f ca="1"/>
        <v>148932.43542372406</v>
      </c>
      <c r="T7" s="1">
        <f ca="1"/>
        <v>148834.42360653888</v>
      </c>
      <c r="U7" s="1">
        <f ca="1"/>
        <v>148391.54948858003</v>
      </c>
      <c r="V7" s="1">
        <f ca="1"/>
        <v>148249.6018194675</v>
      </c>
      <c r="W7" s="1">
        <f ca="1"/>
        <v>148561.06276244303</v>
      </c>
      <c r="X7" s="1">
        <f ca="1"/>
        <v>149177.78169885499</v>
      </c>
      <c r="Y7" s="1">
        <f ca="1"/>
        <v>150742.58487439825</v>
      </c>
      <c r="Z7" s="1">
        <f ca="1"/>
        <v>150468.38861314167</v>
      </c>
      <c r="AA7" s="1">
        <f ca="1"/>
        <v>151136.79053485903</v>
      </c>
      <c r="AB7" s="1">
        <f ca="1"/>
        <v>148379.69464639085</v>
      </c>
      <c r="AC7" s="1">
        <f ca="1"/>
        <v>143192.31581115403</v>
      </c>
      <c r="AD7" s="1">
        <f ca="1"/>
        <v>144945.87394723159</v>
      </c>
      <c r="AE7" s="1">
        <f ca="1"/>
        <v>146992.73786395087</v>
      </c>
      <c r="AF7" s="1">
        <f ca="1"/>
        <v>148835.2739490525</v>
      </c>
      <c r="AG7" s="1">
        <f ca="1"/>
        <v>149124.84551131938</v>
      </c>
      <c r="AH7" s="1">
        <f ca="1"/>
        <v>148678.00300069322</v>
      </c>
      <c r="AI7" s="1">
        <f ca="1"/>
        <v>148551.12687201891</v>
      </c>
      <c r="AJ7" s="1">
        <f ca="1"/>
        <v>148339.75171094667</v>
      </c>
      <c r="AK7" s="1">
        <f ca="1"/>
        <v>148948.87025136646</v>
      </c>
      <c r="AL7" s="1">
        <f ca="1"/>
        <v>149790.95158811493</v>
      </c>
      <c r="AM7" s="1" t="str">
        <f ca="1"/>
        <v/>
      </c>
      <c r="AN7" s="1" t="str">
        <f ca="1"/>
        <v/>
      </c>
      <c r="AO7" s="1" t="str">
        <f ca="1"/>
        <v/>
      </c>
      <c r="AP7" s="1" t="str">
        <f ca="1"/>
        <v/>
      </c>
      <c r="AQ7" s="1" t="str">
        <f ca="1"/>
        <v/>
      </c>
      <c r="AR7" s="1" t="str">
        <f ca="1"/>
        <v/>
      </c>
      <c r="AS7" s="1" t="str">
        <f ca="1"/>
        <v/>
      </c>
      <c r="AT7" s="1" t="str">
        <f ca="1"/>
        <v/>
      </c>
      <c r="AU7" s="1" t="str">
        <f ca="1"/>
        <v/>
      </c>
      <c r="AV7" s="1" t="str">
        <f ca="1"/>
        <v/>
      </c>
      <c r="AW7" s="1" t="str">
        <f ca="1"/>
        <v/>
      </c>
      <c r="AX7" s="1" t="str">
        <f ca="1"/>
        <v/>
      </c>
      <c r="AY7" t="e">
        <f ca="1"/>
        <v>#N/A</v>
      </c>
      <c r="AZ7" t="e">
        <f ca="1"/>
        <v>#N/A</v>
      </c>
      <c r="BA7" t="e">
        <f ca="1"/>
        <v>#N/A</v>
      </c>
      <c r="BB7" t="e">
        <f ca="1"/>
        <v>#N/A</v>
      </c>
      <c r="BC7" t="e">
        <f ca="1"/>
        <v>#N/A</v>
      </c>
      <c r="BD7" t="e">
        <f ca="1"/>
        <v>#N/A</v>
      </c>
      <c r="BE7" t="e">
        <f ca="1"/>
        <v>#N/A</v>
      </c>
      <c r="BF7" t="e">
        <f ca="1"/>
        <v>#N/A</v>
      </c>
      <c r="BG7" t="e">
        <f ca="1"/>
        <v>#N/A</v>
      </c>
      <c r="BH7" t="e">
        <f ca="1"/>
        <v>#N/A</v>
      </c>
      <c r="BI7" t="e">
        <f ca="1"/>
        <v>#N/A</v>
      </c>
      <c r="BK7" s="7"/>
    </row>
    <row r="8" spans="1:66" x14ac:dyDescent="0.25">
      <c r="A8" s="6">
        <v>6</v>
      </c>
      <c r="B8" s="1">
        <f ca="1"/>
        <v>150019.43725105218</v>
      </c>
      <c r="C8" s="1">
        <f ca="1"/>
        <v>151849.49803810008</v>
      </c>
      <c r="D8" s="1">
        <f ca="1"/>
        <v>150459.34978175536</v>
      </c>
      <c r="E8" s="1">
        <f ca="1"/>
        <v>150047.40543383633</v>
      </c>
      <c r="F8" s="1">
        <f ca="1"/>
        <v>149956.54663042654</v>
      </c>
      <c r="G8" s="1">
        <f ca="1"/>
        <v>148981.88819549099</v>
      </c>
      <c r="H8" s="1">
        <f ca="1"/>
        <v>147695.51732600422</v>
      </c>
      <c r="I8" s="1">
        <f ca="1"/>
        <v>147852.36317936031</v>
      </c>
      <c r="J8" s="1">
        <f ca="1"/>
        <v>148806.74473440426</v>
      </c>
      <c r="K8" s="1">
        <f ca="1"/>
        <v>149771.12380829008</v>
      </c>
      <c r="L8" s="1">
        <f ca="1"/>
        <v>150108.8627829465</v>
      </c>
      <c r="M8" s="1">
        <f ca="1"/>
        <v>151279.36160022806</v>
      </c>
      <c r="N8" s="1">
        <f ca="1"/>
        <v>149350.07169540357</v>
      </c>
      <c r="O8" s="1">
        <f ca="1"/>
        <v>148541.18232681905</v>
      </c>
      <c r="P8" s="1">
        <f ca="1"/>
        <v>147987.62263872341</v>
      </c>
      <c r="Q8" s="1">
        <f ca="1"/>
        <v>147987.13820448978</v>
      </c>
      <c r="R8" s="1">
        <f ca="1"/>
        <v>148059.01470492745</v>
      </c>
      <c r="S8" s="1">
        <f ca="1"/>
        <v>148767.44493107835</v>
      </c>
      <c r="T8" s="1">
        <f ca="1"/>
        <v>148173.46802257671</v>
      </c>
      <c r="U8" s="1">
        <f ca="1"/>
        <v>148427.02163531637</v>
      </c>
      <c r="V8" s="1">
        <f ca="1"/>
        <v>148538.47473507409</v>
      </c>
      <c r="W8" s="1">
        <f ca="1"/>
        <v>149034.94561647964</v>
      </c>
      <c r="X8" s="1">
        <f ca="1"/>
        <v>149821.42899947107</v>
      </c>
      <c r="Y8" s="1">
        <f ca="1"/>
        <v>151391.00086884579</v>
      </c>
      <c r="Z8" s="1">
        <f ca="1"/>
        <v>150425.44046798622</v>
      </c>
      <c r="AA8" s="1">
        <f ca="1"/>
        <v>150786.08640660258</v>
      </c>
      <c r="AB8" s="1">
        <f ca="1"/>
        <v>148005.25045728279</v>
      </c>
      <c r="AC8" s="1">
        <f ca="1"/>
        <v>142789.40340859533</v>
      </c>
      <c r="AD8" s="1">
        <f ca="1"/>
        <v>144621.2146782403</v>
      </c>
      <c r="AE8" s="1">
        <f ca="1"/>
        <v>146733.07070000668</v>
      </c>
      <c r="AF8" s="1">
        <f ca="1"/>
        <v>148626.61888840358</v>
      </c>
      <c r="AG8" s="1">
        <f ca="1"/>
        <v>149328.55094439455</v>
      </c>
      <c r="AH8" s="1">
        <f ca="1"/>
        <v>148834.07029180892</v>
      </c>
      <c r="AI8" s="1">
        <f ca="1"/>
        <v>148786.10604492383</v>
      </c>
      <c r="AJ8" s="1">
        <f ca="1"/>
        <v>148937.34143701397</v>
      </c>
      <c r="AK8" s="1">
        <f ca="1"/>
        <v>149381.83599110774</v>
      </c>
      <c r="AL8" s="1">
        <f ca="1"/>
        <v>149924.60381220188</v>
      </c>
      <c r="AM8" s="1" t="str">
        <f ca="1"/>
        <v/>
      </c>
      <c r="AN8" s="1" t="str">
        <f ca="1"/>
        <v/>
      </c>
      <c r="AO8" s="1" t="str">
        <f ca="1"/>
        <v/>
      </c>
      <c r="AP8" s="1" t="str">
        <f ca="1"/>
        <v/>
      </c>
      <c r="AQ8" s="1" t="str">
        <f ca="1"/>
        <v/>
      </c>
      <c r="AR8" s="1" t="str">
        <f ca="1"/>
        <v/>
      </c>
      <c r="AS8" s="1" t="str">
        <f ca="1"/>
        <v/>
      </c>
      <c r="AT8" s="1" t="str">
        <f ca="1"/>
        <v/>
      </c>
      <c r="AU8" s="1" t="str">
        <f ca="1"/>
        <v/>
      </c>
      <c r="AV8" s="1" t="str">
        <f ca="1"/>
        <v/>
      </c>
      <c r="AW8" s="1" t="str">
        <f ca="1"/>
        <v/>
      </c>
      <c r="AX8" s="1" t="str">
        <f ca="1"/>
        <v/>
      </c>
      <c r="AY8" t="e">
        <f ca="1"/>
        <v>#N/A</v>
      </c>
      <c r="AZ8" t="e">
        <f ca="1"/>
        <v>#N/A</v>
      </c>
      <c r="BA8" t="e">
        <f ca="1"/>
        <v>#N/A</v>
      </c>
      <c r="BB8" t="e">
        <f ca="1"/>
        <v>#N/A</v>
      </c>
      <c r="BC8" t="e">
        <f ca="1"/>
        <v>#N/A</v>
      </c>
      <c r="BD8" t="e">
        <f ca="1"/>
        <v>#N/A</v>
      </c>
      <c r="BE8" t="e">
        <f ca="1"/>
        <v>#N/A</v>
      </c>
      <c r="BF8" t="e">
        <f ca="1"/>
        <v>#N/A</v>
      </c>
      <c r="BG8" t="e">
        <f ca="1"/>
        <v>#N/A</v>
      </c>
      <c r="BH8" t="e">
        <f ca="1"/>
        <v>#N/A</v>
      </c>
      <c r="BI8" t="e">
        <f ca="1"/>
        <v>#N/A</v>
      </c>
      <c r="BK8" s="7"/>
    </row>
    <row r="9" spans="1:66" x14ac:dyDescent="0.25">
      <c r="A9" s="5">
        <v>7</v>
      </c>
      <c r="B9" s="1">
        <f ca="1"/>
        <v>149639.77841656609</v>
      </c>
      <c r="C9" s="1">
        <f ca="1"/>
        <v>152011.82660429436</v>
      </c>
      <c r="D9" s="1">
        <f ca="1"/>
        <v>150594.23192004947</v>
      </c>
      <c r="E9" s="1">
        <f ca="1"/>
        <v>150117.23407712986</v>
      </c>
      <c r="F9" s="1">
        <f ca="1"/>
        <v>149639.41270234156</v>
      </c>
      <c r="G9" s="1">
        <f ca="1"/>
        <v>148385.46224921543</v>
      </c>
      <c r="H9" s="1">
        <f ca="1"/>
        <v>147904.72774504538</v>
      </c>
      <c r="I9" s="1">
        <f ca="1"/>
        <v>148129.91569582396</v>
      </c>
      <c r="J9" s="1">
        <f ca="1"/>
        <v>149302.60010140092</v>
      </c>
      <c r="K9" s="1">
        <f ca="1"/>
        <v>150304.45309925871</v>
      </c>
      <c r="L9" s="1">
        <f ca="1"/>
        <v>150574.44474245069</v>
      </c>
      <c r="M9" s="1">
        <f ca="1"/>
        <v>151321.02598988236</v>
      </c>
      <c r="N9" s="1">
        <f ca="1"/>
        <v>148646.24502531311</v>
      </c>
      <c r="O9" s="1">
        <f ca="1"/>
        <v>148388.74245962413</v>
      </c>
      <c r="P9" s="1">
        <f ca="1"/>
        <v>147897.24830807539</v>
      </c>
      <c r="Q9" s="1">
        <f ca="1"/>
        <v>147827.28080861038</v>
      </c>
      <c r="R9" s="1">
        <f ca="1"/>
        <v>147641.6617047753</v>
      </c>
      <c r="S9" s="1">
        <f ca="1"/>
        <v>148030.86496965075</v>
      </c>
      <c r="T9" s="1">
        <f ca="1"/>
        <v>148231.62890979901</v>
      </c>
      <c r="U9" s="1">
        <f ca="1"/>
        <v>148569.86155476479</v>
      </c>
      <c r="V9" s="1">
        <f ca="1"/>
        <v>148955.81509258284</v>
      </c>
      <c r="W9" s="1">
        <f ca="1"/>
        <v>149613.40791145118</v>
      </c>
      <c r="X9" s="1">
        <f ca="1"/>
        <v>150337.63490210174</v>
      </c>
      <c r="Y9" s="1">
        <f ca="1"/>
        <v>151484.24059018731</v>
      </c>
      <c r="Z9" s="1">
        <f ca="1"/>
        <v>149978.5092738356</v>
      </c>
      <c r="AA9" s="1">
        <f ca="1"/>
        <v>150753.13217102195</v>
      </c>
      <c r="AB9" s="1">
        <f ca="1"/>
        <v>147846.6608705828</v>
      </c>
      <c r="AC9" s="1">
        <f ca="1"/>
        <v>142422.90985237603</v>
      </c>
      <c r="AD9" s="1">
        <f ca="1"/>
        <v>144121.19384048012</v>
      </c>
      <c r="AE9" s="1">
        <f ca="1"/>
        <v>145924.06055369845</v>
      </c>
      <c r="AF9" s="1">
        <f ca="1"/>
        <v>148756.15294976276</v>
      </c>
      <c r="AG9" s="1">
        <f ca="1"/>
        <v>149621.60750006599</v>
      </c>
      <c r="AH9" s="1">
        <f ca="1"/>
        <v>149055.09827171371</v>
      </c>
      <c r="AI9" s="1">
        <f ca="1"/>
        <v>149219.04542864813</v>
      </c>
      <c r="AJ9" s="1">
        <f ca="1"/>
        <v>149459.20123360999</v>
      </c>
      <c r="AK9" s="1">
        <f ca="1"/>
        <v>149439.42677564174</v>
      </c>
      <c r="AL9" s="1">
        <f ca="1"/>
        <v>149584.92233377096</v>
      </c>
      <c r="AM9" s="1" t="str">
        <f ca="1"/>
        <v/>
      </c>
      <c r="AN9" s="1" t="str">
        <f ca="1"/>
        <v/>
      </c>
      <c r="AO9" s="1" t="str">
        <f ca="1"/>
        <v/>
      </c>
      <c r="AP9" s="1" t="str">
        <f ca="1"/>
        <v/>
      </c>
      <c r="AQ9" s="1" t="str">
        <f ca="1"/>
        <v/>
      </c>
      <c r="AR9" s="1" t="str">
        <f ca="1"/>
        <v/>
      </c>
      <c r="AS9" s="1" t="str">
        <f ca="1"/>
        <v/>
      </c>
      <c r="AT9" s="1" t="str">
        <f ca="1"/>
        <v/>
      </c>
      <c r="AU9" s="1" t="str">
        <f ca="1"/>
        <v/>
      </c>
      <c r="AV9" s="1" t="str">
        <f ca="1"/>
        <v/>
      </c>
      <c r="AW9" s="1" t="str">
        <f ca="1"/>
        <v/>
      </c>
      <c r="AX9" s="1" t="str">
        <f ca="1"/>
        <v/>
      </c>
      <c r="AY9" t="e">
        <f ca="1"/>
        <v>#N/A</v>
      </c>
      <c r="AZ9" t="e">
        <f ca="1"/>
        <v>#N/A</v>
      </c>
      <c r="BA9" t="e">
        <f ca="1"/>
        <v>#N/A</v>
      </c>
      <c r="BB9" t="e">
        <f ca="1"/>
        <v>#N/A</v>
      </c>
      <c r="BC9" t="e">
        <f ca="1"/>
        <v>#N/A</v>
      </c>
      <c r="BD9" t="e">
        <f ca="1"/>
        <v>#N/A</v>
      </c>
      <c r="BE9" t="e">
        <f ca="1"/>
        <v>#N/A</v>
      </c>
      <c r="BF9" t="e">
        <f ca="1"/>
        <v>#N/A</v>
      </c>
      <c r="BG9" t="e">
        <f ca="1"/>
        <v>#N/A</v>
      </c>
      <c r="BH9" t="e">
        <f ca="1"/>
        <v>#N/A</v>
      </c>
      <c r="BI9" t="e">
        <f ca="1"/>
        <v>#N/A</v>
      </c>
      <c r="BK9" s="7"/>
    </row>
    <row r="10" spans="1:66" x14ac:dyDescent="0.25">
      <c r="A10" s="5">
        <v>8</v>
      </c>
      <c r="B10" s="1">
        <f ca="1"/>
        <v>149520.62509070709</v>
      </c>
      <c r="C10" s="1">
        <f ca="1"/>
        <v>152334.56412374263</v>
      </c>
      <c r="D10" s="1">
        <f ca="1"/>
        <v>150736.59942596607</v>
      </c>
      <c r="E10" s="1">
        <f ca="1"/>
        <v>149916.24362110841</v>
      </c>
      <c r="F10" s="1">
        <f ca="1"/>
        <v>149118.84129404207</v>
      </c>
      <c r="G10" s="1">
        <f ca="1"/>
        <v>148382.2071233762</v>
      </c>
      <c r="H10" s="1">
        <f ca="1"/>
        <v>148234.83710568253</v>
      </c>
      <c r="I10" s="1">
        <f ca="1"/>
        <v>148504.88702920818</v>
      </c>
      <c r="J10" s="1">
        <f ca="1"/>
        <v>149902.34326137276</v>
      </c>
      <c r="K10" s="1">
        <f ca="1"/>
        <v>150791.92930517119</v>
      </c>
      <c r="L10" s="1">
        <f ca="1"/>
        <v>150535.50165366946</v>
      </c>
      <c r="M10" s="1">
        <f ca="1"/>
        <v>150904.3789071787</v>
      </c>
      <c r="N10" s="1">
        <f ca="1"/>
        <v>148331.96117532195</v>
      </c>
      <c r="O10" s="1">
        <f ca="1"/>
        <v>148348.70580851822</v>
      </c>
      <c r="P10" s="1">
        <f ca="1"/>
        <v>147789.04504451866</v>
      </c>
      <c r="Q10" s="1">
        <f ca="1"/>
        <v>147384.78649656309</v>
      </c>
      <c r="R10" s="1">
        <f ca="1"/>
        <v>146885.23223988392</v>
      </c>
      <c r="S10" s="1">
        <f ca="1"/>
        <v>148185.54615285242</v>
      </c>
      <c r="T10" s="1">
        <f ca="1"/>
        <v>148535.97054016037</v>
      </c>
      <c r="U10" s="1">
        <f ca="1"/>
        <v>148805.90927590907</v>
      </c>
      <c r="V10" s="1">
        <f ca="1"/>
        <v>149469.28256637842</v>
      </c>
      <c r="W10" s="1">
        <f ca="1"/>
        <v>150118.63115691702</v>
      </c>
      <c r="X10" s="1">
        <f ca="1"/>
        <v>150322.37459582271</v>
      </c>
      <c r="Y10" s="1">
        <f ca="1"/>
        <v>151140.11902195826</v>
      </c>
      <c r="Z10" s="1">
        <f ca="1"/>
        <v>149841.23212871933</v>
      </c>
      <c r="AA10" s="1">
        <f ca="1"/>
        <v>150896.26584739325</v>
      </c>
      <c r="AB10" s="1">
        <f ca="1"/>
        <v>147713.2157595359</v>
      </c>
      <c r="AC10" s="1">
        <f ca="1"/>
        <v>141966.67452737666</v>
      </c>
      <c r="AD10" s="1">
        <f ca="1"/>
        <v>143062.39579984179</v>
      </c>
      <c r="AE10" s="1">
        <f ca="1"/>
        <v>145814.01776467098</v>
      </c>
      <c r="AF10" s="1">
        <f ca="1"/>
        <v>148977.81254501996</v>
      </c>
      <c r="AG10" s="1">
        <f ca="1"/>
        <v>149519.37553189043</v>
      </c>
      <c r="AH10" s="1">
        <f ca="1"/>
        <v>149559.95603044727</v>
      </c>
      <c r="AI10" s="1">
        <f ca="1"/>
        <v>149435.2063743019</v>
      </c>
      <c r="AJ10" s="1">
        <f ca="1"/>
        <v>149640.71598531003</v>
      </c>
      <c r="AK10" s="1">
        <f ca="1"/>
        <v>149080.27659039956</v>
      </c>
      <c r="AL10" s="1">
        <f ca="1"/>
        <v>149407.12709781242</v>
      </c>
      <c r="AM10" s="1" t="str">
        <f ca="1"/>
        <v/>
      </c>
      <c r="AN10" s="1" t="str">
        <f ca="1"/>
        <v/>
      </c>
      <c r="AO10" s="1" t="str">
        <f ca="1"/>
        <v/>
      </c>
      <c r="AP10" s="1" t="str">
        <f ca="1"/>
        <v/>
      </c>
      <c r="AQ10" s="1" t="str">
        <f ca="1"/>
        <v/>
      </c>
      <c r="AR10" s="1" t="str">
        <f ca="1"/>
        <v/>
      </c>
      <c r="AS10" s="1" t="str">
        <f ca="1"/>
        <v/>
      </c>
      <c r="AT10" s="1" t="str">
        <f ca="1"/>
        <v/>
      </c>
      <c r="AU10" s="1" t="str">
        <f ca="1"/>
        <v/>
      </c>
      <c r="AV10" s="1" t="str">
        <f ca="1"/>
        <v/>
      </c>
      <c r="AW10" s="1" t="str">
        <f ca="1"/>
        <v/>
      </c>
      <c r="AX10" s="1" t="str">
        <f ca="1"/>
        <v/>
      </c>
      <c r="AY10" t="e">
        <f ca="1"/>
        <v>#N/A</v>
      </c>
      <c r="AZ10" t="e">
        <f ca="1"/>
        <v>#N/A</v>
      </c>
      <c r="BA10" t="e">
        <f ca="1"/>
        <v>#N/A</v>
      </c>
      <c r="BB10" t="e">
        <f ca="1"/>
        <v>#N/A</v>
      </c>
      <c r="BC10" t="e">
        <f ca="1"/>
        <v>#N/A</v>
      </c>
      <c r="BD10" t="e">
        <f ca="1"/>
        <v>#N/A</v>
      </c>
      <c r="BE10" t="e">
        <f ca="1"/>
        <v>#N/A</v>
      </c>
      <c r="BF10" t="e">
        <f ca="1"/>
        <v>#N/A</v>
      </c>
      <c r="BG10" t="e">
        <f ca="1"/>
        <v>#N/A</v>
      </c>
      <c r="BH10" t="e">
        <f ca="1"/>
        <v>#N/A</v>
      </c>
      <c r="BI10" t="e">
        <f ca="1"/>
        <v>#N/A</v>
      </c>
      <c r="BK10" s="7"/>
    </row>
    <row r="11" spans="1:66" x14ac:dyDescent="0.25">
      <c r="A11" s="6">
        <v>9</v>
      </c>
      <c r="B11" s="1">
        <f ca="1"/>
        <v>149566.27838364581</v>
      </c>
      <c r="C11" s="1">
        <f ca="1"/>
        <v>152670.95962008959</v>
      </c>
      <c r="D11" s="1">
        <f ca="1"/>
        <v>150592.77498690368</v>
      </c>
      <c r="E11" s="1">
        <f ca="1"/>
        <v>149360.84887628895</v>
      </c>
      <c r="F11" s="1">
        <f ca="1"/>
        <v>149187.58060227535</v>
      </c>
      <c r="G11" s="1">
        <f ca="1"/>
        <v>148718.94573597214</v>
      </c>
      <c r="H11" s="1">
        <f ca="1"/>
        <v>148668.22740891244</v>
      </c>
      <c r="I11" s="1">
        <f ca="1"/>
        <v>148960.2663545229</v>
      </c>
      <c r="J11" s="1">
        <f ca="1"/>
        <v>150108.40546631493</v>
      </c>
      <c r="K11" s="1">
        <f ca="1"/>
        <v>150773.95169763424</v>
      </c>
      <c r="L11" s="1">
        <f ca="1"/>
        <v>150041.82524706208</v>
      </c>
      <c r="M11" s="1">
        <f ca="1"/>
        <v>150802.66989317362</v>
      </c>
      <c r="N11" s="1">
        <f ca="1"/>
        <v>148245.65730382071</v>
      </c>
      <c r="O11" s="1">
        <f ca="1"/>
        <v>148289.75992316584</v>
      </c>
      <c r="P11" s="1">
        <f ca="1"/>
        <v>147544.02125222655</v>
      </c>
      <c r="Q11" s="1">
        <f ca="1"/>
        <v>146604.32739401321</v>
      </c>
      <c r="R11" s="1">
        <f ca="1"/>
        <v>146788.91431669268</v>
      </c>
      <c r="S11" s="1">
        <f ca="1"/>
        <v>148453.75835538801</v>
      </c>
      <c r="T11" s="1">
        <f ca="1"/>
        <v>148954.2035137479</v>
      </c>
      <c r="U11" s="1">
        <f ca="1"/>
        <v>149416.46902634646</v>
      </c>
      <c r="V11" s="1">
        <f ca="1"/>
        <v>149953.58134333891</v>
      </c>
      <c r="W11" s="1">
        <f ca="1"/>
        <v>150001.81535141979</v>
      </c>
      <c r="X11" s="1">
        <f ca="1"/>
        <v>149880.14232821984</v>
      </c>
      <c r="Y11" s="1">
        <f ca="1"/>
        <v>151085.95087027462</v>
      </c>
      <c r="Z11" s="1">
        <f ca="1"/>
        <v>149904.09027848288</v>
      </c>
      <c r="AA11" s="1">
        <f ca="1"/>
        <v>151005.70577024296</v>
      </c>
      <c r="AB11" s="1">
        <f ca="1"/>
        <v>147338.30368844757</v>
      </c>
      <c r="AC11" s="1">
        <f ca="1"/>
        <v>141318.54093774746</v>
      </c>
      <c r="AD11" s="1">
        <f ca="1"/>
        <v>142675.75215736625</v>
      </c>
      <c r="AE11" s="1">
        <f ca="1"/>
        <v>145830.15455156309</v>
      </c>
      <c r="AF11" s="1">
        <f ca="1"/>
        <v>149157.51816011948</v>
      </c>
      <c r="AG11" s="1">
        <f ca="1"/>
        <v>150338.41074985941</v>
      </c>
      <c r="AH11" s="1">
        <f ca="1"/>
        <v>150082.768608199</v>
      </c>
      <c r="AI11" s="1">
        <f ca="1"/>
        <v>149496.55516874228</v>
      </c>
      <c r="AJ11" s="1">
        <f ca="1"/>
        <v>149553.01637609213</v>
      </c>
      <c r="AK11" s="1">
        <f ca="1"/>
        <v>149108.07203136355</v>
      </c>
      <c r="AL11" s="1">
        <f ca="1"/>
        <v>149393.51931609286</v>
      </c>
      <c r="AM11" s="1" t="str">
        <f ca="1"/>
        <v/>
      </c>
      <c r="AN11" s="1" t="str">
        <f ca="1"/>
        <v/>
      </c>
      <c r="AO11" s="1" t="str">
        <f ca="1"/>
        <v/>
      </c>
      <c r="AP11" s="1" t="str">
        <f ca="1"/>
        <v/>
      </c>
      <c r="AQ11" s="1" t="str">
        <f ca="1"/>
        <v/>
      </c>
      <c r="AR11" s="1" t="str">
        <f ca="1"/>
        <v/>
      </c>
      <c r="AS11" s="1" t="str">
        <f ca="1"/>
        <v/>
      </c>
      <c r="AT11" s="1" t="str">
        <f ca="1"/>
        <v/>
      </c>
      <c r="AU11" s="1" t="str">
        <f ca="1"/>
        <v/>
      </c>
      <c r="AV11" s="1" t="str">
        <f ca="1"/>
        <v/>
      </c>
      <c r="AW11" s="1" t="str">
        <f ca="1"/>
        <v/>
      </c>
      <c r="AX11" s="1" t="str">
        <f ca="1"/>
        <v/>
      </c>
      <c r="AY11" t="e">
        <f ca="1"/>
        <v>#N/A</v>
      </c>
      <c r="AZ11" t="e">
        <f ca="1"/>
        <v>#N/A</v>
      </c>
      <c r="BA11" t="e">
        <f ca="1"/>
        <v>#N/A</v>
      </c>
      <c r="BB11" t="e">
        <f ca="1"/>
        <v>#N/A</v>
      </c>
      <c r="BC11" t="e">
        <f ca="1"/>
        <v>#N/A</v>
      </c>
      <c r="BD11" t="e">
        <f ca="1"/>
        <v>#N/A</v>
      </c>
      <c r="BE11" t="e">
        <f ca="1"/>
        <v>#N/A</v>
      </c>
      <c r="BF11" t="e">
        <f ca="1"/>
        <v>#N/A</v>
      </c>
      <c r="BG11" t="e">
        <f ca="1"/>
        <v>#N/A</v>
      </c>
      <c r="BH11" t="e">
        <f ca="1"/>
        <v>#N/A</v>
      </c>
      <c r="BI11" t="e">
        <f ca="1"/>
        <v>#N/A</v>
      </c>
      <c r="BK11" s="7"/>
    </row>
    <row r="12" spans="1:66" x14ac:dyDescent="0.25">
      <c r="A12" s="6">
        <v>10</v>
      </c>
      <c r="B12" s="1">
        <f ca="1"/>
        <v>149632.23757309132</v>
      </c>
      <c r="C12" s="1">
        <f ca="1"/>
        <v>152655.09871943065</v>
      </c>
      <c r="D12" s="1">
        <f ca="1"/>
        <v>150175.28452977043</v>
      </c>
      <c r="E12" s="1">
        <f ca="1"/>
        <v>149350.17716083647</v>
      </c>
      <c r="F12" s="1">
        <f ca="1"/>
        <v>149605.53916497025</v>
      </c>
      <c r="G12" s="1">
        <f ca="1"/>
        <v>149188.88731331276</v>
      </c>
      <c r="H12" s="1">
        <f ca="1"/>
        <v>149228.86520207609</v>
      </c>
      <c r="I12" s="1">
        <f ca="1"/>
        <v>149276.54524830857</v>
      </c>
      <c r="J12" s="1">
        <f ca="1"/>
        <v>149973.47237902804</v>
      </c>
      <c r="K12" s="1">
        <f ca="1"/>
        <v>150300.32260622038</v>
      </c>
      <c r="L12" s="1">
        <f ca="1"/>
        <v>149867.25237298437</v>
      </c>
      <c r="M12" s="1">
        <f ca="1"/>
        <v>150898.68993651104</v>
      </c>
      <c r="N12" s="1">
        <f ca="1"/>
        <v>148089.5405890407</v>
      </c>
      <c r="O12" s="1">
        <f ca="1"/>
        <v>148092.16384539939</v>
      </c>
      <c r="P12" s="1">
        <f ca="1"/>
        <v>146813.22400373628</v>
      </c>
      <c r="Q12" s="1">
        <f ca="1"/>
        <v>146485.67893247952</v>
      </c>
      <c r="R12" s="1">
        <f ca="1"/>
        <v>146995.04947219658</v>
      </c>
      <c r="S12" s="1">
        <f ca="1"/>
        <v>148893.67348588214</v>
      </c>
      <c r="T12" s="1">
        <f ca="1"/>
        <v>149545.17076577048</v>
      </c>
      <c r="U12" s="1">
        <f ca="1"/>
        <v>149896.1182832043</v>
      </c>
      <c r="V12" s="1">
        <f ca="1"/>
        <v>149910.61995374804</v>
      </c>
      <c r="W12" s="1">
        <f ca="1"/>
        <v>149541.42080392878</v>
      </c>
      <c r="X12" s="1">
        <f ca="1"/>
        <v>149729.95286342001</v>
      </c>
      <c r="Y12" s="1">
        <f ca="1"/>
        <v>151244.80293513235</v>
      </c>
      <c r="Z12" s="1">
        <f ca="1"/>
        <v>149937.95301675724</v>
      </c>
      <c r="AA12" s="1">
        <f ca="1"/>
        <v>150881.27500070102</v>
      </c>
      <c r="AB12" s="1">
        <f ca="1"/>
        <v>146576.1176470127</v>
      </c>
      <c r="AC12" s="1">
        <f ca="1"/>
        <v>140979.47596567759</v>
      </c>
      <c r="AD12" s="1">
        <f ca="1"/>
        <v>142467.41986803402</v>
      </c>
      <c r="AE12" s="1">
        <f ca="1"/>
        <v>145925.58914806152</v>
      </c>
      <c r="AF12" s="1">
        <f ca="1"/>
        <v>149589.80533636108</v>
      </c>
      <c r="AG12" s="1">
        <f ca="1"/>
        <v>151213.725704646</v>
      </c>
      <c r="AH12" s="1">
        <f ca="1"/>
        <v>150190.98183954964</v>
      </c>
      <c r="AI12" s="1">
        <f ca="1"/>
        <v>149383.81225507893</v>
      </c>
      <c r="AJ12" s="1">
        <f ca="1"/>
        <v>149419.20317261049</v>
      </c>
      <c r="AK12" s="1">
        <f ca="1"/>
        <v>149181.09843531821</v>
      </c>
      <c r="AL12" s="1">
        <f ca="1"/>
        <v>149382.54746567889</v>
      </c>
      <c r="AM12" s="1" t="str">
        <f ca="1"/>
        <v/>
      </c>
      <c r="AN12" s="1" t="str">
        <f ca="1"/>
        <v/>
      </c>
      <c r="AO12" s="1" t="str">
        <f ca="1"/>
        <v/>
      </c>
      <c r="AP12" s="1" t="str">
        <f ca="1"/>
        <v/>
      </c>
      <c r="AQ12" s="1" t="str">
        <f ca="1"/>
        <v/>
      </c>
      <c r="AR12" s="1" t="str">
        <f ca="1"/>
        <v/>
      </c>
      <c r="AS12" s="1" t="str">
        <f ca="1"/>
        <v/>
      </c>
      <c r="AT12" s="1" t="str">
        <f ca="1"/>
        <v/>
      </c>
      <c r="AU12" s="1" t="str">
        <f ca="1"/>
        <v/>
      </c>
      <c r="AV12" s="1" t="str">
        <f ca="1"/>
        <v/>
      </c>
      <c r="AW12" s="1" t="str">
        <f ca="1"/>
        <v/>
      </c>
      <c r="AX12" s="1" t="str">
        <f ca="1"/>
        <v/>
      </c>
      <c r="AY12" t="e">
        <f ca="1"/>
        <v>#N/A</v>
      </c>
      <c r="AZ12" t="e">
        <f ca="1"/>
        <v>#N/A</v>
      </c>
      <c r="BA12" t="e">
        <f ca="1"/>
        <v>#N/A</v>
      </c>
      <c r="BB12" t="e">
        <f ca="1"/>
        <v>#N/A</v>
      </c>
      <c r="BC12" t="e">
        <f ca="1"/>
        <v>#N/A</v>
      </c>
      <c r="BD12" t="e">
        <f ca="1"/>
        <v>#N/A</v>
      </c>
      <c r="BE12" t="e">
        <f ca="1"/>
        <v>#N/A</v>
      </c>
      <c r="BF12" t="e">
        <f ca="1"/>
        <v>#N/A</v>
      </c>
      <c r="BG12" t="e">
        <f ca="1"/>
        <v>#N/A</v>
      </c>
      <c r="BH12" t="e">
        <f ca="1"/>
        <v>#N/A</v>
      </c>
      <c r="BI12" t="e">
        <f ca="1"/>
        <v>#N/A</v>
      </c>
      <c r="BK12" s="7"/>
    </row>
    <row r="13" spans="1:66" x14ac:dyDescent="0.25">
      <c r="A13" s="6">
        <v>11</v>
      </c>
      <c r="B13" s="1">
        <f ca="1"/>
        <v>149353.58647894504</v>
      </c>
      <c r="C13" s="1">
        <f ca="1"/>
        <v>152429.3790932534</v>
      </c>
      <c r="D13" s="1">
        <f ca="1"/>
        <v>150610.13268808028</v>
      </c>
      <c r="E13" s="1">
        <f ca="1"/>
        <v>149765.98882464739</v>
      </c>
      <c r="F13" s="1">
        <f ca="1"/>
        <v>150150.60856344557</v>
      </c>
      <c r="G13" s="1">
        <f ca="1"/>
        <v>149777.26302171391</v>
      </c>
      <c r="H13" s="1">
        <f ca="1"/>
        <v>149523.81097941141</v>
      </c>
      <c r="I13" s="1">
        <f ca="1"/>
        <v>149180.12404004415</v>
      </c>
      <c r="J13" s="1">
        <f ca="1"/>
        <v>149646.90802701676</v>
      </c>
      <c r="K13" s="1">
        <f ca="1"/>
        <v>150144.61789142556</v>
      </c>
      <c r="L13" s="1">
        <f ca="1"/>
        <v>149894.89954955899</v>
      </c>
      <c r="M13" s="1">
        <f ca="1"/>
        <v>150953.07097091002</v>
      </c>
      <c r="N13" s="1">
        <f ca="1"/>
        <v>147706.46373712737</v>
      </c>
      <c r="O13" s="1">
        <f ca="1"/>
        <v>147714.53526529088</v>
      </c>
      <c r="P13" s="1">
        <f ca="1"/>
        <v>146708.74447865761</v>
      </c>
      <c r="Q13" s="1">
        <f ca="1"/>
        <v>146670.4559412922</v>
      </c>
      <c r="R13" s="1">
        <f ca="1"/>
        <v>147368.03734015234</v>
      </c>
      <c r="S13" s="1">
        <f ca="1"/>
        <v>149403.91708937139</v>
      </c>
      <c r="T13" s="1">
        <f ca="1"/>
        <v>149790.92540366575</v>
      </c>
      <c r="U13" s="1">
        <f ca="1"/>
        <v>149848.44715918903</v>
      </c>
      <c r="V13" s="1">
        <f ca="1"/>
        <v>149437.76753596065</v>
      </c>
      <c r="W13" s="1">
        <f ca="1"/>
        <v>149411.84396920999</v>
      </c>
      <c r="X13" s="1">
        <f ca="1"/>
        <v>149797.32158492188</v>
      </c>
      <c r="Y13" s="1">
        <f ca="1"/>
        <v>151370.90399028582</v>
      </c>
      <c r="Z13" s="1">
        <f ca="1"/>
        <v>149739.9994638341</v>
      </c>
      <c r="AA13" s="1">
        <f ca="1"/>
        <v>150298.77407429327</v>
      </c>
      <c r="AB13" s="1">
        <f ca="1"/>
        <v>146457.22611442997</v>
      </c>
      <c r="AC13" s="1">
        <f ca="1"/>
        <v>140816.03448744136</v>
      </c>
      <c r="AD13" s="1">
        <f ca="1"/>
        <v>142360.11464367306</v>
      </c>
      <c r="AE13" s="1">
        <f ca="1"/>
        <v>146367.35844228874</v>
      </c>
      <c r="AF13" s="1">
        <f ca="1"/>
        <v>149998.92437957201</v>
      </c>
      <c r="AG13" s="1">
        <f ca="1"/>
        <v>151641.0138644469</v>
      </c>
      <c r="AH13" s="1">
        <f ca="1"/>
        <v>149801.81493435951</v>
      </c>
      <c r="AI13" s="1">
        <f ca="1"/>
        <v>149291.11345305882</v>
      </c>
      <c r="AJ13" s="1">
        <f ca="1"/>
        <v>149456.8383887698</v>
      </c>
      <c r="AK13" s="1">
        <f ca="1"/>
        <v>149248.44720146721</v>
      </c>
      <c r="AL13" s="1">
        <f ca="1"/>
        <v>149320.57355205057</v>
      </c>
      <c r="AM13" s="1" t="str">
        <f ca="1"/>
        <v/>
      </c>
      <c r="AN13" s="1" t="str">
        <f ca="1"/>
        <v/>
      </c>
      <c r="AO13" s="1" t="str">
        <f ca="1"/>
        <v/>
      </c>
      <c r="AP13" s="1" t="str">
        <f ca="1"/>
        <v/>
      </c>
      <c r="AQ13" s="1" t="str">
        <f ca="1"/>
        <v/>
      </c>
      <c r="AR13" s="1" t="str">
        <f ca="1"/>
        <v/>
      </c>
      <c r="AS13" s="1" t="str">
        <f ca="1"/>
        <v/>
      </c>
      <c r="AT13" s="1" t="str">
        <f ca="1"/>
        <v/>
      </c>
      <c r="AU13" s="1" t="str">
        <f ca="1"/>
        <v/>
      </c>
      <c r="AV13" s="1" t="str">
        <f ca="1"/>
        <v/>
      </c>
      <c r="AW13" s="1" t="str">
        <f ca="1"/>
        <v/>
      </c>
      <c r="AX13" s="1" t="str">
        <f ca="1"/>
        <v/>
      </c>
      <c r="AY13" t="e">
        <f ca="1"/>
        <v>#N/A</v>
      </c>
      <c r="AZ13" t="e">
        <f ca="1"/>
        <v>#N/A</v>
      </c>
      <c r="BA13" t="e">
        <f ca="1"/>
        <v>#N/A</v>
      </c>
      <c r="BB13" t="e">
        <f ca="1"/>
        <v>#N/A</v>
      </c>
      <c r="BC13" t="e">
        <f ca="1"/>
        <v>#N/A</v>
      </c>
      <c r="BD13" t="e">
        <f ca="1"/>
        <v>#N/A</v>
      </c>
      <c r="BE13" t="e">
        <f ca="1"/>
        <v>#N/A</v>
      </c>
      <c r="BF13" t="e">
        <f ca="1"/>
        <v>#N/A</v>
      </c>
      <c r="BG13" t="e">
        <f ca="1"/>
        <v>#N/A</v>
      </c>
      <c r="BH13" t="e">
        <f ca="1"/>
        <v>#N/A</v>
      </c>
      <c r="BI13" t="e">
        <f ca="1"/>
        <v>#N/A</v>
      </c>
      <c r="BK13" s="7"/>
    </row>
    <row r="14" spans="1:66" x14ac:dyDescent="0.25">
      <c r="A14" s="6">
        <v>12</v>
      </c>
      <c r="B14" s="1">
        <f ca="1"/>
        <v>148870.91458252713</v>
      </c>
      <c r="C14" s="1">
        <f ca="1"/>
        <v>152787.18545907328</v>
      </c>
      <c r="D14" s="1">
        <f ca="1"/>
        <v>151146.06056805421</v>
      </c>
      <c r="E14" s="1">
        <f ca="1"/>
        <v>150325.49763791449</v>
      </c>
      <c r="F14" s="1">
        <f ca="1"/>
        <v>150720.41696690675</v>
      </c>
      <c r="G14" s="1">
        <f ca="1"/>
        <v>150185.2320265577</v>
      </c>
      <c r="H14" s="1">
        <f ca="1"/>
        <v>149209.28048324984</v>
      </c>
      <c r="I14" s="1">
        <f ca="1"/>
        <v>148706.1316410939</v>
      </c>
      <c r="J14" s="1">
        <f ca="1"/>
        <v>149436.52059998258</v>
      </c>
      <c r="K14" s="1">
        <f ca="1"/>
        <v>150189.8955490677</v>
      </c>
      <c r="L14" s="1">
        <f ca="1"/>
        <v>149885.55278308832</v>
      </c>
      <c r="M14" s="1">
        <f ca="1"/>
        <v>150721.02867274385</v>
      </c>
      <c r="N14" s="1">
        <f ca="1"/>
        <v>146855.72216100962</v>
      </c>
      <c r="O14" s="1">
        <f ca="1"/>
        <v>147707.21927825955</v>
      </c>
      <c r="P14" s="1">
        <f ca="1"/>
        <v>146907.00833736308</v>
      </c>
      <c r="Q14" s="1">
        <f ca="1"/>
        <v>147023.08908712113</v>
      </c>
      <c r="R14" s="1">
        <f ca="1"/>
        <v>147885.30055906574</v>
      </c>
      <c r="S14" s="1">
        <f ca="1"/>
        <v>149829.36115419492</v>
      </c>
      <c r="T14" s="1">
        <f ca="1"/>
        <v>149750.25565848214</v>
      </c>
      <c r="U14" s="1">
        <f ca="1"/>
        <v>149371.2544728613</v>
      </c>
      <c r="V14" s="1">
        <f ca="1"/>
        <v>149260.92253147531</v>
      </c>
      <c r="W14" s="1">
        <f ca="1"/>
        <v>149536.03992910252</v>
      </c>
      <c r="X14" s="1">
        <f ca="1"/>
        <v>149836.84073990336</v>
      </c>
      <c r="Y14" s="1">
        <f ca="1"/>
        <v>151259.4270041312</v>
      </c>
      <c r="Z14" s="1">
        <f ca="1"/>
        <v>149090.41511670925</v>
      </c>
      <c r="AA14" s="1">
        <f ca="1"/>
        <v>150480.83064298128</v>
      </c>
      <c r="AB14" s="1">
        <f ca="1"/>
        <v>146572.01087422163</v>
      </c>
      <c r="AC14" s="1">
        <f ca="1"/>
        <v>140704.81147758086</v>
      </c>
      <c r="AD14" s="1">
        <f ca="1"/>
        <v>142338.23176708369</v>
      </c>
      <c r="AE14" s="1">
        <f ca="1"/>
        <v>146630.79816291691</v>
      </c>
      <c r="AF14" s="1">
        <f ca="1"/>
        <v>150360.61879763709</v>
      </c>
      <c r="AG14" s="1">
        <f ca="1"/>
        <v>151378.61194501998</v>
      </c>
      <c r="AH14" s="1">
        <f ca="1"/>
        <v>149614.12831412599</v>
      </c>
      <c r="AI14" s="1">
        <f ca="1"/>
        <v>149306.92870148638</v>
      </c>
      <c r="AJ14" s="1">
        <f ca="1"/>
        <v>149518.85006304499</v>
      </c>
      <c r="AK14" s="1">
        <f ca="1"/>
        <v>149300.23019315384</v>
      </c>
      <c r="AL14" s="1">
        <f ca="1"/>
        <v>148590.0147802002</v>
      </c>
      <c r="AM14" s="1" t="str">
        <f ca="1"/>
        <v/>
      </c>
      <c r="AN14" s="1" t="str">
        <f ca="1"/>
        <v/>
      </c>
      <c r="AO14" s="1" t="str">
        <f ca="1"/>
        <v/>
      </c>
      <c r="AP14" s="1" t="str">
        <f ca="1"/>
        <v/>
      </c>
      <c r="AQ14" s="1" t="str">
        <f ca="1"/>
        <v/>
      </c>
      <c r="AR14" s="1" t="str">
        <f ca="1"/>
        <v/>
      </c>
      <c r="AS14" s="1" t="str">
        <f ca="1"/>
        <v/>
      </c>
      <c r="AT14" s="1" t="str">
        <f ca="1"/>
        <v/>
      </c>
      <c r="AU14" s="1" t="str">
        <f ca="1"/>
        <v/>
      </c>
      <c r="AV14" s="1" t="str">
        <f ca="1"/>
        <v/>
      </c>
      <c r="AW14" s="1" t="str">
        <f ca="1"/>
        <v/>
      </c>
      <c r="AX14" s="1" t="str">
        <f ca="1"/>
        <v/>
      </c>
      <c r="AY14" t="e">
        <f ca="1"/>
        <v>#N/A</v>
      </c>
      <c r="AZ14" t="e">
        <f ca="1"/>
        <v>#N/A</v>
      </c>
      <c r="BA14" t="e">
        <f ca="1"/>
        <v>#N/A</v>
      </c>
      <c r="BB14" t="e">
        <f ca="1"/>
        <v>#N/A</v>
      </c>
      <c r="BC14" t="e">
        <f ca="1"/>
        <v>#N/A</v>
      </c>
      <c r="BD14" t="e">
        <f ca="1"/>
        <v>#N/A</v>
      </c>
      <c r="BE14" t="e">
        <f ca="1"/>
        <v>#N/A</v>
      </c>
      <c r="BF14" t="e">
        <f ca="1"/>
        <v>#N/A</v>
      </c>
      <c r="BG14" t="e">
        <f ca="1"/>
        <v>#N/A</v>
      </c>
      <c r="BH14" t="e">
        <f ca="1"/>
        <v>#N/A</v>
      </c>
      <c r="BI14" t="e">
        <f ca="1"/>
        <v>#N/A</v>
      </c>
      <c r="BK14" s="7"/>
    </row>
    <row r="15" spans="1:66" x14ac:dyDescent="0.25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s="29" t="s">
        <v>6</v>
      </c>
      <c r="Z15" s="30">
        <f t="shared" ref="Z15:AW15" ca="1" si="0">IFERROR(Z1/N1-1,"")</f>
        <v>1.0657529072120031E-3</v>
      </c>
      <c r="AA15" s="30">
        <f t="shared" ca="1" si="0"/>
        <v>3.4785277729056929E-3</v>
      </c>
      <c r="AB15" s="30">
        <f t="shared" ca="1" si="0"/>
        <v>-1.0659357701047201E-3</v>
      </c>
      <c r="AC15" s="30">
        <f t="shared" ca="1" si="0"/>
        <v>-1.8506618037938516E-2</v>
      </c>
      <c r="AD15" s="30">
        <f t="shared" ca="1" si="0"/>
        <v>-1.7329886468036015E-2</v>
      </c>
      <c r="AE15" s="30">
        <f t="shared" ca="1" si="0"/>
        <v>-1.2187469043816512E-2</v>
      </c>
      <c r="AF15" s="30">
        <f t="shared" ca="1" si="0"/>
        <v>-6.0064466081746204E-3</v>
      </c>
      <c r="AG15" s="30">
        <f t="shared" ca="1" si="0"/>
        <v>-2.8582254711286836E-3</v>
      </c>
      <c r="AH15" s="30">
        <f t="shared" ca="1" si="0"/>
        <v>-1.4782836387073894E-3</v>
      </c>
      <c r="AI15" s="30">
        <f t="shared" ca="1" si="0"/>
        <v>-1.7757053238952603E-3</v>
      </c>
      <c r="AJ15" s="30">
        <f t="shared" ca="1" si="0"/>
        <v>-1.8299119447927614E-3</v>
      </c>
      <c r="AK15" s="30">
        <f t="shared" ca="1" si="0"/>
        <v>-2.3316440762042312E-3</v>
      </c>
      <c r="AL15" s="30">
        <f t="shared" ca="1" si="0"/>
        <v>-1.6206455090627125E-3</v>
      </c>
      <c r="AM15" s="30" t="str">
        <f t="shared" ca="1" si="0"/>
        <v/>
      </c>
      <c r="AN15" s="30" t="str">
        <f t="shared" ca="1" si="0"/>
        <v/>
      </c>
      <c r="AO15" s="30" t="str">
        <f t="shared" ca="1" si="0"/>
        <v/>
      </c>
      <c r="AP15" s="30" t="str">
        <f t="shared" ca="1" si="0"/>
        <v/>
      </c>
      <c r="AQ15" s="30" t="str">
        <f t="shared" ca="1" si="0"/>
        <v/>
      </c>
      <c r="AR15" s="30" t="str">
        <f t="shared" ca="1" si="0"/>
        <v/>
      </c>
      <c r="AS15" s="30" t="str">
        <f t="shared" ca="1" si="0"/>
        <v/>
      </c>
      <c r="AT15" s="30" t="str">
        <f t="shared" ca="1" si="0"/>
        <v/>
      </c>
      <c r="AU15" s="30" t="str">
        <f t="shared" ca="1" si="0"/>
        <v/>
      </c>
      <c r="AV15" s="30" t="str">
        <f t="shared" ca="1" si="0"/>
        <v/>
      </c>
      <c r="AW15" s="30" t="str">
        <f t="shared" ca="1" si="0"/>
        <v/>
      </c>
      <c r="AX15"/>
      <c r="AY15"/>
      <c r="AZ15"/>
      <c r="BA15"/>
      <c r="BB15"/>
      <c r="BK15" s="40" t="s">
        <v>9</v>
      </c>
      <c r="BL15" s="40" t="s">
        <v>3</v>
      </c>
      <c r="BM15" s="40" t="s">
        <v>10</v>
      </c>
      <c r="BN15" s="39" t="s">
        <v>7</v>
      </c>
    </row>
    <row r="16" spans="1:66" x14ac:dyDescent="0.25">
      <c r="A16" s="2" t="s">
        <v>0</v>
      </c>
      <c r="B16" s="3">
        <f t="array" aca="1" ref="B16:BI28" ca="1">OFFSET([2]Mediana!$A$2,80,MATCH(_Disponible_Registral,[2]Mediana!$2:$2)-36-MONTH(_Disponible_Registral),13,48+MONTH(_Disponible_Registral))</f>
        <v>43131</v>
      </c>
      <c r="C16" s="3">
        <f ca="1"/>
        <v>43159</v>
      </c>
      <c r="D16" s="3">
        <f ca="1"/>
        <v>43190</v>
      </c>
      <c r="E16" s="3">
        <f ca="1"/>
        <v>43220</v>
      </c>
      <c r="F16" s="3">
        <f ca="1"/>
        <v>43251</v>
      </c>
      <c r="G16" s="3">
        <f ca="1"/>
        <v>43281</v>
      </c>
      <c r="H16" s="3">
        <f ca="1"/>
        <v>43312</v>
      </c>
      <c r="I16" s="3">
        <f ca="1"/>
        <v>43343</v>
      </c>
      <c r="J16" s="3">
        <f ca="1"/>
        <v>43373</v>
      </c>
      <c r="K16" s="3">
        <f ca="1"/>
        <v>43404</v>
      </c>
      <c r="L16" s="3">
        <f ca="1"/>
        <v>43434</v>
      </c>
      <c r="M16" s="3">
        <f ca="1"/>
        <v>43465</v>
      </c>
      <c r="N16" s="3">
        <f ca="1"/>
        <v>43496</v>
      </c>
      <c r="O16" s="3">
        <f ca="1"/>
        <v>43524</v>
      </c>
      <c r="P16" s="3">
        <f ca="1"/>
        <v>43555</v>
      </c>
      <c r="Q16" s="3">
        <f ca="1"/>
        <v>43585</v>
      </c>
      <c r="R16" s="3">
        <f ca="1"/>
        <v>43616</v>
      </c>
      <c r="S16" s="3">
        <f ca="1"/>
        <v>43646</v>
      </c>
      <c r="T16" s="3">
        <f ca="1"/>
        <v>43677</v>
      </c>
      <c r="U16" s="3">
        <f ca="1"/>
        <v>43708</v>
      </c>
      <c r="V16" s="3">
        <f ca="1"/>
        <v>43738</v>
      </c>
      <c r="W16" s="3">
        <f ca="1"/>
        <v>43769</v>
      </c>
      <c r="X16" s="3">
        <f ca="1"/>
        <v>43799</v>
      </c>
      <c r="Y16" s="3">
        <f ca="1"/>
        <v>43830</v>
      </c>
      <c r="Z16" s="3">
        <f ca="1"/>
        <v>43861</v>
      </c>
      <c r="AA16" s="3">
        <f ca="1"/>
        <v>43890</v>
      </c>
      <c r="AB16" s="3">
        <f ca="1"/>
        <v>43921</v>
      </c>
      <c r="AC16" s="3">
        <f ca="1"/>
        <v>43951</v>
      </c>
      <c r="AD16" s="3">
        <f ca="1"/>
        <v>43982</v>
      </c>
      <c r="AE16" s="3">
        <f ca="1"/>
        <v>44012</v>
      </c>
      <c r="AF16" s="3">
        <f ca="1"/>
        <v>44043</v>
      </c>
      <c r="AG16" s="3">
        <f ca="1"/>
        <v>44074</v>
      </c>
      <c r="AH16" s="3">
        <f ca="1"/>
        <v>44104</v>
      </c>
      <c r="AI16" s="3">
        <f ca="1"/>
        <v>44135</v>
      </c>
      <c r="AJ16" s="3">
        <f ca="1"/>
        <v>44165</v>
      </c>
      <c r="AK16" s="3">
        <f ca="1"/>
        <v>44196</v>
      </c>
      <c r="AL16" s="3">
        <f ca="1"/>
        <v>44227</v>
      </c>
      <c r="AM16" s="4">
        <f ca="1"/>
        <v>44255</v>
      </c>
      <c r="AN16" s="3">
        <f ca="1"/>
        <v>44286</v>
      </c>
      <c r="AO16" s="3">
        <f ca="1"/>
        <v>44316</v>
      </c>
      <c r="AP16" s="3">
        <f ca="1"/>
        <v>44347</v>
      </c>
      <c r="AQ16" s="3">
        <f ca="1"/>
        <v>44377</v>
      </c>
      <c r="AR16" s="3">
        <f ca="1"/>
        <v>44408</v>
      </c>
      <c r="AS16" s="3">
        <f ca="1"/>
        <v>44439</v>
      </c>
      <c r="AT16" s="3">
        <f ca="1"/>
        <v>44469</v>
      </c>
      <c r="AU16" s="3">
        <f ca="1"/>
        <v>44500</v>
      </c>
      <c r="AV16" s="3">
        <f ca="1"/>
        <v>44530</v>
      </c>
      <c r="AW16" s="3">
        <f ca="1"/>
        <v>44561</v>
      </c>
      <c r="AX16" s="3">
        <f ca="1"/>
        <v>44592</v>
      </c>
      <c r="AY16" s="4" t="e">
        <f ca="1"/>
        <v>#N/A</v>
      </c>
      <c r="AZ16" s="3" t="e">
        <f ca="1"/>
        <v>#N/A</v>
      </c>
      <c r="BA16" s="3" t="e">
        <f ca="1"/>
        <v>#N/A</v>
      </c>
      <c r="BB16" s="3" t="e">
        <f ca="1"/>
        <v>#N/A</v>
      </c>
      <c r="BC16" s="3" t="e">
        <f ca="1"/>
        <v>#N/A</v>
      </c>
      <c r="BD16" s="3" t="e">
        <f ca="1"/>
        <v>#N/A</v>
      </c>
      <c r="BE16" s="3" t="e">
        <f ca="1"/>
        <v>#N/A</v>
      </c>
      <c r="BF16" s="3" t="e">
        <f ca="1"/>
        <v>#N/A</v>
      </c>
      <c r="BG16" s="3" t="e">
        <f ca="1"/>
        <v>#N/A</v>
      </c>
      <c r="BH16" s="3" t="e">
        <f ca="1"/>
        <v>#N/A</v>
      </c>
      <c r="BI16" s="3" t="e">
        <f ca="1"/>
        <v>#N/A</v>
      </c>
      <c r="BK16" s="9">
        <f ca="1">INDEX(_SSAutCLM,ROWS($A$1:A1))</f>
        <v>147784</v>
      </c>
      <c r="BL16" s="9">
        <f ca="1">INDEX(_SSAutCLM,ROWS($A$1:C1))</f>
        <v>147784</v>
      </c>
      <c r="BM16" s="9"/>
      <c r="BN16" s="41">
        <f ca="1">SUM(OFFSET(BN17,0,0,_Horizonte_Registral,1))</f>
        <v>0</v>
      </c>
    </row>
    <row r="17" spans="1:66" x14ac:dyDescent="0.25">
      <c r="A17" s="5">
        <v>1</v>
      </c>
      <c r="B17" s="28">
        <f ca="1"/>
        <v>1.3240550628345791E-3</v>
      </c>
      <c r="C17" s="28">
        <f ca="1"/>
        <v>3.1836962383614553E-3</v>
      </c>
      <c r="D17" s="28">
        <f ca="1"/>
        <v>3.0296446558951452E-3</v>
      </c>
      <c r="E17" s="28">
        <f ca="1"/>
        <v>1.5497651288071681E-3</v>
      </c>
      <c r="F17" s="28">
        <f ca="1"/>
        <v>1.0452149263953641E-3</v>
      </c>
      <c r="G17" s="28">
        <f ca="1"/>
        <v>8.9265961707569422E-4</v>
      </c>
      <c r="H17" s="28">
        <f ca="1"/>
        <v>1.6751124433982763E-3</v>
      </c>
      <c r="I17" s="28">
        <f ca="1"/>
        <v>1.3547123898294041E-3</v>
      </c>
      <c r="J17" s="28">
        <f ca="1"/>
        <v>9.9490659560085536E-4</v>
      </c>
      <c r="K17" s="28">
        <f ca="1"/>
        <v>1.6043617990861201E-3</v>
      </c>
      <c r="L17" s="28">
        <f ca="1"/>
        <v>1.4507322624293956E-3</v>
      </c>
      <c r="M17" s="28">
        <f ca="1"/>
        <v>1.1871202435288911E-3</v>
      </c>
      <c r="N17" s="28">
        <f ca="1"/>
        <v>2.5043726621875378E-3</v>
      </c>
      <c r="O17" s="28">
        <f ca="1"/>
        <v>2.1488556253426482E-3</v>
      </c>
      <c r="P17" s="28">
        <f ca="1"/>
        <v>9.9478865886720312E-4</v>
      </c>
      <c r="Q17" s="28">
        <f ca="1"/>
        <v>1.0325962959063695E-3</v>
      </c>
      <c r="R17" s="28">
        <f ca="1"/>
        <v>9.3679385301220796E-4</v>
      </c>
      <c r="S17" s="28">
        <f ca="1"/>
        <v>1.577787191337739E-3</v>
      </c>
      <c r="T17" s="28">
        <f ca="1"/>
        <v>1.2640776715835934E-3</v>
      </c>
      <c r="U17" s="28">
        <f ca="1"/>
        <v>7.1940462824483711E-4</v>
      </c>
      <c r="V17" s="28">
        <f ca="1"/>
        <v>6.9450279015432115E-4</v>
      </c>
      <c r="W17" s="28">
        <f ca="1"/>
        <v>6.5069016948281645E-4</v>
      </c>
      <c r="X17" s="28">
        <f ca="1"/>
        <v>7.8445967209623581E-4</v>
      </c>
      <c r="Y17" s="28">
        <f ca="1"/>
        <v>1.3264544643760271E-3</v>
      </c>
      <c r="Z17" s="28">
        <f ca="1"/>
        <v>1.9116147883694759E-3</v>
      </c>
      <c r="AA17" s="28">
        <f ca="1"/>
        <v>2.0649906392203243E-3</v>
      </c>
      <c r="AB17" s="28">
        <f ca="1"/>
        <v>4.7821383192918412E-3</v>
      </c>
      <c r="AC17" s="28">
        <f ca="1"/>
        <v>1.3709220111633445E-2</v>
      </c>
      <c r="AD17" s="28">
        <f ca="1"/>
        <v>1.3837913454588012E-2</v>
      </c>
      <c r="AE17" s="28">
        <f ca="1"/>
        <v>8.4819944097323623E-3</v>
      </c>
      <c r="AF17" s="28">
        <f ca="1"/>
        <v>7.8993530821150626E-3</v>
      </c>
      <c r="AG17" s="28">
        <f ca="1"/>
        <v>4.6078519016263669E-3</v>
      </c>
      <c r="AH17" s="28">
        <f ca="1"/>
        <v>2.0912015972541324E-3</v>
      </c>
      <c r="AI17" s="28">
        <f ca="1"/>
        <v>2.2943472203891639E-3</v>
      </c>
      <c r="AJ17" s="28">
        <f ca="1"/>
        <v>2.1300386733249387E-3</v>
      </c>
      <c r="AK17" s="28">
        <f ca="1"/>
        <v>1.8476767922039369E-3</v>
      </c>
      <c r="AL17" s="28">
        <f ca="1"/>
        <v>1.9699587239286956E-3</v>
      </c>
      <c r="AM17" s="28" t="str">
        <f ca="1"/>
        <v/>
      </c>
      <c r="AN17" s="28" t="str">
        <f ca="1"/>
        <v/>
      </c>
      <c r="AO17" s="28" t="str">
        <f ca="1"/>
        <v/>
      </c>
      <c r="AP17" s="28" t="str">
        <f ca="1"/>
        <v/>
      </c>
      <c r="AQ17" s="28" t="str">
        <f ca="1"/>
        <v/>
      </c>
      <c r="AR17" s="28" t="str">
        <f ca="1"/>
        <v/>
      </c>
      <c r="AS17" s="28" t="str">
        <f ca="1"/>
        <v/>
      </c>
      <c r="AT17" s="28" t="str">
        <f ca="1"/>
        <v/>
      </c>
      <c r="AU17" s="28" t="str">
        <f ca="1"/>
        <v/>
      </c>
      <c r="AV17" s="28" t="str">
        <f ca="1"/>
        <v/>
      </c>
      <c r="AW17" s="28" t="str">
        <f ca="1"/>
        <v/>
      </c>
      <c r="AX17" s="28" t="str">
        <f ca="1"/>
        <v/>
      </c>
      <c r="AY17" s="28" t="e">
        <f ca="1"/>
        <v>#N/A</v>
      </c>
      <c r="AZ17" s="28" t="e">
        <f ca="1"/>
        <v>#N/A</v>
      </c>
      <c r="BA17" s="28" t="e">
        <f ca="1"/>
        <v>#N/A</v>
      </c>
      <c r="BB17" s="28" t="e">
        <f ca="1"/>
        <v>#N/A</v>
      </c>
      <c r="BC17" s="28" t="e">
        <f ca="1"/>
        <v>#N/A</v>
      </c>
      <c r="BD17" s="28" t="e">
        <f ca="1"/>
        <v>#N/A</v>
      </c>
      <c r="BE17" s="28" t="e">
        <f ca="1"/>
        <v>#N/A</v>
      </c>
      <c r="BF17" s="28" t="e">
        <f ca="1"/>
        <v>#N/A</v>
      </c>
      <c r="BG17" s="28" t="e">
        <f ca="1"/>
        <v>#N/A</v>
      </c>
      <c r="BH17" s="28" t="e">
        <f ca="1"/>
        <v>#N/A</v>
      </c>
      <c r="BI17" s="28" t="e">
        <f ca="1"/>
        <v>#N/A</v>
      </c>
      <c r="BK17" s="9">
        <f ca="1">INDEX(_SSAutCLM,ROWS($A$1:A2))</f>
        <v>148305</v>
      </c>
      <c r="BL17" s="9">
        <f ca="1">INDEX(_SSAutCLM,ROWS($A$1:C2))</f>
        <v>148305</v>
      </c>
      <c r="BM17" s="9"/>
      <c r="BN17" s="38">
        <f ca="1">IF(INDEX(Previsiones_SSAutCLM,1)&lt;INDEX(_SSAutCLM,_NumeroMeses),1,0)</f>
        <v>0</v>
      </c>
    </row>
    <row r="18" spans="1:66" x14ac:dyDescent="0.25">
      <c r="A18" s="5">
        <v>2</v>
      </c>
      <c r="B18" s="28">
        <f ca="1"/>
        <v>3.9855183427455797E-3</v>
      </c>
      <c r="C18" s="28">
        <f ca="1"/>
        <v>4.9806939859203762E-3</v>
      </c>
      <c r="D18" s="28">
        <f ca="1"/>
        <v>5.3619015111527222E-3</v>
      </c>
      <c r="E18" s="28">
        <f ca="1"/>
        <v>4.040830491901193E-3</v>
      </c>
      <c r="F18" s="28">
        <f ca="1"/>
        <v>2.9618825157919446E-3</v>
      </c>
      <c r="G18" s="28">
        <f ca="1"/>
        <v>2.8896547625840256E-3</v>
      </c>
      <c r="H18" s="28">
        <f ca="1"/>
        <v>2.9660021338808532E-3</v>
      </c>
      <c r="I18" s="28">
        <f ca="1"/>
        <v>2.9690546969287791E-3</v>
      </c>
      <c r="J18" s="28">
        <f ca="1"/>
        <v>2.7687813468256907E-3</v>
      </c>
      <c r="K18" s="28">
        <f ca="1"/>
        <v>2.3852239337802585E-3</v>
      </c>
      <c r="L18" s="28">
        <f ca="1"/>
        <v>2.0696179056729335E-3</v>
      </c>
      <c r="M18" s="28">
        <f ca="1"/>
        <v>1.7026675334273411E-3</v>
      </c>
      <c r="N18" s="28">
        <f ca="1"/>
        <v>3.1549989793053061E-3</v>
      </c>
      <c r="O18" s="28">
        <f ca="1"/>
        <v>3.5174348246252182E-3</v>
      </c>
      <c r="P18" s="28">
        <f ca="1"/>
        <v>3.3484882569861907E-3</v>
      </c>
      <c r="Q18" s="28">
        <f ca="1"/>
        <v>1.9081286593942521E-3</v>
      </c>
      <c r="R18" s="28">
        <f ca="1"/>
        <v>2.4903615820963758E-3</v>
      </c>
      <c r="S18" s="28">
        <f ca="1"/>
        <v>2.7357582732750094E-3</v>
      </c>
      <c r="T18" s="28">
        <f ca="1"/>
        <v>2.4638114189278115E-3</v>
      </c>
      <c r="U18" s="28">
        <f ca="1"/>
        <v>1.4670852354188341E-3</v>
      </c>
      <c r="V18" s="28">
        <f ca="1"/>
        <v>1.0397296031534721E-3</v>
      </c>
      <c r="W18" s="28">
        <f ca="1"/>
        <v>1.1130305627071926E-3</v>
      </c>
      <c r="X18" s="28">
        <f ca="1"/>
        <v>1.7742112838324557E-3</v>
      </c>
      <c r="Y18" s="28">
        <f ca="1"/>
        <v>1.8650947257896114E-3</v>
      </c>
      <c r="Z18" s="28">
        <f ca="1"/>
        <v>2.0324666904252744E-3</v>
      </c>
      <c r="AA18" s="28">
        <f ca="1"/>
        <v>2.7568807147197302E-3</v>
      </c>
      <c r="AB18" s="28">
        <f ca="1"/>
        <v>1.279482468584147E-2</v>
      </c>
      <c r="AC18" s="28">
        <f ca="1"/>
        <v>1.7776389360244504E-2</v>
      </c>
      <c r="AD18" s="28">
        <f ca="1"/>
        <v>2.3133986516555016E-2</v>
      </c>
      <c r="AE18" s="28">
        <f ca="1"/>
        <v>1.92280642425856E-2</v>
      </c>
      <c r="AF18" s="28">
        <f ca="1"/>
        <v>1.7029658030154889E-2</v>
      </c>
      <c r="AG18" s="28">
        <f ca="1"/>
        <v>1.0643754036517225E-2</v>
      </c>
      <c r="AH18" s="28">
        <f ca="1"/>
        <v>6.004844915868477E-3</v>
      </c>
      <c r="AI18" s="28">
        <f ca="1"/>
        <v>3.6609478095966526E-3</v>
      </c>
      <c r="AJ18" s="28">
        <f ca="1"/>
        <v>3.8257000773003129E-3</v>
      </c>
      <c r="AK18" s="28">
        <f ca="1"/>
        <v>3.8323775715691693E-3</v>
      </c>
      <c r="AL18" s="28">
        <f ca="1"/>
        <v>3.5742652042410382E-3</v>
      </c>
      <c r="AM18" s="28" t="str">
        <f ca="1"/>
        <v/>
      </c>
      <c r="AN18" s="28" t="str">
        <f ca="1"/>
        <v/>
      </c>
      <c r="AO18" s="28" t="str">
        <f ca="1"/>
        <v/>
      </c>
      <c r="AP18" s="28" t="str">
        <f ca="1"/>
        <v/>
      </c>
      <c r="AQ18" s="28" t="str">
        <f ca="1"/>
        <v/>
      </c>
      <c r="AR18" s="28" t="str">
        <f ca="1"/>
        <v/>
      </c>
      <c r="AS18" s="28" t="str">
        <f ca="1"/>
        <v/>
      </c>
      <c r="AT18" s="28" t="str">
        <f ca="1"/>
        <v/>
      </c>
      <c r="AU18" s="28" t="str">
        <f ca="1"/>
        <v/>
      </c>
      <c r="AV18" s="28" t="str">
        <f ca="1"/>
        <v/>
      </c>
      <c r="AW18" s="28" t="str">
        <f ca="1"/>
        <v/>
      </c>
      <c r="AX18" s="28" t="str">
        <f ca="1"/>
        <v/>
      </c>
      <c r="AY18" s="28" t="e">
        <f ca="1"/>
        <v>#N/A</v>
      </c>
      <c r="AZ18" s="28" t="e">
        <f ca="1"/>
        <v>#N/A</v>
      </c>
      <c r="BA18" s="28" t="e">
        <f ca="1"/>
        <v>#N/A</v>
      </c>
      <c r="BB18" s="28" t="e">
        <f ca="1"/>
        <v>#N/A</v>
      </c>
      <c r="BC18" s="28" t="e">
        <f ca="1"/>
        <v>#N/A</v>
      </c>
      <c r="BD18" s="28" t="e">
        <f ca="1"/>
        <v>#N/A</v>
      </c>
      <c r="BE18" s="28" t="e">
        <f ca="1"/>
        <v>#N/A</v>
      </c>
      <c r="BF18" s="28" t="e">
        <f ca="1"/>
        <v>#N/A</v>
      </c>
      <c r="BG18" s="28" t="e">
        <f ca="1"/>
        <v>#N/A</v>
      </c>
      <c r="BH18" s="28" t="e">
        <f ca="1"/>
        <v>#N/A</v>
      </c>
      <c r="BI18" s="28" t="e">
        <f ca="1"/>
        <v>#N/A</v>
      </c>
      <c r="BK18" s="9">
        <f ca="1">INDEX(_SSAutCLM,ROWS($A$1:A3))</f>
        <v>148744</v>
      </c>
      <c r="BL18" s="9">
        <f ca="1">INDEX(_SSAutCLM,ROWS($A$1:C3))</f>
        <v>148744</v>
      </c>
      <c r="BM18" s="9"/>
      <c r="BN18" s="38">
        <f ca="1">IF(INDEX(Previsiones_SSAutCLM,2)&lt;INDEX(_SSAutCLM,_NumeroMeses),1,0)</f>
        <v>0</v>
      </c>
    </row>
    <row r="19" spans="1:66" x14ac:dyDescent="0.25">
      <c r="A19" s="6">
        <v>3</v>
      </c>
      <c r="B19" s="28">
        <f ca="1"/>
        <v>5.4684496505754219E-3</v>
      </c>
      <c r="C19" s="28">
        <f ca="1"/>
        <v>6.0334283271600486E-3</v>
      </c>
      <c r="D19" s="28">
        <f ca="1"/>
        <v>7.1628651595807089E-3</v>
      </c>
      <c r="E19" s="28">
        <f ca="1"/>
        <v>6.3882282393944653E-3</v>
      </c>
      <c r="F19" s="28">
        <f ca="1"/>
        <v>4.9300630518128667E-3</v>
      </c>
      <c r="G19" s="28">
        <f ca="1"/>
        <v>5.1730307370787118E-3</v>
      </c>
      <c r="H19" s="28">
        <f ca="1"/>
        <v>4.2248703381242078E-3</v>
      </c>
      <c r="I19" s="28">
        <f ca="1"/>
        <v>3.8831190541942003E-3</v>
      </c>
      <c r="J19" s="28">
        <f ca="1"/>
        <v>4.0301989446025234E-3</v>
      </c>
      <c r="K19" s="28">
        <f ca="1"/>
        <v>3.329546105897984E-3</v>
      </c>
      <c r="L19" s="28">
        <f ca="1"/>
        <v>3.5808777439871554E-3</v>
      </c>
      <c r="M19" s="28">
        <f ca="1"/>
        <v>3.5910861151600337E-3</v>
      </c>
      <c r="N19" s="28">
        <f ca="1"/>
        <v>4.6977791234364026E-3</v>
      </c>
      <c r="O19" s="28">
        <f ca="1"/>
        <v>4.5657934625050094E-3</v>
      </c>
      <c r="P19" s="28">
        <f ca="1"/>
        <v>3.9494533758222877E-3</v>
      </c>
      <c r="Q19" s="28">
        <f ca="1"/>
        <v>4.0376742874130992E-3</v>
      </c>
      <c r="R19" s="28">
        <f ca="1"/>
        <v>3.3826961758665411E-3</v>
      </c>
      <c r="S19" s="28">
        <f ca="1"/>
        <v>3.8062350549165598E-3</v>
      </c>
      <c r="T19" s="28">
        <f ca="1"/>
        <v>3.8665577530983377E-3</v>
      </c>
      <c r="U19" s="28">
        <f ca="1"/>
        <v>3.0980909101159396E-3</v>
      </c>
      <c r="V19" s="28">
        <f ca="1"/>
        <v>2.2130859655660339E-3</v>
      </c>
      <c r="W19" s="28">
        <f ca="1"/>
        <v>1.9954706219924038E-3</v>
      </c>
      <c r="X19" s="28">
        <f ca="1"/>
        <v>2.1871746268702879E-3</v>
      </c>
      <c r="Y19" s="28">
        <f ca="1"/>
        <v>2.6345567818168575E-3</v>
      </c>
      <c r="Z19" s="28">
        <f ca="1"/>
        <v>4.3487936137170721E-3</v>
      </c>
      <c r="AA19" s="28">
        <f ca="1"/>
        <v>1.0603616751586293E-2</v>
      </c>
      <c r="AB19" s="28">
        <f ca="1"/>
        <v>1.7755842408253515E-2</v>
      </c>
      <c r="AC19" s="28">
        <f ca="1"/>
        <v>1.9306428358021169E-2</v>
      </c>
      <c r="AD19" s="28">
        <f ca="1"/>
        <v>2.526243830512425E-2</v>
      </c>
      <c r="AE19" s="28">
        <f ca="1"/>
        <v>2.436636852801688E-2</v>
      </c>
      <c r="AF19" s="28">
        <f ca="1"/>
        <v>2.0363067298174421E-2</v>
      </c>
      <c r="AG19" s="28">
        <f ca="1"/>
        <v>1.8302362058986832E-2</v>
      </c>
      <c r="AH19" s="28">
        <f ca="1"/>
        <v>1.1662314502425794E-2</v>
      </c>
      <c r="AI19" s="28">
        <f ca="1"/>
        <v>7.2494845114140505E-3</v>
      </c>
      <c r="AJ19" s="28">
        <f ca="1"/>
        <v>4.5333543206308863E-3</v>
      </c>
      <c r="AK19" s="28">
        <f ca="1"/>
        <v>5.026107744328284E-3</v>
      </c>
      <c r="AL19" s="28">
        <f ca="1"/>
        <v>4.5928294465462111E-3</v>
      </c>
      <c r="AM19" s="28" t="str">
        <f ca="1"/>
        <v/>
      </c>
      <c r="AN19" s="28" t="str">
        <f ca="1"/>
        <v/>
      </c>
      <c r="AO19" s="28" t="str">
        <f ca="1"/>
        <v/>
      </c>
      <c r="AP19" s="28" t="str">
        <f ca="1"/>
        <v/>
      </c>
      <c r="AQ19" s="28" t="str">
        <f ca="1"/>
        <v/>
      </c>
      <c r="AR19" s="28" t="str">
        <f ca="1"/>
        <v/>
      </c>
      <c r="AS19" s="28" t="str">
        <f ca="1"/>
        <v/>
      </c>
      <c r="AT19" s="28" t="str">
        <f ca="1"/>
        <v/>
      </c>
      <c r="AU19" s="28" t="str">
        <f ca="1"/>
        <v/>
      </c>
      <c r="AV19" s="28" t="str">
        <f ca="1"/>
        <v/>
      </c>
      <c r="AW19" s="28" t="str">
        <f ca="1"/>
        <v/>
      </c>
      <c r="AX19" s="28" t="str">
        <f ca="1"/>
        <v/>
      </c>
      <c r="AY19" s="28" t="e">
        <f ca="1"/>
        <v>#N/A</v>
      </c>
      <c r="AZ19" s="28" t="e">
        <f ca="1"/>
        <v>#N/A</v>
      </c>
      <c r="BA19" s="28" t="e">
        <f ca="1"/>
        <v>#N/A</v>
      </c>
      <c r="BB19" s="28" t="e">
        <f ca="1"/>
        <v>#N/A</v>
      </c>
      <c r="BC19" s="28" t="e">
        <f ca="1"/>
        <v>#N/A</v>
      </c>
      <c r="BD19" s="28" t="e">
        <f ca="1"/>
        <v>#N/A</v>
      </c>
      <c r="BE19" s="28" t="e">
        <f ca="1"/>
        <v>#N/A</v>
      </c>
      <c r="BF19" s="28" t="e">
        <f ca="1"/>
        <v>#N/A</v>
      </c>
      <c r="BG19" s="28" t="e">
        <f ca="1"/>
        <v>#N/A</v>
      </c>
      <c r="BH19" s="28" t="e">
        <f ca="1"/>
        <v>#N/A</v>
      </c>
      <c r="BI19" s="28" t="e">
        <f ca="1"/>
        <v>#N/A</v>
      </c>
      <c r="BK19" s="9">
        <f ca="1">INDEX(_SSAutCLM,ROWS($A$1:A4))</f>
        <v>149238</v>
      </c>
      <c r="BL19" s="9">
        <f ca="1">INDEX(_SSAutCLM,ROWS($A$1:C4))</f>
        <v>149238</v>
      </c>
      <c r="BM19" s="9"/>
      <c r="BN19" s="38">
        <f ca="1">IF(INDEX(Previsiones_SSAutCLM,3)&lt;INDEX(_SSAutCLM,_NumeroMeses),1,0)</f>
        <v>0</v>
      </c>
    </row>
    <row r="20" spans="1:66" x14ac:dyDescent="0.25">
      <c r="A20" s="6">
        <v>4</v>
      </c>
      <c r="B20" s="28">
        <f ca="1"/>
        <v>7.1195400472726881E-3</v>
      </c>
      <c r="C20" s="28">
        <f ca="1"/>
        <v>6.3454602827967364E-3</v>
      </c>
      <c r="D20" s="28">
        <f ca="1"/>
        <v>8.2024514504274934E-3</v>
      </c>
      <c r="E20" s="28">
        <f ca="1"/>
        <v>8.2657518394422067E-3</v>
      </c>
      <c r="F20" s="28">
        <f ca="1"/>
        <v>7.6064768705969982E-3</v>
      </c>
      <c r="G20" s="28">
        <f ca="1"/>
        <v>6.7976792395037563E-3</v>
      </c>
      <c r="H20" s="28">
        <f ca="1"/>
        <v>6.2604179641643862E-3</v>
      </c>
      <c r="I20" s="28">
        <f ca="1"/>
        <v>5.1618511654722985E-3</v>
      </c>
      <c r="J20" s="28">
        <f ca="1"/>
        <v>4.879149033884026E-3</v>
      </c>
      <c r="K20" s="28">
        <f ca="1"/>
        <v>3.9054567992993076E-3</v>
      </c>
      <c r="L20" s="28">
        <f ca="1"/>
        <v>3.9409748792074914E-3</v>
      </c>
      <c r="M20" s="28">
        <f ca="1"/>
        <v>4.9172804590577107E-3</v>
      </c>
      <c r="N20" s="28">
        <f ca="1"/>
        <v>6.1319292978268165E-3</v>
      </c>
      <c r="O20" s="28">
        <f ca="1"/>
        <v>5.4019819689614295E-3</v>
      </c>
      <c r="P20" s="28">
        <f ca="1"/>
        <v>5.6722490709504997E-3</v>
      </c>
      <c r="Q20" s="28">
        <f ca="1"/>
        <v>5.7363158822934142E-3</v>
      </c>
      <c r="R20" s="28">
        <f ca="1"/>
        <v>5.4866860756058056E-3</v>
      </c>
      <c r="S20" s="28">
        <f ca="1"/>
        <v>4.4789833150720567E-3</v>
      </c>
      <c r="T20" s="28">
        <f ca="1"/>
        <v>4.3939365162131384E-3</v>
      </c>
      <c r="U20" s="28">
        <f ca="1"/>
        <v>4.2427116348148315E-3</v>
      </c>
      <c r="V20" s="28">
        <f ca="1"/>
        <v>3.7453716679132212E-3</v>
      </c>
      <c r="W20" s="28">
        <f ca="1"/>
        <v>3.2665353885676244E-3</v>
      </c>
      <c r="X20" s="28">
        <f ca="1"/>
        <v>2.9766995782190267E-3</v>
      </c>
      <c r="Y20" s="28">
        <f ca="1"/>
        <v>3.5895053806164075E-3</v>
      </c>
      <c r="Z20" s="28">
        <f ca="1"/>
        <v>1.0153980259056944E-2</v>
      </c>
      <c r="AA20" s="28">
        <f ca="1"/>
        <v>1.4637624086811681E-2</v>
      </c>
      <c r="AB20" s="28">
        <f ca="1"/>
        <v>1.9023810484625044E-2</v>
      </c>
      <c r="AC20" s="28">
        <f ca="1"/>
        <v>1.8801390367577255E-2</v>
      </c>
      <c r="AD20" s="28">
        <f ca="1"/>
        <v>2.5389179236352831E-2</v>
      </c>
      <c r="AE20" s="28">
        <f ca="1"/>
        <v>2.4640162860555388E-2</v>
      </c>
      <c r="AF20" s="28">
        <f ca="1"/>
        <v>2.2280541886041168E-2</v>
      </c>
      <c r="AG20" s="28">
        <f ca="1"/>
        <v>1.7867176246939058E-2</v>
      </c>
      <c r="AH20" s="28">
        <f ca="1"/>
        <v>1.8321404858569448E-2</v>
      </c>
      <c r="AI20" s="28">
        <f ca="1"/>
        <v>1.2199588469063678E-2</v>
      </c>
      <c r="AJ20" s="28">
        <f ca="1"/>
        <v>8.5780972122693477E-3</v>
      </c>
      <c r="AK20" s="28">
        <f ca="1"/>
        <v>6.4446345492358906E-3</v>
      </c>
      <c r="AL20" s="28">
        <f ca="1"/>
        <v>7.7026319012144379E-3</v>
      </c>
      <c r="AM20" s="28" t="str">
        <f ca="1"/>
        <v/>
      </c>
      <c r="AN20" s="28" t="str">
        <f ca="1"/>
        <v/>
      </c>
      <c r="AO20" s="28" t="str">
        <f ca="1"/>
        <v/>
      </c>
      <c r="AP20" s="28" t="str">
        <f ca="1"/>
        <v/>
      </c>
      <c r="AQ20" s="28" t="str">
        <f ca="1"/>
        <v/>
      </c>
      <c r="AR20" s="28" t="str">
        <f ca="1"/>
        <v/>
      </c>
      <c r="AS20" s="28" t="str">
        <f ca="1"/>
        <v/>
      </c>
      <c r="AT20" s="28" t="str">
        <f ca="1"/>
        <v/>
      </c>
      <c r="AU20" s="28" t="str">
        <f ca="1"/>
        <v/>
      </c>
      <c r="AV20" s="28" t="str">
        <f ca="1"/>
        <v/>
      </c>
      <c r="AW20" s="28" t="str">
        <f ca="1"/>
        <v/>
      </c>
      <c r="AX20" s="28" t="str">
        <f ca="1"/>
        <v/>
      </c>
      <c r="AY20" s="28" t="e">
        <f ca="1"/>
        <v>#N/A</v>
      </c>
      <c r="AZ20" s="28" t="e">
        <f ca="1"/>
        <v>#N/A</v>
      </c>
      <c r="BA20" s="28" t="e">
        <f ca="1"/>
        <v>#N/A</v>
      </c>
      <c r="BB20" s="28" t="e">
        <f ca="1"/>
        <v>#N/A</v>
      </c>
      <c r="BC20" s="28" t="e">
        <f ca="1"/>
        <v>#N/A</v>
      </c>
      <c r="BD20" s="28" t="e">
        <f ca="1"/>
        <v>#N/A</v>
      </c>
      <c r="BE20" s="28" t="e">
        <f ca="1"/>
        <v>#N/A</v>
      </c>
      <c r="BF20" s="28" t="e">
        <f ca="1"/>
        <v>#N/A</v>
      </c>
      <c r="BG20" s="28" t="e">
        <f ca="1"/>
        <v>#N/A</v>
      </c>
      <c r="BH20" s="28" t="e">
        <f ca="1"/>
        <v>#N/A</v>
      </c>
      <c r="BI20" s="28" t="e">
        <f ca="1"/>
        <v>#N/A</v>
      </c>
      <c r="BK20" s="9">
        <f ca="1">INDEX(_SSAutCLM,ROWS($A$1:A5))</f>
        <v>149870</v>
      </c>
      <c r="BL20" s="9">
        <f ca="1">INDEX(_SSAutCLM,ROWS($A$1:C5))</f>
        <v>149870</v>
      </c>
      <c r="BM20" s="9"/>
      <c r="BN20" s="38">
        <f ca="1">IF(INDEX(Previsiones_SSAutCLM,4)&lt;INDEX(_SSAutCLM,_NumeroMeses),1,0)</f>
        <v>0</v>
      </c>
    </row>
    <row r="21" spans="1:66" x14ac:dyDescent="0.25">
      <c r="A21" s="6">
        <v>5</v>
      </c>
      <c r="B21" s="28">
        <f ca="1"/>
        <v>8.651873238140732E-3</v>
      </c>
      <c r="C21" s="28">
        <f ca="1"/>
        <v>7.9102873937051919E-3</v>
      </c>
      <c r="D21" s="28">
        <f ca="1"/>
        <v>8.7503672372555436E-3</v>
      </c>
      <c r="E21" s="28">
        <f ca="1"/>
        <v>9.3291524700622359E-3</v>
      </c>
      <c r="F21" s="28">
        <f ca="1"/>
        <v>9.1046667725162584E-3</v>
      </c>
      <c r="G21" s="28">
        <f ca="1"/>
        <v>8.2560623964210694E-3</v>
      </c>
      <c r="H21" s="28">
        <f ca="1"/>
        <v>6.7695379852717079E-3</v>
      </c>
      <c r="I21" s="28">
        <f ca="1"/>
        <v>7.2893548532285031E-3</v>
      </c>
      <c r="J21" s="28">
        <f ca="1"/>
        <v>5.5622825863891508E-3</v>
      </c>
      <c r="K21" s="28">
        <f ca="1"/>
        <v>4.4928992214573228E-3</v>
      </c>
      <c r="L21" s="28">
        <f ca="1"/>
        <v>4.8735362788364933E-3</v>
      </c>
      <c r="M21" s="28">
        <f ca="1"/>
        <v>5.1686390957800957E-3</v>
      </c>
      <c r="N21" s="28">
        <f ca="1"/>
        <v>6.940228429097894E-3</v>
      </c>
      <c r="O21" s="28">
        <f ca="1"/>
        <v>6.1702948612762203E-3</v>
      </c>
      <c r="P21" s="28">
        <f ca="1"/>
        <v>6.1182075947250085E-3</v>
      </c>
      <c r="Q21" s="28">
        <f ca="1"/>
        <v>6.9087680918134466E-3</v>
      </c>
      <c r="R21" s="28">
        <f ca="1"/>
        <v>6.5331697446572145E-3</v>
      </c>
      <c r="S21" s="28">
        <f ca="1"/>
        <v>6.4927246327967699E-3</v>
      </c>
      <c r="T21" s="28">
        <f ca="1"/>
        <v>4.9337501676759345E-3</v>
      </c>
      <c r="U21" s="28">
        <f ca="1"/>
        <v>5.2214026069606224E-3</v>
      </c>
      <c r="V21" s="28">
        <f ca="1"/>
        <v>4.8773372986632528E-3</v>
      </c>
      <c r="W21" s="28">
        <f ca="1"/>
        <v>4.3795556292087279E-3</v>
      </c>
      <c r="X21" s="28">
        <f ca="1"/>
        <v>3.9347058219640742E-3</v>
      </c>
      <c r="Y21" s="28">
        <f ca="1"/>
        <v>7.364455460639914E-3</v>
      </c>
      <c r="Z21" s="28">
        <f ca="1"/>
        <v>1.2656974050415324E-2</v>
      </c>
      <c r="AA21" s="28">
        <f ca="1"/>
        <v>1.5396582389644193E-2</v>
      </c>
      <c r="AB21" s="28">
        <f ca="1"/>
        <v>1.826004313155162E-2</v>
      </c>
      <c r="AC21" s="28">
        <f ca="1"/>
        <v>1.8020675159225993E-2</v>
      </c>
      <c r="AD21" s="28">
        <f ca="1"/>
        <v>2.4621787397141753E-2</v>
      </c>
      <c r="AE21" s="28">
        <f ca="1"/>
        <v>2.5369185289964815E-2</v>
      </c>
      <c r="AF21" s="28">
        <f ca="1"/>
        <v>2.2640356961595425E-2</v>
      </c>
      <c r="AG21" s="28">
        <f ca="1"/>
        <v>1.9669150976081334E-2</v>
      </c>
      <c r="AH21" s="28">
        <f ca="1"/>
        <v>1.7936914798928619E-2</v>
      </c>
      <c r="AI21" s="28">
        <f ca="1"/>
        <v>2.0458906713338589E-2</v>
      </c>
      <c r="AJ21" s="28">
        <f ca="1"/>
        <v>1.5375146515434025E-2</v>
      </c>
      <c r="AK21" s="28">
        <f ca="1"/>
        <v>1.0697265953023748E-2</v>
      </c>
      <c r="AL21" s="28">
        <f ca="1"/>
        <v>7.8433415621362232E-3</v>
      </c>
      <c r="AM21" s="28" t="str">
        <f ca="1"/>
        <v/>
      </c>
      <c r="AN21" s="28" t="str">
        <f ca="1"/>
        <v/>
      </c>
      <c r="AO21" s="28" t="str">
        <f ca="1"/>
        <v/>
      </c>
      <c r="AP21" s="28" t="str">
        <f ca="1"/>
        <v/>
      </c>
      <c r="AQ21" s="28" t="str">
        <f ca="1"/>
        <v/>
      </c>
      <c r="AR21" s="28" t="str">
        <f ca="1"/>
        <v/>
      </c>
      <c r="AS21" s="28" t="str">
        <f ca="1"/>
        <v/>
      </c>
      <c r="AT21" s="28" t="str">
        <f ca="1"/>
        <v/>
      </c>
      <c r="AU21" s="28" t="str">
        <f ca="1"/>
        <v/>
      </c>
      <c r="AV21" s="28" t="str">
        <f ca="1"/>
        <v/>
      </c>
      <c r="AW21" s="28" t="str">
        <f ca="1"/>
        <v/>
      </c>
      <c r="AX21" s="28" t="str">
        <f ca="1"/>
        <v/>
      </c>
      <c r="AY21" s="28" t="e">
        <f ca="1"/>
        <v>#N/A</v>
      </c>
      <c r="AZ21" s="28" t="e">
        <f ca="1"/>
        <v>#N/A</v>
      </c>
      <c r="BA21" s="28" t="e">
        <f ca="1"/>
        <v>#N/A</v>
      </c>
      <c r="BB21" s="28" t="e">
        <f ca="1"/>
        <v>#N/A</v>
      </c>
      <c r="BC21" s="28" t="e">
        <f ca="1"/>
        <v>#N/A</v>
      </c>
      <c r="BD21" s="28" t="e">
        <f ca="1"/>
        <v>#N/A</v>
      </c>
      <c r="BE21" s="28" t="e">
        <f ca="1"/>
        <v>#N/A</v>
      </c>
      <c r="BF21" s="28" t="e">
        <f ca="1"/>
        <v>#N/A</v>
      </c>
      <c r="BG21" s="28" t="e">
        <f ca="1"/>
        <v>#N/A</v>
      </c>
      <c r="BH21" s="28" t="e">
        <f ca="1"/>
        <v>#N/A</v>
      </c>
      <c r="BI21" s="28" t="e">
        <f ca="1"/>
        <v>#N/A</v>
      </c>
      <c r="BK21" s="9">
        <f ca="1">INDEX(_SSAutCLM,ROWS($A$1:A6))</f>
        <v>150225</v>
      </c>
      <c r="BL21" s="9">
        <f ca="1">INDEX(_SSAutCLM,ROWS($A$1:C6))</f>
        <v>150225</v>
      </c>
      <c r="BM21" s="9"/>
      <c r="BN21" s="38">
        <f ca="1">IF(INDEX(Previsiones_SSAutCLM,5)&lt;INDEX(_SSAutCLM,_NumeroMeses),1,0)</f>
        <v>0</v>
      </c>
    </row>
    <row r="22" spans="1:66" x14ac:dyDescent="0.25">
      <c r="A22" s="6">
        <v>6</v>
      </c>
      <c r="B22" s="28">
        <f ca="1"/>
        <v>1.0397505939673753E-2</v>
      </c>
      <c r="C22" s="28">
        <f ca="1"/>
        <v>9.4814430999305369E-3</v>
      </c>
      <c r="D22" s="28">
        <f ca="1"/>
        <v>1.1045051744518882E-2</v>
      </c>
      <c r="E22" s="28">
        <f ca="1"/>
        <v>1.0014072332642194E-2</v>
      </c>
      <c r="F22" s="28">
        <f ca="1"/>
        <v>9.8590342255842137E-3</v>
      </c>
      <c r="G22" s="28">
        <f ca="1"/>
        <v>9.4276948731992112E-3</v>
      </c>
      <c r="H22" s="28">
        <f ca="1"/>
        <v>8.2622906094370271E-3</v>
      </c>
      <c r="I22" s="28">
        <f ca="1"/>
        <v>7.3603927010437963E-3</v>
      </c>
      <c r="J22" s="28">
        <f ca="1"/>
        <v>7.6473105377444566E-3</v>
      </c>
      <c r="K22" s="28">
        <f ca="1"/>
        <v>5.6973882145713922E-3</v>
      </c>
      <c r="L22" s="28">
        <f ca="1"/>
        <v>5.6242940491077502E-3</v>
      </c>
      <c r="M22" s="28">
        <f ca="1"/>
        <v>5.8638676143907588E-3</v>
      </c>
      <c r="N22" s="28">
        <f ca="1"/>
        <v>6.8033590898729582E-3</v>
      </c>
      <c r="O22" s="28">
        <f ca="1"/>
        <v>6.7940497907288001E-3</v>
      </c>
      <c r="P22" s="28">
        <f ca="1"/>
        <v>6.7742646222232316E-3</v>
      </c>
      <c r="Q22" s="28">
        <f ca="1"/>
        <v>7.3178112237782143E-3</v>
      </c>
      <c r="R22" s="28">
        <f ca="1"/>
        <v>7.8463918217122914E-3</v>
      </c>
      <c r="S22" s="28">
        <f ca="1"/>
        <v>7.7267852814148254E-3</v>
      </c>
      <c r="T22" s="28">
        <f ca="1"/>
        <v>7.1897614018975545E-3</v>
      </c>
      <c r="U22" s="28">
        <f ca="1"/>
        <v>5.9018890075986435E-3</v>
      </c>
      <c r="V22" s="28">
        <f ca="1"/>
        <v>6.0650803618053908E-3</v>
      </c>
      <c r="W22" s="28">
        <f ca="1"/>
        <v>5.7205028605756564E-3</v>
      </c>
      <c r="X22" s="28">
        <f ca="1"/>
        <v>8.3889438692555125E-3</v>
      </c>
      <c r="Y22" s="28">
        <f ca="1"/>
        <v>1.0956416007345805E-2</v>
      </c>
      <c r="Z22" s="28">
        <f ca="1"/>
        <v>1.3759415340619979E-2</v>
      </c>
      <c r="AA22" s="28">
        <f ca="1"/>
        <v>1.51025072201988E-2</v>
      </c>
      <c r="AB22" s="28">
        <f ca="1"/>
        <v>1.6880396685412635E-2</v>
      </c>
      <c r="AC22" s="28">
        <f ca="1"/>
        <v>1.7169201002708225E-2</v>
      </c>
      <c r="AD22" s="28">
        <f ca="1"/>
        <v>2.3602792247926441E-2</v>
      </c>
      <c r="AE22" s="28">
        <f ca="1"/>
        <v>2.4827573619049165E-2</v>
      </c>
      <c r="AF22" s="28">
        <f ca="1"/>
        <v>2.3626525850980379E-2</v>
      </c>
      <c r="AG22" s="28">
        <f ca="1"/>
        <v>2.0596814030262887E-2</v>
      </c>
      <c r="AH22" s="28">
        <f ca="1"/>
        <v>2.150219693293029E-2</v>
      </c>
      <c r="AI22" s="28">
        <f ca="1"/>
        <v>2.2287184031399773E-2</v>
      </c>
      <c r="AJ22" s="28">
        <f ca="1"/>
        <v>2.5749002754921136E-2</v>
      </c>
      <c r="AK22" s="28">
        <f ca="1"/>
        <v>1.9672975473639956E-2</v>
      </c>
      <c r="AL22" s="28">
        <f ca="1"/>
        <v>1.3297999855029561E-2</v>
      </c>
      <c r="AM22" s="28" t="str">
        <f ca="1"/>
        <v/>
      </c>
      <c r="AN22" s="28" t="str">
        <f ca="1"/>
        <v/>
      </c>
      <c r="AO22" s="28" t="str">
        <f ca="1"/>
        <v/>
      </c>
      <c r="AP22" s="28" t="str">
        <f ca="1"/>
        <v/>
      </c>
      <c r="AQ22" s="28" t="str">
        <f ca="1"/>
        <v/>
      </c>
      <c r="AR22" s="28" t="str">
        <f ca="1"/>
        <v/>
      </c>
      <c r="AS22" s="28" t="str">
        <f ca="1"/>
        <v/>
      </c>
      <c r="AT22" s="28" t="str">
        <f ca="1"/>
        <v/>
      </c>
      <c r="AU22" s="28" t="str">
        <f ca="1"/>
        <v/>
      </c>
      <c r="AV22" s="28" t="str">
        <f ca="1"/>
        <v/>
      </c>
      <c r="AW22" s="28" t="str">
        <f ca="1"/>
        <v/>
      </c>
      <c r="AX22" s="28" t="str">
        <f ca="1"/>
        <v/>
      </c>
      <c r="AY22" s="28" t="e">
        <f ca="1"/>
        <v>#N/A</v>
      </c>
      <c r="AZ22" s="28" t="e">
        <f ca="1"/>
        <v>#N/A</v>
      </c>
      <c r="BA22" s="28" t="e">
        <f ca="1"/>
        <v>#N/A</v>
      </c>
      <c r="BB22" s="28" t="e">
        <f ca="1"/>
        <v>#N/A</v>
      </c>
      <c r="BC22" s="28" t="e">
        <f ca="1"/>
        <v>#N/A</v>
      </c>
      <c r="BD22" s="28" t="e">
        <f ca="1"/>
        <v>#N/A</v>
      </c>
      <c r="BE22" s="28" t="e">
        <f ca="1"/>
        <v>#N/A</v>
      </c>
      <c r="BF22" s="28" t="e">
        <f ca="1"/>
        <v>#N/A</v>
      </c>
      <c r="BG22" s="28" t="e">
        <f ca="1"/>
        <v>#N/A</v>
      </c>
      <c r="BH22" s="28" t="e">
        <f ca="1"/>
        <v>#N/A</v>
      </c>
      <c r="BI22" s="28" t="e">
        <f ca="1"/>
        <v>#N/A</v>
      </c>
      <c r="BK22" s="9">
        <f ca="1">INDEX(_SSAutCLM,ROWS($A$1:A7))</f>
        <v>149958</v>
      </c>
      <c r="BL22" s="9">
        <f ca="1">INDEX(_SSAutCLM,ROWS($A$1:C7))</f>
        <v>149958</v>
      </c>
      <c r="BM22" s="9"/>
      <c r="BN22" s="38">
        <f ca="1">IF(INDEX(Previsiones_SSAutCLM,6)&lt;INDEX(_SSAutCLM,_NumeroMeses),1,0)</f>
        <v>0</v>
      </c>
    </row>
    <row r="23" spans="1:66" x14ac:dyDescent="0.25">
      <c r="A23" s="5">
        <v>7</v>
      </c>
      <c r="B23" s="28">
        <f ca="1"/>
        <v>1.2033997312308548E-2</v>
      </c>
      <c r="C23" s="28">
        <f ca="1"/>
        <v>1.0865060312464501E-2</v>
      </c>
      <c r="D23" s="28">
        <f ca="1"/>
        <v>1.2963472362027509E-2</v>
      </c>
      <c r="E23" s="28">
        <f ca="1"/>
        <v>1.2270948394197565E-2</v>
      </c>
      <c r="F23" s="28">
        <f ca="1"/>
        <v>1.0753271815060011E-2</v>
      </c>
      <c r="G23" s="28">
        <f ca="1"/>
        <v>1.0118275359579813E-2</v>
      </c>
      <c r="H23" s="28">
        <f ca="1"/>
        <v>9.1999535758590153E-3</v>
      </c>
      <c r="I23" s="28">
        <f ca="1"/>
        <v>8.1792244223630028E-3</v>
      </c>
      <c r="J23" s="28">
        <f ca="1"/>
        <v>7.2099366718746723E-3</v>
      </c>
      <c r="K23" s="28">
        <f ca="1"/>
        <v>7.5110206654921416E-3</v>
      </c>
      <c r="L23" s="28">
        <f ca="1"/>
        <v>6.1576730379850533E-3</v>
      </c>
      <c r="M23" s="28">
        <f ca="1"/>
        <v>5.8645257286004081E-3</v>
      </c>
      <c r="N23" s="28">
        <f ca="1"/>
        <v>6.7034737469091913E-3</v>
      </c>
      <c r="O23" s="28">
        <f ca="1"/>
        <v>6.6798421365238374E-3</v>
      </c>
      <c r="P23" s="28">
        <f ca="1"/>
        <v>6.9745291373714078E-3</v>
      </c>
      <c r="Q23" s="28">
        <f ca="1"/>
        <v>7.6509125305721272E-3</v>
      </c>
      <c r="R23" s="28">
        <f ca="1"/>
        <v>8.5695557893978487E-3</v>
      </c>
      <c r="S23" s="28">
        <f ca="1"/>
        <v>9.2814879369394095E-3</v>
      </c>
      <c r="T23" s="28">
        <f ca="1"/>
        <v>8.6388439259790263E-3</v>
      </c>
      <c r="U23" s="28">
        <f ca="1"/>
        <v>8.3084531241334868E-3</v>
      </c>
      <c r="V23" s="28">
        <f ca="1"/>
        <v>7.1253461014909774E-3</v>
      </c>
      <c r="W23" s="28">
        <f ca="1"/>
        <v>9.5475340463281461E-3</v>
      </c>
      <c r="X23" s="28">
        <f ca="1"/>
        <v>1.1992745536520365E-2</v>
      </c>
      <c r="Y23" s="28">
        <f ca="1"/>
        <v>1.3277169713733441E-2</v>
      </c>
      <c r="Z23" s="28">
        <f ca="1"/>
        <v>1.4750509478997805E-2</v>
      </c>
      <c r="AA23" s="28">
        <f ca="1"/>
        <v>1.4550823720477151E-2</v>
      </c>
      <c r="AB23" s="28">
        <f ca="1"/>
        <v>1.5922459239127027E-2</v>
      </c>
      <c r="AC23" s="28">
        <f ca="1"/>
        <v>1.6130651623686362E-2</v>
      </c>
      <c r="AD23" s="28">
        <f ca="1"/>
        <v>2.2415564862724748E-2</v>
      </c>
      <c r="AE23" s="28">
        <f ca="1"/>
        <v>2.409072384547651E-2</v>
      </c>
      <c r="AF23" s="28">
        <f ca="1"/>
        <v>2.3329153953408763E-2</v>
      </c>
      <c r="AG23" s="28">
        <f ca="1"/>
        <v>2.3742179107923669E-2</v>
      </c>
      <c r="AH23" s="28">
        <f ca="1"/>
        <v>2.3931169411854837E-2</v>
      </c>
      <c r="AI23" s="28">
        <f ca="1"/>
        <v>2.6222430656611267E-2</v>
      </c>
      <c r="AJ23" s="28">
        <f ca="1"/>
        <v>2.8446033669598057E-2</v>
      </c>
      <c r="AK23" s="28">
        <f ca="1"/>
        <v>3.4569082498520226E-2</v>
      </c>
      <c r="AL23" s="28">
        <f ca="1"/>
        <v>2.8195283010959155E-2</v>
      </c>
      <c r="AM23" s="28" t="str">
        <f ca="1"/>
        <v/>
      </c>
      <c r="AN23" s="28" t="str">
        <f ca="1"/>
        <v/>
      </c>
      <c r="AO23" s="28" t="str">
        <f ca="1"/>
        <v/>
      </c>
      <c r="AP23" s="28" t="str">
        <f ca="1"/>
        <v/>
      </c>
      <c r="AQ23" s="28" t="str">
        <f ca="1"/>
        <v/>
      </c>
      <c r="AR23" s="28" t="str">
        <f ca="1"/>
        <v/>
      </c>
      <c r="AS23" s="28" t="str">
        <f ca="1"/>
        <v/>
      </c>
      <c r="AT23" s="28" t="str">
        <f ca="1"/>
        <v/>
      </c>
      <c r="AU23" s="28" t="str">
        <f ca="1"/>
        <v/>
      </c>
      <c r="AV23" s="28" t="str">
        <f ca="1"/>
        <v/>
      </c>
      <c r="AW23" s="28" t="str">
        <f ca="1"/>
        <v/>
      </c>
      <c r="AX23" s="28" t="str">
        <f ca="1"/>
        <v/>
      </c>
      <c r="AY23" s="28" t="e">
        <f ca="1"/>
        <v>#N/A</v>
      </c>
      <c r="AZ23" s="28" t="e">
        <f ca="1"/>
        <v>#N/A</v>
      </c>
      <c r="BA23" s="28" t="e">
        <f ca="1"/>
        <v>#N/A</v>
      </c>
      <c r="BB23" s="28" t="e">
        <f ca="1"/>
        <v>#N/A</v>
      </c>
      <c r="BC23" s="28" t="e">
        <f ca="1"/>
        <v>#N/A</v>
      </c>
      <c r="BD23" s="28" t="e">
        <f ca="1"/>
        <v>#N/A</v>
      </c>
      <c r="BE23" s="28" t="e">
        <f ca="1"/>
        <v>#N/A</v>
      </c>
      <c r="BF23" s="28" t="e">
        <f ca="1"/>
        <v>#N/A</v>
      </c>
      <c r="BG23" s="28" t="e">
        <f ca="1"/>
        <v>#N/A</v>
      </c>
      <c r="BH23" s="28" t="e">
        <f ca="1"/>
        <v>#N/A</v>
      </c>
      <c r="BI23" s="28" t="e">
        <f ca="1"/>
        <v>#N/A</v>
      </c>
      <c r="BK23" s="9">
        <f ca="1">INDEX(_SSAutCLM,ROWS($A$1:A8))</f>
        <v>149352</v>
      </c>
      <c r="BL23" s="9">
        <f ca="1">INDEX(_SSAutCLM,ROWS($A$1:C8))</f>
        <v>149352</v>
      </c>
      <c r="BM23" s="9"/>
      <c r="BN23" s="38">
        <f ca="1">IF(INDEX(Previsiones_SSAutCLM,7)&lt;INDEX(_SSAutCLM,_NumeroMeses),1,0)</f>
        <v>0</v>
      </c>
    </row>
    <row r="24" spans="1:66" x14ac:dyDescent="0.25">
      <c r="A24" s="5">
        <v>8</v>
      </c>
      <c r="B24" s="28">
        <f ca="1"/>
        <v>1.137472903046653E-2</v>
      </c>
      <c r="C24" s="28">
        <f ca="1"/>
        <v>1.0748486949283017E-2</v>
      </c>
      <c r="D24" s="28">
        <f ca="1"/>
        <v>1.221269832862216E-2</v>
      </c>
      <c r="E24" s="28">
        <f ca="1"/>
        <v>1.3143339923749432E-2</v>
      </c>
      <c r="F24" s="28">
        <f ca="1"/>
        <v>1.1982359063985431E-2</v>
      </c>
      <c r="G24" s="28">
        <f ca="1"/>
        <v>1.0554694186236944E-2</v>
      </c>
      <c r="H24" s="28">
        <f ca="1"/>
        <v>9.6769744769247632E-3</v>
      </c>
      <c r="I24" s="28">
        <f ca="1"/>
        <v>8.8405052522209787E-3</v>
      </c>
      <c r="J24" s="28">
        <f ca="1"/>
        <v>7.971931967522633E-3</v>
      </c>
      <c r="K24" s="28">
        <f ca="1"/>
        <v>7.5884236175077311E-3</v>
      </c>
      <c r="L24" s="28">
        <f ca="1"/>
        <v>8.1981591306990297E-3</v>
      </c>
      <c r="M24" s="28">
        <f ca="1"/>
        <v>6.6799209607960909E-3</v>
      </c>
      <c r="N24" s="28">
        <f ca="1"/>
        <v>6.9990864487996015E-3</v>
      </c>
      <c r="O24" s="28">
        <f ca="1"/>
        <v>6.9016022400322213E-3</v>
      </c>
      <c r="P24" s="28">
        <f ca="1"/>
        <v>6.7354222542271719E-3</v>
      </c>
      <c r="Q24" s="28">
        <f ca="1"/>
        <v>7.6122873002711661E-3</v>
      </c>
      <c r="R24" s="28">
        <f ca="1"/>
        <v>8.9208996475574395E-3</v>
      </c>
      <c r="S24" s="28">
        <f ca="1"/>
        <v>9.9913239350014494E-3</v>
      </c>
      <c r="T24" s="28">
        <f ca="1"/>
        <v>9.853886836606613E-3</v>
      </c>
      <c r="U24" s="28">
        <f ca="1"/>
        <v>9.2552607616618928E-3</v>
      </c>
      <c r="V24" s="28">
        <f ca="1"/>
        <v>1.0904808505835724E-2</v>
      </c>
      <c r="W24" s="28">
        <f ca="1"/>
        <v>1.1837700490474142E-2</v>
      </c>
      <c r="X24" s="28">
        <f ca="1"/>
        <v>1.3184846986895976E-2</v>
      </c>
      <c r="Y24" s="28">
        <f ca="1"/>
        <v>1.3938578447738582E-2</v>
      </c>
      <c r="Z24" s="28">
        <f ca="1"/>
        <v>1.4877996582222233E-2</v>
      </c>
      <c r="AA24" s="28">
        <f ca="1"/>
        <v>1.4379298563143537E-2</v>
      </c>
      <c r="AB24" s="28">
        <f ca="1"/>
        <v>1.4797657160960646E-2</v>
      </c>
      <c r="AC24" s="28">
        <f ca="1"/>
        <v>1.5040115902299056E-2</v>
      </c>
      <c r="AD24" s="28">
        <f ca="1"/>
        <v>2.1352409784984282E-2</v>
      </c>
      <c r="AE24" s="28">
        <f ca="1"/>
        <v>2.3378272826171803E-2</v>
      </c>
      <c r="AF24" s="28">
        <f ca="1"/>
        <v>2.3434974942394826E-2</v>
      </c>
      <c r="AG24" s="28">
        <f ca="1"/>
        <v>2.4046212819443798E-2</v>
      </c>
      <c r="AH24" s="28">
        <f ca="1"/>
        <v>2.5516214067208845E-2</v>
      </c>
      <c r="AI24" s="28">
        <f ca="1"/>
        <v>2.6500791979386484E-2</v>
      </c>
      <c r="AJ24" s="28">
        <f ca="1"/>
        <v>3.0280739295826684E-2</v>
      </c>
      <c r="AK24" s="28">
        <f ca="1"/>
        <v>3.428570557474761E-2</v>
      </c>
      <c r="AL24" s="28">
        <f ca="1"/>
        <v>4.5415946403650563E-2</v>
      </c>
      <c r="AM24" s="28" t="str">
        <f ca="1"/>
        <v/>
      </c>
      <c r="AN24" s="28" t="str">
        <f ca="1"/>
        <v/>
      </c>
      <c r="AO24" s="28" t="str">
        <f ca="1"/>
        <v/>
      </c>
      <c r="AP24" s="28" t="str">
        <f ca="1"/>
        <v/>
      </c>
      <c r="AQ24" s="28" t="str">
        <f ca="1"/>
        <v/>
      </c>
      <c r="AR24" s="28" t="str">
        <f ca="1"/>
        <v/>
      </c>
      <c r="AS24" s="28" t="str">
        <f ca="1"/>
        <v/>
      </c>
      <c r="AT24" s="28" t="str">
        <f ca="1"/>
        <v/>
      </c>
      <c r="AU24" s="28" t="str">
        <f ca="1"/>
        <v/>
      </c>
      <c r="AV24" s="28" t="str">
        <f ca="1"/>
        <v/>
      </c>
      <c r="AW24" s="28" t="str">
        <f ca="1"/>
        <v/>
      </c>
      <c r="AX24" s="28" t="str">
        <f ca="1"/>
        <v/>
      </c>
      <c r="AY24" s="28" t="e">
        <f ca="1"/>
        <v>#N/A</v>
      </c>
      <c r="AZ24" s="28" t="e">
        <f ca="1"/>
        <v>#N/A</v>
      </c>
      <c r="BA24" s="28" t="e">
        <f ca="1"/>
        <v>#N/A</v>
      </c>
      <c r="BB24" s="28" t="e">
        <f ca="1"/>
        <v>#N/A</v>
      </c>
      <c r="BC24" s="28" t="e">
        <f ca="1"/>
        <v>#N/A</v>
      </c>
      <c r="BD24" s="28" t="e">
        <f ca="1"/>
        <v>#N/A</v>
      </c>
      <c r="BE24" s="28" t="e">
        <f ca="1"/>
        <v>#N/A</v>
      </c>
      <c r="BF24" s="28" t="e">
        <f ca="1"/>
        <v>#N/A</v>
      </c>
      <c r="BG24" s="28" t="e">
        <f ca="1"/>
        <v>#N/A</v>
      </c>
      <c r="BH24" s="28" t="e">
        <f ca="1"/>
        <v>#N/A</v>
      </c>
      <c r="BI24" s="28" t="e">
        <f ca="1"/>
        <v>#N/A</v>
      </c>
      <c r="BK24" s="9">
        <f ca="1">INDEX(_SSAutCLM,ROWS($A$1:A9))</f>
        <v>149207</v>
      </c>
      <c r="BL24" s="9">
        <f ca="1">INDEX(_SSAutCLM,ROWS($A$1:C9))</f>
        <v>149207</v>
      </c>
      <c r="BM24" s="9"/>
      <c r="BN24" s="38">
        <f ca="1">IF(INDEX(Previsiones_SSAutCLM,8)&lt;INDEX(_SSAutCLM,_NumeroMeses),1,0)</f>
        <v>0</v>
      </c>
    </row>
    <row r="25" spans="1:66" x14ac:dyDescent="0.25">
      <c r="A25" s="6">
        <v>9</v>
      </c>
      <c r="B25" s="28">
        <f ca="1"/>
        <v>1.0788270567191784E-2</v>
      </c>
      <c r="C25" s="28">
        <f ca="1"/>
        <v>1.0108459983914735E-2</v>
      </c>
      <c r="D25" s="28">
        <f ca="1"/>
        <v>1.216409664852456E-2</v>
      </c>
      <c r="E25" s="28">
        <f ca="1"/>
        <v>1.2534690806846762E-2</v>
      </c>
      <c r="F25" s="28">
        <f ca="1"/>
        <v>1.3139628784610348E-2</v>
      </c>
      <c r="G25" s="28">
        <f ca="1"/>
        <v>1.2115941229546325E-2</v>
      </c>
      <c r="H25" s="28">
        <f ca="1"/>
        <v>1.0432726129991372E-2</v>
      </c>
      <c r="I25" s="28">
        <f ca="1"/>
        <v>9.5414520038795865E-3</v>
      </c>
      <c r="J25" s="28">
        <f ca="1"/>
        <v>9.0407060251260427E-3</v>
      </c>
      <c r="K25" s="28">
        <f ca="1"/>
        <v>8.6364635750943233E-3</v>
      </c>
      <c r="L25" s="28">
        <f ca="1"/>
        <v>8.5136650518181419E-3</v>
      </c>
      <c r="M25" s="28">
        <f ca="1"/>
        <v>8.9494348920099304E-3</v>
      </c>
      <c r="N25" s="28">
        <f ca="1"/>
        <v>7.9894725763782655E-3</v>
      </c>
      <c r="O25" s="28">
        <f ca="1"/>
        <v>7.5509619100001778E-3</v>
      </c>
      <c r="P25" s="28">
        <f ca="1"/>
        <v>7.3184160582117587E-3</v>
      </c>
      <c r="Q25" s="28">
        <f ca="1"/>
        <v>7.7892904829732134E-3</v>
      </c>
      <c r="R25" s="28">
        <f ca="1"/>
        <v>8.7578904420898673E-3</v>
      </c>
      <c r="S25" s="28">
        <f ca="1"/>
        <v>1.0066806891190898E-2</v>
      </c>
      <c r="T25" s="28">
        <f ca="1"/>
        <v>1.0202837690759197E-2</v>
      </c>
      <c r="U25" s="28">
        <f ca="1"/>
        <v>1.2172438072630768E-2</v>
      </c>
      <c r="V25" s="28">
        <f ca="1"/>
        <v>1.3382025932522612E-2</v>
      </c>
      <c r="W25" s="28">
        <f ca="1"/>
        <v>1.4080718560509339E-2</v>
      </c>
      <c r="X25" s="28">
        <f ca="1"/>
        <v>1.3749565125898894E-2</v>
      </c>
      <c r="Y25" s="28">
        <f ca="1"/>
        <v>1.4011351470708719E-2</v>
      </c>
      <c r="Z25" s="28">
        <f ca="1"/>
        <v>1.5108571704169765E-2</v>
      </c>
      <c r="AA25" s="28">
        <f ca="1"/>
        <v>1.4771589321626746E-2</v>
      </c>
      <c r="AB25" s="28">
        <f ca="1"/>
        <v>1.4965058010609537E-2</v>
      </c>
      <c r="AC25" s="28">
        <f ca="1"/>
        <v>1.4404294082818769E-2</v>
      </c>
      <c r="AD25" s="28">
        <f ca="1"/>
        <v>2.0296309275190026E-2</v>
      </c>
      <c r="AE25" s="28">
        <f ca="1"/>
        <v>1.9936221185535504E-2</v>
      </c>
      <c r="AF25" s="28">
        <f ca="1"/>
        <v>1.9650065863598482E-2</v>
      </c>
      <c r="AG25" s="28">
        <f ca="1"/>
        <v>1.9950711779525392E-2</v>
      </c>
      <c r="AH25" s="28">
        <f ca="1"/>
        <v>2.1136213860406022E-2</v>
      </c>
      <c r="AI25" s="28">
        <f ca="1"/>
        <v>2.3003262606494202E-2</v>
      </c>
      <c r="AJ25" s="28">
        <f ca="1"/>
        <v>2.3852231875898178E-2</v>
      </c>
      <c r="AK25" s="28">
        <f ca="1"/>
        <v>2.8079428767347241E-2</v>
      </c>
      <c r="AL25" s="28">
        <f ca="1"/>
        <v>3.2799808215434503E-2</v>
      </c>
      <c r="AM25" s="28" t="str">
        <f ca="1"/>
        <v/>
      </c>
      <c r="AN25" s="28" t="str">
        <f ca="1"/>
        <v/>
      </c>
      <c r="AO25" s="28" t="str">
        <f ca="1"/>
        <v/>
      </c>
      <c r="AP25" s="28" t="str">
        <f ca="1"/>
        <v/>
      </c>
      <c r="AQ25" s="28" t="str">
        <f ca="1"/>
        <v/>
      </c>
      <c r="AR25" s="28" t="str">
        <f ca="1"/>
        <v/>
      </c>
      <c r="AS25" s="28" t="str">
        <f ca="1"/>
        <v/>
      </c>
      <c r="AT25" s="28" t="str">
        <f ca="1"/>
        <v/>
      </c>
      <c r="AU25" s="28" t="str">
        <f ca="1"/>
        <v/>
      </c>
      <c r="AV25" s="28" t="str">
        <f ca="1"/>
        <v/>
      </c>
      <c r="AW25" s="28" t="str">
        <f ca="1"/>
        <v/>
      </c>
      <c r="AX25" s="28" t="str">
        <f ca="1"/>
        <v/>
      </c>
      <c r="AY25" s="28" t="e">
        <f ca="1"/>
        <v>#N/A</v>
      </c>
      <c r="AZ25" s="28" t="e">
        <f ca="1"/>
        <v>#N/A</v>
      </c>
      <c r="BA25" s="28" t="e">
        <f ca="1"/>
        <v>#N/A</v>
      </c>
      <c r="BB25" s="28" t="e">
        <f ca="1"/>
        <v>#N/A</v>
      </c>
      <c r="BC25" s="28" t="e">
        <f ca="1"/>
        <v>#N/A</v>
      </c>
      <c r="BD25" s="28" t="e">
        <f ca="1"/>
        <v>#N/A</v>
      </c>
      <c r="BE25" s="28" t="e">
        <f ca="1"/>
        <v>#N/A</v>
      </c>
      <c r="BF25" s="28" t="e">
        <f ca="1"/>
        <v>#N/A</v>
      </c>
      <c r="BG25" s="28" t="e">
        <f ca="1"/>
        <v>#N/A</v>
      </c>
      <c r="BH25" s="28" t="e">
        <f ca="1"/>
        <v>#N/A</v>
      </c>
      <c r="BI25" s="28" t="e">
        <f ca="1"/>
        <v>#N/A</v>
      </c>
      <c r="BK25" s="9">
        <f ca="1">INDEX(_SSAutCLM,ROWS($A$1:A10))</f>
        <v>149350</v>
      </c>
      <c r="BL25" s="9">
        <f ca="1">INDEX(_SSAutCLM,ROWS($A$1:C10))</f>
        <v>149350</v>
      </c>
      <c r="BM25" s="9"/>
      <c r="BN25" s="38">
        <f ca="1">IF(INDEX(Previsiones_SSAutCLM,9)&lt;INDEX(_SSAutCLM,_NumeroMeses),1,0)</f>
        <v>0</v>
      </c>
    </row>
    <row r="26" spans="1:66" x14ac:dyDescent="0.25">
      <c r="A26" s="6">
        <v>10</v>
      </c>
      <c r="B26" s="28">
        <f ca="1"/>
        <v>1.0454523996445534E-2</v>
      </c>
      <c r="C26" s="28">
        <f ca="1"/>
        <v>9.815654077555214E-3</v>
      </c>
      <c r="D26" s="28">
        <f ca="1"/>
        <v>1.1857755228338606E-2</v>
      </c>
      <c r="E26" s="28">
        <f ca="1"/>
        <v>1.2858555157240761E-2</v>
      </c>
      <c r="F26" s="28">
        <f ca="1"/>
        <v>1.3098569945417256E-2</v>
      </c>
      <c r="G26" s="28">
        <f ca="1"/>
        <v>1.3759911574639457E-2</v>
      </c>
      <c r="H26" s="28">
        <f ca="1"/>
        <v>1.2494021612488967E-2</v>
      </c>
      <c r="I26" s="28">
        <f ca="1"/>
        <v>1.0696676990664903E-2</v>
      </c>
      <c r="J26" s="28">
        <f ca="1"/>
        <v>1.0242866590137321E-2</v>
      </c>
      <c r="K26" s="28">
        <f ca="1"/>
        <v>9.9855027016000075E-3</v>
      </c>
      <c r="L26" s="28">
        <f ca="1"/>
        <v>9.9877750453268195E-3</v>
      </c>
      <c r="M26" s="28">
        <f ca="1"/>
        <v>9.5085738423636053E-3</v>
      </c>
      <c r="N26" s="28">
        <f ca="1"/>
        <v>1.048032552896782E-2</v>
      </c>
      <c r="O26" s="28">
        <f ca="1"/>
        <v>8.954165434400781E-3</v>
      </c>
      <c r="P26" s="28">
        <f ca="1"/>
        <v>8.3880123181745113E-3</v>
      </c>
      <c r="Q26" s="28">
        <f ca="1"/>
        <v>8.693365780045325E-3</v>
      </c>
      <c r="R26" s="28">
        <f ca="1"/>
        <v>9.3378225016205393E-3</v>
      </c>
      <c r="S26" s="28">
        <f ca="1"/>
        <v>9.6268751365314389E-3</v>
      </c>
      <c r="T26" s="28">
        <f ca="1"/>
        <v>1.1617840650128029E-2</v>
      </c>
      <c r="U26" s="28">
        <f ca="1"/>
        <v>1.3324124086210981E-2</v>
      </c>
      <c r="V26" s="28">
        <f ca="1"/>
        <v>1.4272196926591344E-2</v>
      </c>
      <c r="W26" s="28">
        <f ca="1"/>
        <v>1.4166320194624389E-2</v>
      </c>
      <c r="X26" s="28">
        <f ca="1"/>
        <v>1.4140887619752726E-2</v>
      </c>
      <c r="Y26" s="28">
        <f ca="1"/>
        <v>1.3615791544504485E-2</v>
      </c>
      <c r="Z26" s="28">
        <f ca="1"/>
        <v>1.4562496757720292E-2</v>
      </c>
      <c r="AA26" s="28">
        <f ca="1"/>
        <v>1.4576292851543817E-2</v>
      </c>
      <c r="AB26" s="28">
        <f ca="1"/>
        <v>1.4791505601532529E-2</v>
      </c>
      <c r="AC26" s="28">
        <f ca="1"/>
        <v>1.4117915109682355E-2</v>
      </c>
      <c r="AD26" s="28">
        <f ca="1"/>
        <v>1.4610577413245613E-2</v>
      </c>
      <c r="AE26" s="28">
        <f ca="1"/>
        <v>1.3774562037595806E-2</v>
      </c>
      <c r="AF26" s="28">
        <f ca="1"/>
        <v>1.2756172890364462E-2</v>
      </c>
      <c r="AG26" s="28">
        <f ca="1"/>
        <v>1.2294954888501353E-2</v>
      </c>
      <c r="AH26" s="28">
        <f ca="1"/>
        <v>1.2462231843787573E-2</v>
      </c>
      <c r="AI26" s="28">
        <f ca="1"/>
        <v>1.3314165284075257E-2</v>
      </c>
      <c r="AJ26" s="28">
        <f ca="1"/>
        <v>1.4341880778118831E-2</v>
      </c>
      <c r="AK26" s="28">
        <f ca="1"/>
        <v>1.2965027891417628E-2</v>
      </c>
      <c r="AL26" s="28">
        <f ca="1"/>
        <v>1.465146105346256E-2</v>
      </c>
      <c r="AM26" s="28" t="str">
        <f ca="1"/>
        <v/>
      </c>
      <c r="AN26" s="28" t="str">
        <f ca="1"/>
        <v/>
      </c>
      <c r="AO26" s="28" t="str">
        <f ca="1"/>
        <v/>
      </c>
      <c r="AP26" s="28" t="str">
        <f ca="1"/>
        <v/>
      </c>
      <c r="AQ26" s="28" t="str">
        <f ca="1"/>
        <v/>
      </c>
      <c r="AR26" s="28" t="str">
        <f ca="1"/>
        <v/>
      </c>
      <c r="AS26" s="28" t="str">
        <f ca="1"/>
        <v/>
      </c>
      <c r="AT26" s="28" t="str">
        <f ca="1"/>
        <v/>
      </c>
      <c r="AU26" s="28" t="str">
        <f ca="1"/>
        <v/>
      </c>
      <c r="AV26" s="28" t="str">
        <f ca="1"/>
        <v/>
      </c>
      <c r="AW26" s="28" t="str">
        <f ca="1"/>
        <v/>
      </c>
      <c r="AX26" s="28" t="str">
        <f ca="1"/>
        <v/>
      </c>
      <c r="AY26" s="28" t="e">
        <f ca="1"/>
        <v>#N/A</v>
      </c>
      <c r="AZ26" s="28" t="e">
        <f ca="1"/>
        <v>#N/A</v>
      </c>
      <c r="BA26" s="28" t="e">
        <f ca="1"/>
        <v>#N/A</v>
      </c>
      <c r="BB26" s="28" t="e">
        <f ca="1"/>
        <v>#N/A</v>
      </c>
      <c r="BC26" s="28" t="e">
        <f ca="1"/>
        <v>#N/A</v>
      </c>
      <c r="BD26" s="28" t="e">
        <f ca="1"/>
        <v>#N/A</v>
      </c>
      <c r="BE26" s="28" t="e">
        <f ca="1"/>
        <v>#N/A</v>
      </c>
      <c r="BF26" s="28" t="e">
        <f ca="1"/>
        <v>#N/A</v>
      </c>
      <c r="BG26" s="28" t="e">
        <f ca="1"/>
        <v>#N/A</v>
      </c>
      <c r="BH26" s="28" t="e">
        <f ca="1"/>
        <v>#N/A</v>
      </c>
      <c r="BI26" s="28" t="e">
        <f ca="1"/>
        <v>#N/A</v>
      </c>
      <c r="BK26" s="9">
        <f ca="1">INDEX(_SSAutCLM,ROWS($A$1:A11))</f>
        <v>149316</v>
      </c>
      <c r="BL26" s="9">
        <f ca="1">INDEX(_SSAutCLM,ROWS($A$1:C11))</f>
        <v>149316</v>
      </c>
      <c r="BM26" s="9"/>
      <c r="BN26" s="38">
        <f ca="1">IF(INDEX(Previsiones_SSAutCLM,10)&lt;INDEX(_SSAutCLM,_NumeroMeses),1,0)</f>
        <v>0</v>
      </c>
    </row>
    <row r="27" spans="1:66" x14ac:dyDescent="0.25">
      <c r="A27" s="6">
        <v>11</v>
      </c>
      <c r="B27" s="28">
        <f ca="1"/>
        <v>9.8460835772963273E-3</v>
      </c>
      <c r="C27" s="28">
        <f ca="1"/>
        <v>9.501854541900466E-3</v>
      </c>
      <c r="D27" s="28">
        <f ca="1"/>
        <v>1.1930189079103863E-2</v>
      </c>
      <c r="E27" s="28">
        <f ca="1"/>
        <v>1.3153828272405868E-2</v>
      </c>
      <c r="F27" s="28">
        <f ca="1"/>
        <v>1.3935785545182639E-2</v>
      </c>
      <c r="G27" s="28">
        <f ca="1"/>
        <v>1.4414972274943124E-2</v>
      </c>
      <c r="H27" s="28">
        <f ca="1"/>
        <v>1.4644707203996446E-2</v>
      </c>
      <c r="I27" s="28">
        <f ca="1"/>
        <v>1.3203984715927881E-2</v>
      </c>
      <c r="J27" s="28">
        <f ca="1"/>
        <v>1.169075752465642E-2</v>
      </c>
      <c r="K27" s="28">
        <f ca="1"/>
        <v>1.141634945528776E-2</v>
      </c>
      <c r="L27" s="28">
        <f ca="1"/>
        <v>1.1556888732705866E-2</v>
      </c>
      <c r="M27" s="28">
        <f ca="1"/>
        <v>1.1213906785905007E-2</v>
      </c>
      <c r="N27" s="28">
        <f ca="1"/>
        <v>1.1308947362942691E-2</v>
      </c>
      <c r="O27" s="28">
        <f ca="1"/>
        <v>1.2016140086296237E-2</v>
      </c>
      <c r="P27" s="28">
        <f ca="1"/>
        <v>1.0029546158691038E-2</v>
      </c>
      <c r="Q27" s="28">
        <f ca="1"/>
        <v>9.8683906804128453E-3</v>
      </c>
      <c r="R27" s="28">
        <f ca="1"/>
        <v>9.8161851133480235E-3</v>
      </c>
      <c r="S27" s="28">
        <f ca="1"/>
        <v>9.7264622756122257E-3</v>
      </c>
      <c r="T27" s="28">
        <f ca="1"/>
        <v>1.1085892630541373E-2</v>
      </c>
      <c r="U27" s="28">
        <f ca="1"/>
        <v>1.2054588841339919E-2</v>
      </c>
      <c r="V27" s="28">
        <f ca="1"/>
        <v>1.2454240428291468E-2</v>
      </c>
      <c r="W27" s="28">
        <f ca="1"/>
        <v>1.2438479034000402E-2</v>
      </c>
      <c r="X27" s="28">
        <f ca="1"/>
        <v>1.2170686795951931E-2</v>
      </c>
      <c r="Y27" s="28">
        <f ca="1"/>
        <v>1.2261320993509177E-2</v>
      </c>
      <c r="Z27" s="28">
        <f ca="1"/>
        <v>1.2727684724478673E-2</v>
      </c>
      <c r="AA27" s="28">
        <f ca="1"/>
        <v>1.2423417842733309E-2</v>
      </c>
      <c r="AB27" s="28">
        <f ca="1"/>
        <v>1.3168066992008254E-2</v>
      </c>
      <c r="AC27" s="28">
        <f ca="1"/>
        <v>1.2452039085557821E-2</v>
      </c>
      <c r="AD27" s="28">
        <f ca="1"/>
        <v>1.2492049718836083E-2</v>
      </c>
      <c r="AE27" s="28">
        <f ca="1"/>
        <v>1.2601934752367625E-2</v>
      </c>
      <c r="AF27" s="28">
        <f ca="1"/>
        <v>1.1569737752425631E-2</v>
      </c>
      <c r="AG27" s="28">
        <f ca="1"/>
        <v>1.1083126414033523E-2</v>
      </c>
      <c r="AH27" s="28">
        <f ca="1"/>
        <v>1.1155469258795906E-2</v>
      </c>
      <c r="AI27" s="28">
        <f ca="1"/>
        <v>1.1923256452126061E-2</v>
      </c>
      <c r="AJ27" s="28">
        <f ca="1"/>
        <v>1.3218691979940385E-2</v>
      </c>
      <c r="AK27" s="28">
        <f ca="1"/>
        <v>1.4758873323729511E-2</v>
      </c>
      <c r="AL27" s="28">
        <f ca="1"/>
        <v>1.2576657406276448E-2</v>
      </c>
      <c r="AM27" s="28" t="str">
        <f ca="1"/>
        <v/>
      </c>
      <c r="AN27" s="28" t="str">
        <f ca="1"/>
        <v/>
      </c>
      <c r="AO27" s="28" t="str">
        <f ca="1"/>
        <v/>
      </c>
      <c r="AP27" s="28" t="str">
        <f ca="1"/>
        <v/>
      </c>
      <c r="AQ27" s="28" t="str">
        <f ca="1"/>
        <v/>
      </c>
      <c r="AR27" s="28" t="str">
        <f ca="1"/>
        <v/>
      </c>
      <c r="AS27" s="28" t="str">
        <f ca="1"/>
        <v/>
      </c>
      <c r="AT27" s="28" t="str">
        <f ca="1"/>
        <v/>
      </c>
      <c r="AU27" s="28" t="str">
        <f ca="1"/>
        <v/>
      </c>
      <c r="AV27" s="28" t="str">
        <f ca="1"/>
        <v/>
      </c>
      <c r="AW27" s="28" t="str">
        <f ca="1"/>
        <v/>
      </c>
      <c r="AX27" s="28" t="str">
        <f ca="1"/>
        <v/>
      </c>
      <c r="AY27" s="28" t="e">
        <f ca="1"/>
        <v>#N/A</v>
      </c>
      <c r="AZ27" s="28" t="e">
        <f ca="1"/>
        <v>#N/A</v>
      </c>
      <c r="BA27" s="28" t="e">
        <f ca="1"/>
        <v>#N/A</v>
      </c>
      <c r="BB27" s="28" t="e">
        <f ca="1"/>
        <v>#N/A</v>
      </c>
      <c r="BC27" s="28" t="e">
        <f ca="1"/>
        <v>#N/A</v>
      </c>
      <c r="BD27" s="28" t="e">
        <f ca="1"/>
        <v>#N/A</v>
      </c>
      <c r="BE27" s="28" t="e">
        <f ca="1"/>
        <v>#N/A</v>
      </c>
      <c r="BF27" s="28" t="e">
        <f ca="1"/>
        <v>#N/A</v>
      </c>
      <c r="BG27" s="28" t="e">
        <f ca="1"/>
        <v>#N/A</v>
      </c>
      <c r="BH27" s="28" t="e">
        <f ca="1"/>
        <v>#N/A</v>
      </c>
      <c r="BI27" s="28" t="e">
        <f ca="1"/>
        <v>#N/A</v>
      </c>
      <c r="BK27" s="9">
        <f ca="1">INDEX(_SSAutCLM,ROWS($A$1:A12))</f>
        <v>149183</v>
      </c>
      <c r="BL27" s="9">
        <f ca="1">INDEX(_SSAutCLM,ROWS($A$1:C12))</f>
        <v>149183</v>
      </c>
      <c r="BM27" s="9"/>
      <c r="BN27" s="38">
        <f ca="1">IF(INDEX(Previsiones_SSAutCLM,11)&lt;INDEX(_SSAutCLM,_NumeroMeses),1,0)</f>
        <v>0</v>
      </c>
    </row>
    <row r="28" spans="1:66" x14ac:dyDescent="0.25">
      <c r="A28" s="6">
        <v>12</v>
      </c>
      <c r="B28" s="28">
        <f ca="1"/>
        <v>9.7063857639791661E-3</v>
      </c>
      <c r="C28" s="28">
        <f ca="1"/>
        <v>9.4170627315724748E-3</v>
      </c>
      <c r="D28" s="28">
        <f ca="1"/>
        <v>1.2066881217161481E-2</v>
      </c>
      <c r="E28" s="28">
        <f ca="1"/>
        <v>1.3479899751332815E-2</v>
      </c>
      <c r="F28" s="28">
        <f ca="1"/>
        <v>1.4338903335078864E-2</v>
      </c>
      <c r="G28" s="28">
        <f ca="1"/>
        <v>1.5104298250316627E-2</v>
      </c>
      <c r="H28" s="28">
        <f ca="1"/>
        <v>1.5035214825071717E-2</v>
      </c>
      <c r="I28" s="28">
        <f ca="1"/>
        <v>1.511223347492127E-2</v>
      </c>
      <c r="J28" s="28">
        <f ca="1"/>
        <v>1.3953013327690746E-2</v>
      </c>
      <c r="K28" s="28">
        <f ca="1"/>
        <v>1.2572239859568707E-2</v>
      </c>
      <c r="L28" s="28">
        <f ca="1"/>
        <v>1.2588480658966322E-2</v>
      </c>
      <c r="M28" s="28">
        <f ca="1"/>
        <v>1.2368802772320888E-2</v>
      </c>
      <c r="N28" s="28">
        <f ca="1"/>
        <v>1.2446496858605249E-2</v>
      </c>
      <c r="O28" s="28">
        <f ca="1"/>
        <v>1.2251074757808973E-2</v>
      </c>
      <c r="P28" s="28">
        <f ca="1"/>
        <v>1.2459893956800253E-2</v>
      </c>
      <c r="Q28" s="28">
        <f ca="1"/>
        <v>1.068475531697478E-2</v>
      </c>
      <c r="R28" s="28">
        <f ca="1"/>
        <v>9.7484400594508667E-3</v>
      </c>
      <c r="S28" s="28">
        <f ca="1"/>
        <v>9.4843409695204023E-3</v>
      </c>
      <c r="T28" s="28">
        <f ca="1"/>
        <v>9.6914760998551789E-3</v>
      </c>
      <c r="U28" s="28">
        <f ca="1"/>
        <v>9.9002897054447456E-3</v>
      </c>
      <c r="V28" s="28">
        <f ca="1"/>
        <v>1.00449936704562E-2</v>
      </c>
      <c r="W28" s="28">
        <f ca="1"/>
        <v>9.9679950508364829E-3</v>
      </c>
      <c r="X28" s="28">
        <f ca="1"/>
        <v>1.011964796772253E-2</v>
      </c>
      <c r="Y28" s="28">
        <f ca="1"/>
        <v>1.004881751325019E-2</v>
      </c>
      <c r="Z28" s="28">
        <f ca="1"/>
        <v>1.0978653813004967E-2</v>
      </c>
      <c r="AA28" s="28">
        <f ca="1"/>
        <v>1.0649723423169152E-2</v>
      </c>
      <c r="AB28" s="28">
        <f ca="1"/>
        <v>1.0535394682645307E-2</v>
      </c>
      <c r="AC28" s="28">
        <f ca="1"/>
        <v>9.8824350071235623E-3</v>
      </c>
      <c r="AD28" s="28">
        <f ca="1"/>
        <v>9.6159480748460417E-3</v>
      </c>
      <c r="AE28" s="28">
        <f ca="1"/>
        <v>9.6510996860420251E-3</v>
      </c>
      <c r="AF28" s="28">
        <f ca="1"/>
        <v>9.5529041797056367E-3</v>
      </c>
      <c r="AG28" s="28">
        <f ca="1"/>
        <v>8.7935381150718653E-3</v>
      </c>
      <c r="AH28" s="28">
        <f ca="1"/>
        <v>8.7302233361370701E-3</v>
      </c>
      <c r="AI28" s="28">
        <f ca="1"/>
        <v>9.2193500021668807E-3</v>
      </c>
      <c r="AJ28" s="28">
        <f ca="1"/>
        <v>1.0213945953604968E-2</v>
      </c>
      <c r="AK28" s="28">
        <f ca="1"/>
        <v>1.1493043452502813E-2</v>
      </c>
      <c r="AL28" s="28">
        <f ca="1"/>
        <v>1.3088488042934608E-2</v>
      </c>
      <c r="AM28" s="28" t="str">
        <f ca="1"/>
        <v/>
      </c>
      <c r="AN28" s="28" t="str">
        <f ca="1"/>
        <v/>
      </c>
      <c r="AO28" s="28" t="str">
        <f ca="1"/>
        <v/>
      </c>
      <c r="AP28" s="28" t="str">
        <f ca="1"/>
        <v/>
      </c>
      <c r="AQ28" s="28" t="str">
        <f ca="1"/>
        <v/>
      </c>
      <c r="AR28" s="28" t="str">
        <f ca="1"/>
        <v/>
      </c>
      <c r="AS28" s="28" t="str">
        <f ca="1"/>
        <v/>
      </c>
      <c r="AT28" s="28" t="str">
        <f ca="1"/>
        <v/>
      </c>
      <c r="AU28" s="28" t="str">
        <f ca="1"/>
        <v/>
      </c>
      <c r="AV28" s="28" t="str">
        <f ca="1"/>
        <v/>
      </c>
      <c r="AW28" s="28" t="str">
        <f ca="1"/>
        <v/>
      </c>
      <c r="AX28" s="28" t="str">
        <f ca="1"/>
        <v/>
      </c>
      <c r="AY28" s="28" t="e">
        <f ca="1"/>
        <v>#N/A</v>
      </c>
      <c r="AZ28" s="28" t="e">
        <f ca="1"/>
        <v>#N/A</v>
      </c>
      <c r="BA28" s="28" t="e">
        <f ca="1"/>
        <v>#N/A</v>
      </c>
      <c r="BB28" s="28" t="e">
        <f ca="1"/>
        <v>#N/A</v>
      </c>
      <c r="BC28" s="28" t="e">
        <f ca="1"/>
        <v>#N/A</v>
      </c>
      <c r="BD28" s="28" t="e">
        <f ca="1"/>
        <v>#N/A</v>
      </c>
      <c r="BE28" s="28" t="e">
        <f ca="1"/>
        <v>#N/A</v>
      </c>
      <c r="BF28" s="28" t="e">
        <f ca="1"/>
        <v>#N/A</v>
      </c>
      <c r="BG28" s="28" t="e">
        <f ca="1"/>
        <v>#N/A</v>
      </c>
      <c r="BH28" s="28" t="e">
        <f ca="1"/>
        <v>#N/A</v>
      </c>
      <c r="BI28" s="28" t="e">
        <f ca="1"/>
        <v>#N/A</v>
      </c>
      <c r="BK28" s="9">
        <f ca="1">INDEX(_SSAutCLM,ROWS($A$1:A13))</f>
        <v>148252</v>
      </c>
      <c r="BL28" s="9">
        <f ca="1">INDEX(_SSAutCLM,ROWS($A$1:C13))</f>
        <v>148252</v>
      </c>
      <c r="BM28" s="9"/>
      <c r="BN28" s="38">
        <f ca="1">IF(INDEX(Previsiones_SSAutCLM,12)&lt;INDEX(_SSAutCLM,_NumeroMeses),1,0)</f>
        <v>0</v>
      </c>
    </row>
    <row r="29" spans="1:66" x14ac:dyDescent="0.25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Z29"/>
      <c r="BA29"/>
      <c r="BB29"/>
      <c r="BK29" s="9">
        <f ca="1">INDEX(_SSAutCLM,ROWS($A$1:A14))</f>
        <v>148238</v>
      </c>
      <c r="BL29" s="9">
        <f ca="1">INDEX(_SSAutCLM,ROWS($A$1:C14))</f>
        <v>148238</v>
      </c>
      <c r="BM29" s="9"/>
    </row>
    <row r="30" spans="1:66" x14ac:dyDescent="0.25">
      <c r="A30" s="2" t="s">
        <v>0</v>
      </c>
      <c r="B30" s="3">
        <f t="shared" ref="B30:BI30" ca="1" si="1">B16</f>
        <v>43131</v>
      </c>
      <c r="C30" s="3">
        <f t="shared" ca="1" si="1"/>
        <v>43159</v>
      </c>
      <c r="D30" s="3">
        <f t="shared" ca="1" si="1"/>
        <v>43190</v>
      </c>
      <c r="E30" s="3">
        <f t="shared" ca="1" si="1"/>
        <v>43220</v>
      </c>
      <c r="F30" s="3">
        <f t="shared" ca="1" si="1"/>
        <v>43251</v>
      </c>
      <c r="G30" s="3">
        <f t="shared" ca="1" si="1"/>
        <v>43281</v>
      </c>
      <c r="H30" s="3">
        <f t="shared" ca="1" si="1"/>
        <v>43312</v>
      </c>
      <c r="I30" s="3">
        <f t="shared" ca="1" si="1"/>
        <v>43343</v>
      </c>
      <c r="J30" s="3">
        <f t="shared" ca="1" si="1"/>
        <v>43373</v>
      </c>
      <c r="K30" s="3">
        <f t="shared" ca="1" si="1"/>
        <v>43404</v>
      </c>
      <c r="L30" s="3">
        <f t="shared" ca="1" si="1"/>
        <v>43434</v>
      </c>
      <c r="M30" s="3">
        <f t="shared" ca="1" si="1"/>
        <v>43465</v>
      </c>
      <c r="N30" s="3">
        <f t="shared" ca="1" si="1"/>
        <v>43496</v>
      </c>
      <c r="O30" s="3">
        <f t="shared" ca="1" si="1"/>
        <v>43524</v>
      </c>
      <c r="P30" s="3">
        <f t="shared" ca="1" si="1"/>
        <v>43555</v>
      </c>
      <c r="Q30" s="3">
        <f t="shared" ca="1" si="1"/>
        <v>43585</v>
      </c>
      <c r="R30" s="3">
        <f t="shared" ca="1" si="1"/>
        <v>43616</v>
      </c>
      <c r="S30" s="3">
        <f t="shared" ca="1" si="1"/>
        <v>43646</v>
      </c>
      <c r="T30" s="3">
        <f t="shared" ca="1" si="1"/>
        <v>43677</v>
      </c>
      <c r="U30" s="3">
        <f t="shared" ca="1" si="1"/>
        <v>43708</v>
      </c>
      <c r="V30" s="3">
        <f t="shared" ca="1" si="1"/>
        <v>43738</v>
      </c>
      <c r="W30" s="3">
        <f t="shared" ca="1" si="1"/>
        <v>43769</v>
      </c>
      <c r="X30" s="3">
        <f t="shared" ca="1" si="1"/>
        <v>43799</v>
      </c>
      <c r="Y30" s="3">
        <f t="shared" ca="1" si="1"/>
        <v>43830</v>
      </c>
      <c r="Z30" s="3">
        <f t="shared" ca="1" si="1"/>
        <v>43861</v>
      </c>
      <c r="AA30" s="3">
        <f t="shared" ca="1" si="1"/>
        <v>43890</v>
      </c>
      <c r="AB30" s="3">
        <f t="shared" ca="1" si="1"/>
        <v>43921</v>
      </c>
      <c r="AC30" s="3">
        <f t="shared" ca="1" si="1"/>
        <v>43951</v>
      </c>
      <c r="AD30" s="3">
        <f t="shared" ca="1" si="1"/>
        <v>43982</v>
      </c>
      <c r="AE30" s="3">
        <f t="shared" ca="1" si="1"/>
        <v>44012</v>
      </c>
      <c r="AF30" s="3">
        <f t="shared" ca="1" si="1"/>
        <v>44043</v>
      </c>
      <c r="AG30" s="3">
        <f t="shared" ca="1" si="1"/>
        <v>44074</v>
      </c>
      <c r="AH30" s="3">
        <f t="shared" ca="1" si="1"/>
        <v>44104</v>
      </c>
      <c r="AI30" s="3">
        <f t="shared" ca="1" si="1"/>
        <v>44135</v>
      </c>
      <c r="AJ30" s="3">
        <f t="shared" ca="1" si="1"/>
        <v>44165</v>
      </c>
      <c r="AK30" s="3">
        <f t="shared" ca="1" si="1"/>
        <v>44196</v>
      </c>
      <c r="AL30" s="3">
        <f t="shared" ca="1" si="1"/>
        <v>44227</v>
      </c>
      <c r="AM30" s="4">
        <f t="shared" ca="1" si="1"/>
        <v>44255</v>
      </c>
      <c r="AN30" s="3">
        <f t="shared" ca="1" si="1"/>
        <v>44286</v>
      </c>
      <c r="AO30" s="3">
        <f t="shared" ca="1" si="1"/>
        <v>44316</v>
      </c>
      <c r="AP30" s="3">
        <f t="shared" ca="1" si="1"/>
        <v>44347</v>
      </c>
      <c r="AQ30" s="3">
        <f t="shared" ca="1" si="1"/>
        <v>44377</v>
      </c>
      <c r="AR30" s="3">
        <f t="shared" ca="1" si="1"/>
        <v>44408</v>
      </c>
      <c r="AS30" s="3">
        <f t="shared" ca="1" si="1"/>
        <v>44439</v>
      </c>
      <c r="AT30" s="3">
        <f t="shared" ca="1" si="1"/>
        <v>44469</v>
      </c>
      <c r="AU30" s="3">
        <f t="shared" ca="1" si="1"/>
        <v>44500</v>
      </c>
      <c r="AV30" s="3">
        <f t="shared" ca="1" si="1"/>
        <v>44530</v>
      </c>
      <c r="AW30" s="3">
        <f t="shared" ca="1" si="1"/>
        <v>44561</v>
      </c>
      <c r="AX30" s="3">
        <f t="shared" ca="1" si="1"/>
        <v>44592</v>
      </c>
      <c r="AY30" s="4" t="e">
        <f t="shared" ca="1" si="1"/>
        <v>#N/A</v>
      </c>
      <c r="AZ30" s="3" t="e">
        <f t="shared" ca="1" si="1"/>
        <v>#N/A</v>
      </c>
      <c r="BA30" s="3" t="e">
        <f t="shared" ca="1" si="1"/>
        <v>#N/A</v>
      </c>
      <c r="BB30" s="3" t="e">
        <f t="shared" ca="1" si="1"/>
        <v>#N/A</v>
      </c>
      <c r="BC30" s="3" t="e">
        <f t="shared" ca="1" si="1"/>
        <v>#N/A</v>
      </c>
      <c r="BD30" s="3" t="e">
        <f t="shared" ca="1" si="1"/>
        <v>#N/A</v>
      </c>
      <c r="BE30" s="3" t="e">
        <f t="shared" ca="1" si="1"/>
        <v>#N/A</v>
      </c>
      <c r="BF30" s="3" t="e">
        <f t="shared" ca="1" si="1"/>
        <v>#N/A</v>
      </c>
      <c r="BG30" s="3" t="e">
        <f t="shared" ca="1" si="1"/>
        <v>#N/A</v>
      </c>
      <c r="BH30" s="3" t="e">
        <f t="shared" ca="1" si="1"/>
        <v>#N/A</v>
      </c>
      <c r="BI30" s="3" t="e">
        <f t="shared" ca="1" si="1"/>
        <v>#N/A</v>
      </c>
      <c r="BK30" s="9">
        <f ca="1">INDEX(_SSAutCLM,ROWS($A$1:A15))</f>
        <v>148311</v>
      </c>
      <c r="BL30" s="9">
        <f ca="1">INDEX(_SSAutCLM,ROWS($A$1:C15))</f>
        <v>148311</v>
      </c>
      <c r="BM30" s="9"/>
    </row>
    <row r="31" spans="1:66" x14ac:dyDescent="0.25">
      <c r="A31" s="5">
        <v>1</v>
      </c>
      <c r="B31" s="28">
        <f ca="1">MAX(B$17:B17)</f>
        <v>1.3240550628345791E-3</v>
      </c>
      <c r="C31" s="28">
        <f ca="1">MAX(C$17:C17)</f>
        <v>3.1836962383614553E-3</v>
      </c>
      <c r="D31" s="28">
        <f ca="1">MAX(D$17:D17)</f>
        <v>3.0296446558951452E-3</v>
      </c>
      <c r="E31" s="28">
        <f ca="1">MAX(E$17:E17)</f>
        <v>1.5497651288071681E-3</v>
      </c>
      <c r="F31" s="28">
        <f ca="1">MAX(F$17:F17)</f>
        <v>1.0452149263953641E-3</v>
      </c>
      <c r="G31" s="28">
        <f ca="1">MAX(G$17:G17)</f>
        <v>8.9265961707569422E-4</v>
      </c>
      <c r="H31" s="28">
        <f ca="1">MAX(H$17:H17)</f>
        <v>1.6751124433982763E-3</v>
      </c>
      <c r="I31" s="28">
        <f ca="1">MAX(I$17:I17)</f>
        <v>1.3547123898294041E-3</v>
      </c>
      <c r="J31" s="28">
        <f ca="1">MAX(J$17:J17)</f>
        <v>9.9490659560085536E-4</v>
      </c>
      <c r="K31" s="28">
        <f ca="1">MAX(K$17:K17)</f>
        <v>1.6043617990861201E-3</v>
      </c>
      <c r="L31" s="28">
        <f ca="1">MAX(L$17:L17)</f>
        <v>1.4507322624293956E-3</v>
      </c>
      <c r="M31" s="28">
        <f ca="1">MAX(M$17:M17)</f>
        <v>1.1871202435288911E-3</v>
      </c>
      <c r="N31" s="28">
        <f ca="1">MAX(N$17:N17)</f>
        <v>2.5043726621875378E-3</v>
      </c>
      <c r="O31" s="28">
        <f ca="1">MAX(O$17:O17)</f>
        <v>2.1488556253426482E-3</v>
      </c>
      <c r="P31" s="28">
        <f ca="1">MAX(P$17:P17)</f>
        <v>9.9478865886720312E-4</v>
      </c>
      <c r="Q31" s="28">
        <f ca="1">MAX(Q$17:Q17)</f>
        <v>1.0325962959063695E-3</v>
      </c>
      <c r="R31" s="28">
        <f ca="1">MAX(R$17:R17)</f>
        <v>9.3679385301220796E-4</v>
      </c>
      <c r="S31" s="28">
        <f ca="1">MAX(S$17:S17)</f>
        <v>1.577787191337739E-3</v>
      </c>
      <c r="T31" s="28">
        <f ca="1">MAX(T$17:T17)</f>
        <v>1.2640776715835934E-3</v>
      </c>
      <c r="U31" s="28">
        <f ca="1">MAX(U$17:U17)</f>
        <v>7.1940462824483711E-4</v>
      </c>
      <c r="V31" s="28">
        <f ca="1">MAX(V$17:V17)</f>
        <v>6.9450279015432115E-4</v>
      </c>
      <c r="W31" s="28">
        <f ca="1">MAX(W$17:W17)</f>
        <v>6.5069016948281645E-4</v>
      </c>
      <c r="X31" s="28">
        <f ca="1">MAX(X$17:X17)</f>
        <v>7.8445967209623581E-4</v>
      </c>
      <c r="Y31" s="28">
        <f ca="1">MAX(Y$17:Y17)</f>
        <v>1.3264544643760271E-3</v>
      </c>
      <c r="Z31" s="28">
        <f ca="1">MAX(Z$17:Z17)</f>
        <v>1.9116147883694759E-3</v>
      </c>
      <c r="AA31" s="28">
        <f ca="1">MAX(AA$17:AA17)</f>
        <v>2.0649906392203243E-3</v>
      </c>
      <c r="AB31" s="28">
        <f ca="1">MAX(AB$17:AB17)</f>
        <v>4.7821383192918412E-3</v>
      </c>
      <c r="AC31" s="28">
        <f ca="1">MAX(AC$17:AC17)</f>
        <v>1.3709220111633445E-2</v>
      </c>
      <c r="AD31" s="28">
        <f ca="1">MAX(AD$17:AD17)</f>
        <v>1.3837913454588012E-2</v>
      </c>
      <c r="AE31" s="28">
        <f ca="1">MAX(AE$17:AE17)</f>
        <v>8.4819944097323623E-3</v>
      </c>
      <c r="AF31" s="28">
        <f ca="1">MAX(AF$17:AF17)</f>
        <v>7.8993530821150626E-3</v>
      </c>
      <c r="AG31" s="28">
        <f ca="1">MAX(AG$17:AG17)</f>
        <v>4.6078519016263669E-3</v>
      </c>
      <c r="AH31" s="28">
        <f ca="1">MAX(AH$17:AH17)</f>
        <v>2.0912015972541324E-3</v>
      </c>
      <c r="AI31" s="28">
        <f ca="1">MAX(AI$17:AI17)</f>
        <v>2.2943472203891639E-3</v>
      </c>
      <c r="AJ31" s="28">
        <f ca="1">MAX(AJ$17:AJ17)</f>
        <v>2.1300386733249387E-3</v>
      </c>
      <c r="AK31" s="28">
        <f ca="1">MAX(AK$17:AK17)</f>
        <v>1.8476767922039369E-3</v>
      </c>
      <c r="AL31" s="28">
        <f ca="1">MAX(AL$17:AL17)</f>
        <v>1.9699587239286956E-3</v>
      </c>
      <c r="AM31" s="28">
        <f ca="1">MAX(AM$17:AM17)</f>
        <v>0</v>
      </c>
      <c r="AN31" s="28">
        <f ca="1">MAX(AN$17:AN17)</f>
        <v>0</v>
      </c>
      <c r="AO31" s="28">
        <f ca="1">MAX(AO$17:AO17)</f>
        <v>0</v>
      </c>
      <c r="AP31" s="28">
        <f ca="1">MAX(AP$17:AP17)</f>
        <v>0</v>
      </c>
      <c r="AQ31" s="28">
        <f ca="1">MAX(AQ$17:AQ17)</f>
        <v>0</v>
      </c>
      <c r="AR31" s="28">
        <f ca="1">MAX(AR$17:AR17)</f>
        <v>0</v>
      </c>
      <c r="AS31" s="28">
        <f ca="1">MAX(AS$17:AS17)</f>
        <v>0</v>
      </c>
      <c r="AT31" s="28">
        <f ca="1">MAX(AT$17:AT17)</f>
        <v>0</v>
      </c>
      <c r="AU31" s="28">
        <f ca="1">MAX(AU$17:AU17)</f>
        <v>0</v>
      </c>
      <c r="AV31" s="28">
        <f ca="1">MAX(AV$17:AV17)</f>
        <v>0</v>
      </c>
      <c r="AW31" s="28">
        <f ca="1">MAX(AW$17:AW17)</f>
        <v>0</v>
      </c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K31" s="9">
        <f ca="1">INDEX(_SSAutCLM,ROWS($A$1:A16))</f>
        <v>148609</v>
      </c>
      <c r="BL31" s="9">
        <f ca="1">INDEX(_SSAutCLM,ROWS($A$1:C16))</f>
        <v>148609</v>
      </c>
      <c r="BM31" s="9"/>
    </row>
    <row r="32" spans="1:66" x14ac:dyDescent="0.25">
      <c r="A32" s="5">
        <v>2</v>
      </c>
      <c r="B32" s="28">
        <f ca="1">MAX(B$17:B18)</f>
        <v>3.9855183427455797E-3</v>
      </c>
      <c r="C32" s="28">
        <f ca="1">MAX(C$17:C18)</f>
        <v>4.9806939859203762E-3</v>
      </c>
      <c r="D32" s="28">
        <f ca="1">MAX(D$17:D18)</f>
        <v>5.3619015111527222E-3</v>
      </c>
      <c r="E32" s="28">
        <f ca="1">MAX(E$17:E18)</f>
        <v>4.040830491901193E-3</v>
      </c>
      <c r="F32" s="28">
        <f ca="1">MAX(F$17:F18)</f>
        <v>2.9618825157919446E-3</v>
      </c>
      <c r="G32" s="28">
        <f ca="1">MAX(G$17:G18)</f>
        <v>2.8896547625840256E-3</v>
      </c>
      <c r="H32" s="28">
        <f ca="1">MAX(H$17:H18)</f>
        <v>2.9660021338808532E-3</v>
      </c>
      <c r="I32" s="28">
        <f ca="1">MAX(I$17:I18)</f>
        <v>2.9690546969287791E-3</v>
      </c>
      <c r="J32" s="28">
        <f ca="1">MAX(J$17:J18)</f>
        <v>2.7687813468256907E-3</v>
      </c>
      <c r="K32" s="28">
        <f ca="1">MAX(K$17:K18)</f>
        <v>2.3852239337802585E-3</v>
      </c>
      <c r="L32" s="28">
        <f ca="1">MAX(L$17:L18)</f>
        <v>2.0696179056729335E-3</v>
      </c>
      <c r="M32" s="28">
        <f ca="1">MAX(M$17:M18)</f>
        <v>1.7026675334273411E-3</v>
      </c>
      <c r="N32" s="28">
        <f ca="1">MAX(N$17:N18)</f>
        <v>3.1549989793053061E-3</v>
      </c>
      <c r="O32" s="28">
        <f ca="1">MAX(O$17:O18)</f>
        <v>3.5174348246252182E-3</v>
      </c>
      <c r="P32" s="28">
        <f ca="1">MAX(P$17:P18)</f>
        <v>3.3484882569861907E-3</v>
      </c>
      <c r="Q32" s="28">
        <f ca="1">MAX(Q$17:Q18)</f>
        <v>1.9081286593942521E-3</v>
      </c>
      <c r="R32" s="28">
        <f ca="1">MAX(R$17:R18)</f>
        <v>2.4903615820963758E-3</v>
      </c>
      <c r="S32" s="28">
        <f ca="1">MAX(S$17:S18)</f>
        <v>2.7357582732750094E-3</v>
      </c>
      <c r="T32" s="28">
        <f ca="1">MAX(T$17:T18)</f>
        <v>2.4638114189278115E-3</v>
      </c>
      <c r="U32" s="28">
        <f ca="1">MAX(U$17:U18)</f>
        <v>1.4670852354188341E-3</v>
      </c>
      <c r="V32" s="28">
        <f ca="1">MAX(V$17:V18)</f>
        <v>1.0397296031534721E-3</v>
      </c>
      <c r="W32" s="28">
        <f ca="1">MAX(W$17:W18)</f>
        <v>1.1130305627071926E-3</v>
      </c>
      <c r="X32" s="28">
        <f ca="1">MAX(X$17:X18)</f>
        <v>1.7742112838324557E-3</v>
      </c>
      <c r="Y32" s="28">
        <f ca="1">MAX(Y$17:Y18)</f>
        <v>1.8650947257896114E-3</v>
      </c>
      <c r="Z32" s="28">
        <f ca="1">MAX(Z$17:Z18)</f>
        <v>2.0324666904252744E-3</v>
      </c>
      <c r="AA32" s="28">
        <f ca="1">MAX(AA$17:AA18)</f>
        <v>2.7568807147197302E-3</v>
      </c>
      <c r="AB32" s="28">
        <f ca="1">MAX(AB$17:AB18)</f>
        <v>1.279482468584147E-2</v>
      </c>
      <c r="AC32" s="28">
        <f ca="1">MAX(AC$17:AC18)</f>
        <v>1.7776389360244504E-2</v>
      </c>
      <c r="AD32" s="28">
        <f ca="1">MAX(AD$17:AD18)</f>
        <v>2.3133986516555016E-2</v>
      </c>
      <c r="AE32" s="28">
        <f ca="1">MAX(AE$17:AE18)</f>
        <v>1.92280642425856E-2</v>
      </c>
      <c r="AF32" s="28">
        <f ca="1">MAX(AF$17:AF18)</f>
        <v>1.7029658030154889E-2</v>
      </c>
      <c r="AG32" s="28">
        <f ca="1">MAX(AG$17:AG18)</f>
        <v>1.0643754036517225E-2</v>
      </c>
      <c r="AH32" s="28">
        <f ca="1">MAX(AH$17:AH18)</f>
        <v>6.004844915868477E-3</v>
      </c>
      <c r="AI32" s="28">
        <f ca="1">MAX(AI$17:AI18)</f>
        <v>3.6609478095966526E-3</v>
      </c>
      <c r="AJ32" s="28">
        <f ca="1">MAX(AJ$17:AJ18)</f>
        <v>3.8257000773003129E-3</v>
      </c>
      <c r="AK32" s="28">
        <f ca="1">MAX(AK$17:AK18)</f>
        <v>3.8323775715691693E-3</v>
      </c>
      <c r="AL32" s="28">
        <f ca="1">MAX(AL$17:AL18)</f>
        <v>3.5742652042410382E-3</v>
      </c>
      <c r="AM32" s="28">
        <f ca="1">MAX(AM$17:AM18)</f>
        <v>0</v>
      </c>
      <c r="AN32" s="28">
        <f ca="1">MAX(AN$17:AN18)</f>
        <v>0</v>
      </c>
      <c r="AO32" s="28">
        <f ca="1">MAX(AO$17:AO18)</f>
        <v>0</v>
      </c>
      <c r="AP32" s="28">
        <f ca="1">MAX(AP$17:AP18)</f>
        <v>0</v>
      </c>
      <c r="AQ32" s="28">
        <f ca="1">MAX(AQ$17:AQ18)</f>
        <v>0</v>
      </c>
      <c r="AR32" s="28">
        <f ca="1">MAX(AR$17:AR18)</f>
        <v>0</v>
      </c>
      <c r="AS32" s="28">
        <f ca="1">MAX(AS$17:AS18)</f>
        <v>0</v>
      </c>
      <c r="AT32" s="28">
        <f ca="1">MAX(AT$17:AT18)</f>
        <v>0</v>
      </c>
      <c r="AU32" s="28">
        <f ca="1">MAX(AU$17:AU18)</f>
        <v>0</v>
      </c>
      <c r="AV32" s="28">
        <f ca="1">MAX(AV$17:AV18)</f>
        <v>0</v>
      </c>
      <c r="AW32" s="28">
        <f ca="1">MAX(AW$17:AW18)</f>
        <v>0</v>
      </c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K32" s="9">
        <f ca="1">INDEX(_SSAutCLM,ROWS($A$1:A17))</f>
        <v>149121</v>
      </c>
      <c r="BL32" s="9">
        <f ca="1">INDEX(_SSAutCLM,ROWS($A$1:C17))</f>
        <v>149121</v>
      </c>
      <c r="BM32" s="9"/>
    </row>
    <row r="33" spans="1:65" x14ac:dyDescent="0.25">
      <c r="A33" s="6">
        <v>3</v>
      </c>
      <c r="B33" s="28">
        <f ca="1">MAX(B$17:B19)</f>
        <v>5.4684496505754219E-3</v>
      </c>
      <c r="C33" s="28">
        <f ca="1">MAX(C$17:C19)</f>
        <v>6.0334283271600486E-3</v>
      </c>
      <c r="D33" s="28">
        <f ca="1">MAX(D$17:D19)</f>
        <v>7.1628651595807089E-3</v>
      </c>
      <c r="E33" s="28">
        <f ca="1">MAX(E$17:E19)</f>
        <v>6.3882282393944653E-3</v>
      </c>
      <c r="F33" s="28">
        <f ca="1">MAX(F$17:F19)</f>
        <v>4.9300630518128667E-3</v>
      </c>
      <c r="G33" s="28">
        <f ca="1">MAX(G$17:G19)</f>
        <v>5.1730307370787118E-3</v>
      </c>
      <c r="H33" s="28">
        <f ca="1">MAX(H$17:H19)</f>
        <v>4.2248703381242078E-3</v>
      </c>
      <c r="I33" s="28">
        <f ca="1">MAX(I$17:I19)</f>
        <v>3.8831190541942003E-3</v>
      </c>
      <c r="J33" s="28">
        <f ca="1">MAX(J$17:J19)</f>
        <v>4.0301989446025234E-3</v>
      </c>
      <c r="K33" s="28">
        <f ca="1">MAX(K$17:K19)</f>
        <v>3.329546105897984E-3</v>
      </c>
      <c r="L33" s="28">
        <f ca="1">MAX(L$17:L19)</f>
        <v>3.5808777439871554E-3</v>
      </c>
      <c r="M33" s="28">
        <f ca="1">MAX(M$17:M19)</f>
        <v>3.5910861151600337E-3</v>
      </c>
      <c r="N33" s="28">
        <f ca="1">MAX(N$17:N19)</f>
        <v>4.6977791234364026E-3</v>
      </c>
      <c r="O33" s="28">
        <f ca="1">MAX(O$17:O19)</f>
        <v>4.5657934625050094E-3</v>
      </c>
      <c r="P33" s="28">
        <f ca="1">MAX(P$17:P19)</f>
        <v>3.9494533758222877E-3</v>
      </c>
      <c r="Q33" s="28">
        <f ca="1">MAX(Q$17:Q19)</f>
        <v>4.0376742874130992E-3</v>
      </c>
      <c r="R33" s="28">
        <f ca="1">MAX(R$17:R19)</f>
        <v>3.3826961758665411E-3</v>
      </c>
      <c r="S33" s="28">
        <f ca="1">MAX(S$17:S19)</f>
        <v>3.8062350549165598E-3</v>
      </c>
      <c r="T33" s="28">
        <f ca="1">MAX(T$17:T19)</f>
        <v>3.8665577530983377E-3</v>
      </c>
      <c r="U33" s="28">
        <f ca="1">MAX(U$17:U19)</f>
        <v>3.0980909101159396E-3</v>
      </c>
      <c r="V33" s="28">
        <f ca="1">MAX(V$17:V19)</f>
        <v>2.2130859655660339E-3</v>
      </c>
      <c r="W33" s="28">
        <f ca="1">MAX(W$17:W19)</f>
        <v>1.9954706219924038E-3</v>
      </c>
      <c r="X33" s="28">
        <f ca="1">MAX(X$17:X19)</f>
        <v>2.1871746268702879E-3</v>
      </c>
      <c r="Y33" s="28">
        <f ca="1">MAX(Y$17:Y19)</f>
        <v>2.6345567818168575E-3</v>
      </c>
      <c r="Z33" s="28">
        <f ca="1">MAX(Z$17:Z19)</f>
        <v>4.3487936137170721E-3</v>
      </c>
      <c r="AA33" s="28">
        <f ca="1">MAX(AA$17:AA19)</f>
        <v>1.0603616751586293E-2</v>
      </c>
      <c r="AB33" s="28">
        <f ca="1">MAX(AB$17:AB19)</f>
        <v>1.7755842408253515E-2</v>
      </c>
      <c r="AC33" s="28">
        <f ca="1">MAX(AC$17:AC19)</f>
        <v>1.9306428358021169E-2</v>
      </c>
      <c r="AD33" s="28">
        <f ca="1">MAX(AD$17:AD19)</f>
        <v>2.526243830512425E-2</v>
      </c>
      <c r="AE33" s="28">
        <f ca="1">MAX(AE$17:AE19)</f>
        <v>2.436636852801688E-2</v>
      </c>
      <c r="AF33" s="28">
        <f ca="1">MAX(AF$17:AF19)</f>
        <v>2.0363067298174421E-2</v>
      </c>
      <c r="AG33" s="28">
        <f ca="1">MAX(AG$17:AG19)</f>
        <v>1.8302362058986832E-2</v>
      </c>
      <c r="AH33" s="28">
        <f ca="1">MAX(AH$17:AH19)</f>
        <v>1.1662314502425794E-2</v>
      </c>
      <c r="AI33" s="28">
        <f ca="1">MAX(AI$17:AI19)</f>
        <v>7.2494845114140505E-3</v>
      </c>
      <c r="AJ33" s="28">
        <f ca="1">MAX(AJ$17:AJ19)</f>
        <v>4.5333543206308863E-3</v>
      </c>
      <c r="AK33" s="28">
        <f ca="1">MAX(AK$17:AK19)</f>
        <v>5.026107744328284E-3</v>
      </c>
      <c r="AL33" s="28">
        <f ca="1">MAX(AL$17:AL19)</f>
        <v>4.5928294465462111E-3</v>
      </c>
      <c r="AM33" s="28">
        <f ca="1">MAX(AM$17:AM19)</f>
        <v>0</v>
      </c>
      <c r="AN33" s="28">
        <f ca="1">MAX(AN$17:AN19)</f>
        <v>0</v>
      </c>
      <c r="AO33" s="28">
        <f ca="1">MAX(AO$17:AO19)</f>
        <v>0</v>
      </c>
      <c r="AP33" s="28">
        <f ca="1">MAX(AP$17:AP19)</f>
        <v>0</v>
      </c>
      <c r="AQ33" s="28">
        <f ca="1">MAX(AQ$17:AQ19)</f>
        <v>0</v>
      </c>
      <c r="AR33" s="28">
        <f ca="1">MAX(AR$17:AR19)</f>
        <v>0</v>
      </c>
      <c r="AS33" s="28">
        <f ca="1">MAX(AS$17:AS19)</f>
        <v>0</v>
      </c>
      <c r="AT33" s="28">
        <f ca="1">MAX(AT$17:AT19)</f>
        <v>0</v>
      </c>
      <c r="AU33" s="28">
        <f ca="1">MAX(AU$17:AU19)</f>
        <v>0</v>
      </c>
      <c r="AV33" s="28">
        <f ca="1">MAX(AV$17:AV19)</f>
        <v>0</v>
      </c>
      <c r="AW33" s="28">
        <f ca="1">MAX(AW$17:AW19)</f>
        <v>0</v>
      </c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K33" s="9">
        <f ca="1">INDEX(_SSAutCLM,ROWS($A$1:A18))</f>
        <v>149647</v>
      </c>
      <c r="BL33" s="9">
        <f ca="1">INDEX(_SSAutCLM,ROWS($A$1:C18))</f>
        <v>149647</v>
      </c>
      <c r="BM33" s="9"/>
    </row>
    <row r="34" spans="1:65" x14ac:dyDescent="0.25">
      <c r="A34" s="6">
        <v>4</v>
      </c>
      <c r="B34" s="28">
        <f ca="1">MAX(B$17:B20)</f>
        <v>7.1195400472726881E-3</v>
      </c>
      <c r="C34" s="28">
        <f ca="1">MAX(C$17:C20)</f>
        <v>6.3454602827967364E-3</v>
      </c>
      <c r="D34" s="28">
        <f ca="1">MAX(D$17:D20)</f>
        <v>8.2024514504274934E-3</v>
      </c>
      <c r="E34" s="28">
        <f ca="1">MAX(E$17:E20)</f>
        <v>8.2657518394422067E-3</v>
      </c>
      <c r="F34" s="28">
        <f ca="1">MAX(F$17:F20)</f>
        <v>7.6064768705969982E-3</v>
      </c>
      <c r="G34" s="28">
        <f ca="1">MAX(G$17:G20)</f>
        <v>6.7976792395037563E-3</v>
      </c>
      <c r="H34" s="28">
        <f ca="1">MAX(H$17:H20)</f>
        <v>6.2604179641643862E-3</v>
      </c>
      <c r="I34" s="28">
        <f ca="1">MAX(I$17:I20)</f>
        <v>5.1618511654722985E-3</v>
      </c>
      <c r="J34" s="28">
        <f ca="1">MAX(J$17:J20)</f>
        <v>4.879149033884026E-3</v>
      </c>
      <c r="K34" s="28">
        <f ca="1">MAX(K$17:K20)</f>
        <v>3.9054567992993076E-3</v>
      </c>
      <c r="L34" s="28">
        <f ca="1">MAX(L$17:L20)</f>
        <v>3.9409748792074914E-3</v>
      </c>
      <c r="M34" s="28">
        <f ca="1">MAX(M$17:M20)</f>
        <v>4.9172804590577107E-3</v>
      </c>
      <c r="N34" s="28">
        <f ca="1">MAX(N$17:N20)</f>
        <v>6.1319292978268165E-3</v>
      </c>
      <c r="O34" s="28">
        <f ca="1">MAX(O$17:O20)</f>
        <v>5.4019819689614295E-3</v>
      </c>
      <c r="P34" s="28">
        <f ca="1">MAX(P$17:P20)</f>
        <v>5.6722490709504997E-3</v>
      </c>
      <c r="Q34" s="28">
        <f ca="1">MAX(Q$17:Q20)</f>
        <v>5.7363158822934142E-3</v>
      </c>
      <c r="R34" s="28">
        <f ca="1">MAX(R$17:R20)</f>
        <v>5.4866860756058056E-3</v>
      </c>
      <c r="S34" s="28">
        <f ca="1">MAX(S$17:S20)</f>
        <v>4.4789833150720567E-3</v>
      </c>
      <c r="T34" s="28">
        <f ca="1">MAX(T$17:T20)</f>
        <v>4.3939365162131384E-3</v>
      </c>
      <c r="U34" s="28">
        <f ca="1">MAX(U$17:U20)</f>
        <v>4.2427116348148315E-3</v>
      </c>
      <c r="V34" s="28">
        <f ca="1">MAX(V$17:V20)</f>
        <v>3.7453716679132212E-3</v>
      </c>
      <c r="W34" s="28">
        <f ca="1">MAX(W$17:W20)</f>
        <v>3.2665353885676244E-3</v>
      </c>
      <c r="X34" s="28">
        <f ca="1">MAX(X$17:X20)</f>
        <v>2.9766995782190267E-3</v>
      </c>
      <c r="Y34" s="28">
        <f ca="1">MAX(Y$17:Y20)</f>
        <v>3.5895053806164075E-3</v>
      </c>
      <c r="Z34" s="28">
        <f ca="1">MAX(Z$17:Z20)</f>
        <v>1.0153980259056944E-2</v>
      </c>
      <c r="AA34" s="28">
        <f ca="1">MAX(AA$17:AA20)</f>
        <v>1.4637624086811681E-2</v>
      </c>
      <c r="AB34" s="28">
        <f ca="1">MAX(AB$17:AB20)</f>
        <v>1.9023810484625044E-2</v>
      </c>
      <c r="AC34" s="28">
        <f ca="1">MAX(AC$17:AC20)</f>
        <v>1.9306428358021169E-2</v>
      </c>
      <c r="AD34" s="28">
        <f ca="1">MAX(AD$17:AD20)</f>
        <v>2.5389179236352831E-2</v>
      </c>
      <c r="AE34" s="28">
        <f ca="1">MAX(AE$17:AE20)</f>
        <v>2.4640162860555388E-2</v>
      </c>
      <c r="AF34" s="28">
        <f ca="1">MAX(AF$17:AF20)</f>
        <v>2.2280541886041168E-2</v>
      </c>
      <c r="AG34" s="28">
        <f ca="1">MAX(AG$17:AG20)</f>
        <v>1.8302362058986832E-2</v>
      </c>
      <c r="AH34" s="28">
        <f ca="1">MAX(AH$17:AH20)</f>
        <v>1.8321404858569448E-2</v>
      </c>
      <c r="AI34" s="28">
        <f ca="1">MAX(AI$17:AI20)</f>
        <v>1.2199588469063678E-2</v>
      </c>
      <c r="AJ34" s="28">
        <f ca="1">MAX(AJ$17:AJ20)</f>
        <v>8.5780972122693477E-3</v>
      </c>
      <c r="AK34" s="28">
        <f ca="1">MAX(AK$17:AK20)</f>
        <v>6.4446345492358906E-3</v>
      </c>
      <c r="AL34" s="28">
        <f ca="1">MAX(AL$17:AL20)</f>
        <v>7.7026319012144379E-3</v>
      </c>
      <c r="AM34" s="28">
        <f ca="1">MAX(AM$17:AM20)</f>
        <v>0</v>
      </c>
      <c r="AN34" s="28">
        <f ca="1">MAX(AN$17:AN20)</f>
        <v>0</v>
      </c>
      <c r="AO34" s="28">
        <f ca="1">MAX(AO$17:AO20)</f>
        <v>0</v>
      </c>
      <c r="AP34" s="28">
        <f ca="1">MAX(AP$17:AP20)</f>
        <v>0</v>
      </c>
      <c r="AQ34" s="28">
        <f ca="1">MAX(AQ$17:AQ20)</f>
        <v>0</v>
      </c>
      <c r="AR34" s="28">
        <f ca="1">MAX(AR$17:AR20)</f>
        <v>0</v>
      </c>
      <c r="AS34" s="28">
        <f ca="1">MAX(AS$17:AS20)</f>
        <v>0</v>
      </c>
      <c r="AT34" s="28">
        <f ca="1">MAX(AT$17:AT20)</f>
        <v>0</v>
      </c>
      <c r="AU34" s="28">
        <f ca="1">MAX(AU$17:AU20)</f>
        <v>0</v>
      </c>
      <c r="AV34" s="28">
        <f ca="1">MAX(AV$17:AV20)</f>
        <v>0</v>
      </c>
      <c r="AW34" s="28">
        <f ca="1">MAX(AW$17:AW20)</f>
        <v>0</v>
      </c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K34" s="9">
        <f ca="1">INDEX(_SSAutCLM,ROWS($A$1:A19))</f>
        <v>149536</v>
      </c>
      <c r="BL34" s="9">
        <f ca="1">INDEX(_SSAutCLM,ROWS($A$1:C19))</f>
        <v>149536</v>
      </c>
      <c r="BM34" s="9"/>
    </row>
    <row r="35" spans="1:65" x14ac:dyDescent="0.25">
      <c r="A35" s="6">
        <v>5</v>
      </c>
      <c r="B35" s="28">
        <f ca="1">MAX(B$17:B21)</f>
        <v>8.651873238140732E-3</v>
      </c>
      <c r="C35" s="28">
        <f ca="1">MAX(C$17:C21)</f>
        <v>7.9102873937051919E-3</v>
      </c>
      <c r="D35" s="28">
        <f ca="1">MAX(D$17:D21)</f>
        <v>8.7503672372555436E-3</v>
      </c>
      <c r="E35" s="28">
        <f ca="1">MAX(E$17:E21)</f>
        <v>9.3291524700622359E-3</v>
      </c>
      <c r="F35" s="28">
        <f ca="1">MAX(F$17:F21)</f>
        <v>9.1046667725162584E-3</v>
      </c>
      <c r="G35" s="28">
        <f ca="1">MAX(G$17:G21)</f>
        <v>8.2560623964210694E-3</v>
      </c>
      <c r="H35" s="28">
        <f ca="1">MAX(H$17:H21)</f>
        <v>6.7695379852717079E-3</v>
      </c>
      <c r="I35" s="28">
        <f ca="1">MAX(I$17:I21)</f>
        <v>7.2893548532285031E-3</v>
      </c>
      <c r="J35" s="28">
        <f ca="1">MAX(J$17:J21)</f>
        <v>5.5622825863891508E-3</v>
      </c>
      <c r="K35" s="28">
        <f ca="1">MAX(K$17:K21)</f>
        <v>4.4928992214573228E-3</v>
      </c>
      <c r="L35" s="28">
        <f ca="1">MAX(L$17:L21)</f>
        <v>4.8735362788364933E-3</v>
      </c>
      <c r="M35" s="28">
        <f ca="1">MAX(M$17:M21)</f>
        <v>5.1686390957800957E-3</v>
      </c>
      <c r="N35" s="28">
        <f ca="1">MAX(N$17:N21)</f>
        <v>6.940228429097894E-3</v>
      </c>
      <c r="O35" s="28">
        <f ca="1">MAX(O$17:O21)</f>
        <v>6.1702948612762203E-3</v>
      </c>
      <c r="P35" s="28">
        <f ca="1">MAX(P$17:P21)</f>
        <v>6.1182075947250085E-3</v>
      </c>
      <c r="Q35" s="28">
        <f ca="1">MAX(Q$17:Q21)</f>
        <v>6.9087680918134466E-3</v>
      </c>
      <c r="R35" s="28">
        <f ca="1">MAX(R$17:R21)</f>
        <v>6.5331697446572145E-3</v>
      </c>
      <c r="S35" s="28">
        <f ca="1">MAX(S$17:S21)</f>
        <v>6.4927246327967699E-3</v>
      </c>
      <c r="T35" s="28">
        <f ca="1">MAX(T$17:T21)</f>
        <v>4.9337501676759345E-3</v>
      </c>
      <c r="U35" s="28">
        <f ca="1">MAX(U$17:U21)</f>
        <v>5.2214026069606224E-3</v>
      </c>
      <c r="V35" s="28">
        <f ca="1">MAX(V$17:V21)</f>
        <v>4.8773372986632528E-3</v>
      </c>
      <c r="W35" s="28">
        <f ca="1">MAX(W$17:W21)</f>
        <v>4.3795556292087279E-3</v>
      </c>
      <c r="X35" s="28">
        <f ca="1">MAX(X$17:X21)</f>
        <v>3.9347058219640742E-3</v>
      </c>
      <c r="Y35" s="28">
        <f ca="1">MAX(Y$17:Y21)</f>
        <v>7.364455460639914E-3</v>
      </c>
      <c r="Z35" s="28">
        <f ca="1">MAX(Z$17:Z21)</f>
        <v>1.2656974050415324E-2</v>
      </c>
      <c r="AA35" s="28">
        <f ca="1">MAX(AA$17:AA21)</f>
        <v>1.5396582389644193E-2</v>
      </c>
      <c r="AB35" s="28">
        <f ca="1">MAX(AB$17:AB21)</f>
        <v>1.9023810484625044E-2</v>
      </c>
      <c r="AC35" s="28">
        <f ca="1">MAX(AC$17:AC21)</f>
        <v>1.9306428358021169E-2</v>
      </c>
      <c r="AD35" s="28">
        <f ca="1">MAX(AD$17:AD21)</f>
        <v>2.5389179236352831E-2</v>
      </c>
      <c r="AE35" s="28">
        <f ca="1">MAX(AE$17:AE21)</f>
        <v>2.5369185289964815E-2</v>
      </c>
      <c r="AF35" s="28">
        <f ca="1">MAX(AF$17:AF21)</f>
        <v>2.2640356961595425E-2</v>
      </c>
      <c r="AG35" s="28">
        <f ca="1">MAX(AG$17:AG21)</f>
        <v>1.9669150976081334E-2</v>
      </c>
      <c r="AH35" s="28">
        <f ca="1">MAX(AH$17:AH21)</f>
        <v>1.8321404858569448E-2</v>
      </c>
      <c r="AI35" s="28">
        <f ca="1">MAX(AI$17:AI21)</f>
        <v>2.0458906713338589E-2</v>
      </c>
      <c r="AJ35" s="28">
        <f ca="1">MAX(AJ$17:AJ21)</f>
        <v>1.5375146515434025E-2</v>
      </c>
      <c r="AK35" s="28">
        <f ca="1">MAX(AK$17:AK21)</f>
        <v>1.0697265953023748E-2</v>
      </c>
      <c r="AL35" s="28">
        <f ca="1">MAX(AL$17:AL21)</f>
        <v>7.8433415621362232E-3</v>
      </c>
      <c r="AM35" s="28">
        <f ca="1">MAX(AM$17:AM21)</f>
        <v>0</v>
      </c>
      <c r="AN35" s="28">
        <f ca="1">MAX(AN$17:AN21)</f>
        <v>0</v>
      </c>
      <c r="AO35" s="28">
        <f ca="1">MAX(AO$17:AO21)</f>
        <v>0</v>
      </c>
      <c r="AP35" s="28">
        <f ca="1">MAX(AP$17:AP21)</f>
        <v>0</v>
      </c>
      <c r="AQ35" s="28">
        <f ca="1">MAX(AQ$17:AQ21)</f>
        <v>0</v>
      </c>
      <c r="AR35" s="28">
        <f ca="1">MAX(AR$17:AR21)</f>
        <v>0</v>
      </c>
      <c r="AS35" s="28">
        <f ca="1">MAX(AS$17:AS21)</f>
        <v>0</v>
      </c>
      <c r="AT35" s="28">
        <f ca="1">MAX(AT$17:AT21)</f>
        <v>0</v>
      </c>
      <c r="AU35" s="28">
        <f ca="1">MAX(AU$17:AU21)</f>
        <v>0</v>
      </c>
      <c r="AV35" s="28">
        <f ca="1">MAX(AV$17:AV21)</f>
        <v>0</v>
      </c>
      <c r="AW35" s="28">
        <f ca="1">MAX(AW$17:AW21)</f>
        <v>0</v>
      </c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K35" s="9">
        <f ca="1">INDEX(_SSAutCLM,ROWS($A$1:A20))</f>
        <v>149110</v>
      </c>
      <c r="BL35" s="9">
        <f ca="1">INDEX(_SSAutCLM,ROWS($A$1:C20))</f>
        <v>149110</v>
      </c>
      <c r="BM35" s="9"/>
    </row>
    <row r="36" spans="1:65" x14ac:dyDescent="0.25">
      <c r="A36" s="6">
        <v>6</v>
      </c>
      <c r="B36" s="28">
        <f ca="1">MAX(B$17:B22)</f>
        <v>1.0397505939673753E-2</v>
      </c>
      <c r="C36" s="28">
        <f ca="1">MAX(C$17:C22)</f>
        <v>9.4814430999305369E-3</v>
      </c>
      <c r="D36" s="28">
        <f ca="1">MAX(D$17:D22)</f>
        <v>1.1045051744518882E-2</v>
      </c>
      <c r="E36" s="28">
        <f ca="1">MAX(E$17:E22)</f>
        <v>1.0014072332642194E-2</v>
      </c>
      <c r="F36" s="28">
        <f ca="1">MAX(F$17:F22)</f>
        <v>9.8590342255842137E-3</v>
      </c>
      <c r="G36" s="28">
        <f ca="1">MAX(G$17:G22)</f>
        <v>9.4276948731992112E-3</v>
      </c>
      <c r="H36" s="28">
        <f ca="1">MAX(H$17:H22)</f>
        <v>8.2622906094370271E-3</v>
      </c>
      <c r="I36" s="28">
        <f ca="1">MAX(I$17:I22)</f>
        <v>7.3603927010437963E-3</v>
      </c>
      <c r="J36" s="28">
        <f ca="1">MAX(J$17:J22)</f>
        <v>7.6473105377444566E-3</v>
      </c>
      <c r="K36" s="28">
        <f ca="1">MAX(K$17:K22)</f>
        <v>5.6973882145713922E-3</v>
      </c>
      <c r="L36" s="28">
        <f ca="1">MAX(L$17:L22)</f>
        <v>5.6242940491077502E-3</v>
      </c>
      <c r="M36" s="28">
        <f ca="1">MAX(M$17:M22)</f>
        <v>5.8638676143907588E-3</v>
      </c>
      <c r="N36" s="28">
        <f ca="1">MAX(N$17:N22)</f>
        <v>6.940228429097894E-3</v>
      </c>
      <c r="O36" s="28">
        <f ca="1">MAX(O$17:O22)</f>
        <v>6.7940497907288001E-3</v>
      </c>
      <c r="P36" s="28">
        <f ca="1">MAX(P$17:P22)</f>
        <v>6.7742646222232316E-3</v>
      </c>
      <c r="Q36" s="28">
        <f ca="1">MAX(Q$17:Q22)</f>
        <v>7.3178112237782143E-3</v>
      </c>
      <c r="R36" s="28">
        <f ca="1">MAX(R$17:R22)</f>
        <v>7.8463918217122914E-3</v>
      </c>
      <c r="S36" s="28">
        <f ca="1">MAX(S$17:S22)</f>
        <v>7.7267852814148254E-3</v>
      </c>
      <c r="T36" s="28">
        <f ca="1">MAX(T$17:T22)</f>
        <v>7.1897614018975545E-3</v>
      </c>
      <c r="U36" s="28">
        <f ca="1">MAX(U$17:U22)</f>
        <v>5.9018890075986435E-3</v>
      </c>
      <c r="V36" s="28">
        <f ca="1">MAX(V$17:V22)</f>
        <v>6.0650803618053908E-3</v>
      </c>
      <c r="W36" s="28">
        <f ca="1">MAX(W$17:W22)</f>
        <v>5.7205028605756564E-3</v>
      </c>
      <c r="X36" s="28">
        <f ca="1">MAX(X$17:X22)</f>
        <v>8.3889438692555125E-3</v>
      </c>
      <c r="Y36" s="28">
        <f ca="1">MAX(Y$17:Y22)</f>
        <v>1.0956416007345805E-2</v>
      </c>
      <c r="Z36" s="28">
        <f ca="1">MAX(Z$17:Z22)</f>
        <v>1.3759415340619979E-2</v>
      </c>
      <c r="AA36" s="28">
        <f ca="1">MAX(AA$17:AA22)</f>
        <v>1.5396582389644193E-2</v>
      </c>
      <c r="AB36" s="28">
        <f ca="1">MAX(AB$17:AB22)</f>
        <v>1.9023810484625044E-2</v>
      </c>
      <c r="AC36" s="28">
        <f ca="1">MAX(AC$17:AC22)</f>
        <v>1.9306428358021169E-2</v>
      </c>
      <c r="AD36" s="28">
        <f ca="1">MAX(AD$17:AD22)</f>
        <v>2.5389179236352831E-2</v>
      </c>
      <c r="AE36" s="28">
        <f ca="1">MAX(AE$17:AE22)</f>
        <v>2.5369185289964815E-2</v>
      </c>
      <c r="AF36" s="28">
        <f ca="1">MAX(AF$17:AF22)</f>
        <v>2.3626525850980379E-2</v>
      </c>
      <c r="AG36" s="28">
        <f ca="1">MAX(AG$17:AG22)</f>
        <v>2.0596814030262887E-2</v>
      </c>
      <c r="AH36" s="28">
        <f ca="1">MAX(AH$17:AH22)</f>
        <v>2.150219693293029E-2</v>
      </c>
      <c r="AI36" s="28">
        <f ca="1">MAX(AI$17:AI22)</f>
        <v>2.2287184031399773E-2</v>
      </c>
      <c r="AJ36" s="28">
        <f ca="1">MAX(AJ$17:AJ22)</f>
        <v>2.5749002754921136E-2</v>
      </c>
      <c r="AK36" s="28">
        <f ca="1">MAX(AK$17:AK22)</f>
        <v>1.9672975473639956E-2</v>
      </c>
      <c r="AL36" s="28">
        <f ca="1">MAX(AL$17:AL22)</f>
        <v>1.3297999855029561E-2</v>
      </c>
      <c r="AM36" s="28">
        <f ca="1">MAX(AM$17:AM22)</f>
        <v>0</v>
      </c>
      <c r="AN36" s="28">
        <f ca="1">MAX(AN$17:AN22)</f>
        <v>0</v>
      </c>
      <c r="AO36" s="28">
        <f ca="1">MAX(AO$17:AO22)</f>
        <v>0</v>
      </c>
      <c r="AP36" s="28">
        <f ca="1">MAX(AP$17:AP22)</f>
        <v>0</v>
      </c>
      <c r="AQ36" s="28">
        <f ca="1">MAX(AQ$17:AQ22)</f>
        <v>0</v>
      </c>
      <c r="AR36" s="28">
        <f ca="1">MAX(AR$17:AR22)</f>
        <v>0</v>
      </c>
      <c r="AS36" s="28">
        <f ca="1">MAX(AS$17:AS22)</f>
        <v>0</v>
      </c>
      <c r="AT36" s="28">
        <f ca="1">MAX(AT$17:AT22)</f>
        <v>0</v>
      </c>
      <c r="AU36" s="28">
        <f ca="1">MAX(AU$17:AU22)</f>
        <v>0</v>
      </c>
      <c r="AV36" s="28">
        <f ca="1">MAX(AV$17:AV22)</f>
        <v>0</v>
      </c>
      <c r="AW36" s="28">
        <f ca="1">MAX(AW$17:AW22)</f>
        <v>0</v>
      </c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K36" s="9">
        <f ca="1">INDEX(_SSAutCLM,ROWS($A$1:A21))</f>
        <v>148943</v>
      </c>
      <c r="BL36" s="9">
        <f ca="1">INDEX(_SSAutCLM,ROWS($A$1:C21))</f>
        <v>148943</v>
      </c>
      <c r="BM36" s="9"/>
    </row>
    <row r="37" spans="1:65" x14ac:dyDescent="0.25">
      <c r="A37" s="5">
        <v>7</v>
      </c>
      <c r="B37" s="28">
        <f ca="1">MAX(B$17:B23)</f>
        <v>1.2033997312308548E-2</v>
      </c>
      <c r="C37" s="28">
        <f ca="1">MAX(C$17:C23)</f>
        <v>1.0865060312464501E-2</v>
      </c>
      <c r="D37" s="28">
        <f ca="1">MAX(D$17:D23)</f>
        <v>1.2963472362027509E-2</v>
      </c>
      <c r="E37" s="28">
        <f ca="1">MAX(E$17:E23)</f>
        <v>1.2270948394197565E-2</v>
      </c>
      <c r="F37" s="28">
        <f ca="1">MAX(F$17:F23)</f>
        <v>1.0753271815060011E-2</v>
      </c>
      <c r="G37" s="28">
        <f ca="1">MAX(G$17:G23)</f>
        <v>1.0118275359579813E-2</v>
      </c>
      <c r="H37" s="28">
        <f ca="1">MAX(H$17:H23)</f>
        <v>9.1999535758590153E-3</v>
      </c>
      <c r="I37" s="28">
        <f ca="1">MAX(I$17:I23)</f>
        <v>8.1792244223630028E-3</v>
      </c>
      <c r="J37" s="28">
        <f ca="1">MAX(J$17:J23)</f>
        <v>7.6473105377444566E-3</v>
      </c>
      <c r="K37" s="28">
        <f ca="1">MAX(K$17:K23)</f>
        <v>7.5110206654921416E-3</v>
      </c>
      <c r="L37" s="28">
        <f ca="1">MAX(L$17:L23)</f>
        <v>6.1576730379850533E-3</v>
      </c>
      <c r="M37" s="28">
        <f ca="1">MAX(M$17:M23)</f>
        <v>5.8645257286004081E-3</v>
      </c>
      <c r="N37" s="28">
        <f ca="1">MAX(N$17:N23)</f>
        <v>6.940228429097894E-3</v>
      </c>
      <c r="O37" s="28">
        <f ca="1">MAX(O$17:O23)</f>
        <v>6.7940497907288001E-3</v>
      </c>
      <c r="P37" s="28">
        <f ca="1">MAX(P$17:P23)</f>
        <v>6.9745291373714078E-3</v>
      </c>
      <c r="Q37" s="28">
        <f ca="1">MAX(Q$17:Q23)</f>
        <v>7.6509125305721272E-3</v>
      </c>
      <c r="R37" s="28">
        <f ca="1">MAX(R$17:R23)</f>
        <v>8.5695557893978487E-3</v>
      </c>
      <c r="S37" s="28">
        <f ca="1">MAX(S$17:S23)</f>
        <v>9.2814879369394095E-3</v>
      </c>
      <c r="T37" s="28">
        <f ca="1">MAX(T$17:T23)</f>
        <v>8.6388439259790263E-3</v>
      </c>
      <c r="U37" s="28">
        <f ca="1">MAX(U$17:U23)</f>
        <v>8.3084531241334868E-3</v>
      </c>
      <c r="V37" s="28">
        <f ca="1">MAX(V$17:V23)</f>
        <v>7.1253461014909774E-3</v>
      </c>
      <c r="W37" s="28">
        <f ca="1">MAX(W$17:W23)</f>
        <v>9.5475340463281461E-3</v>
      </c>
      <c r="X37" s="28">
        <f ca="1">MAX(X$17:X23)</f>
        <v>1.1992745536520365E-2</v>
      </c>
      <c r="Y37" s="28">
        <f ca="1">MAX(Y$17:Y23)</f>
        <v>1.3277169713733441E-2</v>
      </c>
      <c r="Z37" s="28">
        <f ca="1">MAX(Z$17:Z23)</f>
        <v>1.4750509478997805E-2</v>
      </c>
      <c r="AA37" s="28">
        <f ca="1">MAX(AA$17:AA23)</f>
        <v>1.5396582389644193E-2</v>
      </c>
      <c r="AB37" s="28">
        <f ca="1">MAX(AB$17:AB23)</f>
        <v>1.9023810484625044E-2</v>
      </c>
      <c r="AC37" s="28">
        <f ca="1">MAX(AC$17:AC23)</f>
        <v>1.9306428358021169E-2</v>
      </c>
      <c r="AD37" s="28">
        <f ca="1">MAX(AD$17:AD23)</f>
        <v>2.5389179236352831E-2</v>
      </c>
      <c r="AE37" s="28">
        <f ca="1">MAX(AE$17:AE23)</f>
        <v>2.5369185289964815E-2</v>
      </c>
      <c r="AF37" s="28">
        <f ca="1">MAX(AF$17:AF23)</f>
        <v>2.3626525850980379E-2</v>
      </c>
      <c r="AG37" s="28">
        <f ca="1">MAX(AG$17:AG23)</f>
        <v>2.3742179107923669E-2</v>
      </c>
      <c r="AH37" s="28">
        <f ca="1">MAX(AH$17:AH23)</f>
        <v>2.3931169411854837E-2</v>
      </c>
      <c r="AI37" s="28">
        <f ca="1">MAX(AI$17:AI23)</f>
        <v>2.6222430656611267E-2</v>
      </c>
      <c r="AJ37" s="28">
        <f ca="1">MAX(AJ$17:AJ23)</f>
        <v>2.8446033669598057E-2</v>
      </c>
      <c r="AK37" s="28">
        <f ca="1">MAX(AK$17:AK23)</f>
        <v>3.4569082498520226E-2</v>
      </c>
      <c r="AL37" s="28">
        <f ca="1">MAX(AL$17:AL23)</f>
        <v>2.8195283010959155E-2</v>
      </c>
      <c r="AM37" s="28">
        <f ca="1">MAX(AM$17:AM23)</f>
        <v>0</v>
      </c>
      <c r="AN37" s="28">
        <f ca="1">MAX(AN$17:AN23)</f>
        <v>0</v>
      </c>
      <c r="AO37" s="28">
        <f ca="1">MAX(AO$17:AO23)</f>
        <v>0</v>
      </c>
      <c r="AP37" s="28">
        <f ca="1">MAX(AP$17:AP23)</f>
        <v>0</v>
      </c>
      <c r="AQ37" s="28">
        <f ca="1">MAX(AQ$17:AQ23)</f>
        <v>0</v>
      </c>
      <c r="AR37" s="28">
        <f ca="1">MAX(AR$17:AR23)</f>
        <v>0</v>
      </c>
      <c r="AS37" s="28">
        <f ca="1">MAX(AS$17:AS23)</f>
        <v>0</v>
      </c>
      <c r="AT37" s="28">
        <f ca="1">MAX(AT$17:AT23)</f>
        <v>0</v>
      </c>
      <c r="AU37" s="28">
        <f ca="1">MAX(AU$17:AU23)</f>
        <v>0</v>
      </c>
      <c r="AV37" s="28">
        <f ca="1">MAX(AV$17:AV23)</f>
        <v>0</v>
      </c>
      <c r="AW37" s="28">
        <f ca="1">MAX(AW$17:AW23)</f>
        <v>0</v>
      </c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K37" s="9">
        <f ca="1">INDEX(_SSAutCLM,ROWS($A$1:A22))</f>
        <v>149045</v>
      </c>
      <c r="BL37" s="9">
        <f ca="1">INDEX(_SSAutCLM,ROWS($A$1:C22))</f>
        <v>149045</v>
      </c>
      <c r="BM37" s="9"/>
    </row>
    <row r="38" spans="1:65" x14ac:dyDescent="0.25">
      <c r="A38" s="5">
        <v>8</v>
      </c>
      <c r="B38" s="28">
        <f ca="1">MAX(B$17:B24)</f>
        <v>1.2033997312308548E-2</v>
      </c>
      <c r="C38" s="28">
        <f ca="1">MAX(C$17:C24)</f>
        <v>1.0865060312464501E-2</v>
      </c>
      <c r="D38" s="28">
        <f ca="1">MAX(D$17:D24)</f>
        <v>1.2963472362027509E-2</v>
      </c>
      <c r="E38" s="28">
        <f ca="1">MAX(E$17:E24)</f>
        <v>1.3143339923749432E-2</v>
      </c>
      <c r="F38" s="28">
        <f ca="1">MAX(F$17:F24)</f>
        <v>1.1982359063985431E-2</v>
      </c>
      <c r="G38" s="28">
        <f ca="1">MAX(G$17:G24)</f>
        <v>1.0554694186236944E-2</v>
      </c>
      <c r="H38" s="28">
        <f ca="1">MAX(H$17:H24)</f>
        <v>9.6769744769247632E-3</v>
      </c>
      <c r="I38" s="28">
        <f ca="1">MAX(I$17:I24)</f>
        <v>8.8405052522209787E-3</v>
      </c>
      <c r="J38" s="28">
        <f ca="1">MAX(J$17:J24)</f>
        <v>7.971931967522633E-3</v>
      </c>
      <c r="K38" s="28">
        <f ca="1">MAX(K$17:K24)</f>
        <v>7.5884236175077311E-3</v>
      </c>
      <c r="L38" s="28">
        <f ca="1">MAX(L$17:L24)</f>
        <v>8.1981591306990297E-3</v>
      </c>
      <c r="M38" s="28">
        <f ca="1">MAX(M$17:M24)</f>
        <v>6.6799209607960909E-3</v>
      </c>
      <c r="N38" s="28">
        <f ca="1">MAX(N$17:N24)</f>
        <v>6.9990864487996015E-3</v>
      </c>
      <c r="O38" s="28">
        <f ca="1">MAX(O$17:O24)</f>
        <v>6.9016022400322213E-3</v>
      </c>
      <c r="P38" s="28">
        <f ca="1">MAX(P$17:P24)</f>
        <v>6.9745291373714078E-3</v>
      </c>
      <c r="Q38" s="28">
        <f ca="1">MAX(Q$17:Q24)</f>
        <v>7.6509125305721272E-3</v>
      </c>
      <c r="R38" s="28">
        <f ca="1">MAX(R$17:R24)</f>
        <v>8.9208996475574395E-3</v>
      </c>
      <c r="S38" s="28">
        <f ca="1">MAX(S$17:S24)</f>
        <v>9.9913239350014494E-3</v>
      </c>
      <c r="T38" s="28">
        <f ca="1">MAX(T$17:T24)</f>
        <v>9.853886836606613E-3</v>
      </c>
      <c r="U38" s="28">
        <f ca="1">MAX(U$17:U24)</f>
        <v>9.2552607616618928E-3</v>
      </c>
      <c r="V38" s="28">
        <f ca="1">MAX(V$17:V24)</f>
        <v>1.0904808505835724E-2</v>
      </c>
      <c r="W38" s="28">
        <f ca="1">MAX(W$17:W24)</f>
        <v>1.1837700490474142E-2</v>
      </c>
      <c r="X38" s="28">
        <f ca="1">MAX(X$17:X24)</f>
        <v>1.3184846986895976E-2</v>
      </c>
      <c r="Y38" s="28">
        <f ca="1">MAX(Y$17:Y24)</f>
        <v>1.3938578447738582E-2</v>
      </c>
      <c r="Z38" s="28">
        <f ca="1">MAX(Z$17:Z24)</f>
        <v>1.4877996582222233E-2</v>
      </c>
      <c r="AA38" s="28">
        <f ca="1">MAX(AA$17:AA24)</f>
        <v>1.5396582389644193E-2</v>
      </c>
      <c r="AB38" s="28">
        <f ca="1">MAX(AB$17:AB24)</f>
        <v>1.9023810484625044E-2</v>
      </c>
      <c r="AC38" s="28">
        <f ca="1">MAX(AC$17:AC24)</f>
        <v>1.9306428358021169E-2</v>
      </c>
      <c r="AD38" s="28">
        <f ca="1">MAX(AD$17:AD24)</f>
        <v>2.5389179236352831E-2</v>
      </c>
      <c r="AE38" s="28">
        <f ca="1">MAX(AE$17:AE24)</f>
        <v>2.5369185289964815E-2</v>
      </c>
      <c r="AF38" s="28">
        <f ca="1">MAX(AF$17:AF24)</f>
        <v>2.3626525850980379E-2</v>
      </c>
      <c r="AG38" s="28">
        <f ca="1">MAX(AG$17:AG24)</f>
        <v>2.4046212819443798E-2</v>
      </c>
      <c r="AH38" s="28">
        <f ca="1">MAX(AH$17:AH24)</f>
        <v>2.5516214067208845E-2</v>
      </c>
      <c r="AI38" s="28">
        <f ca="1">MAX(AI$17:AI24)</f>
        <v>2.6500791979386484E-2</v>
      </c>
      <c r="AJ38" s="28">
        <f ca="1">MAX(AJ$17:AJ24)</f>
        <v>3.0280739295826684E-2</v>
      </c>
      <c r="AK38" s="28">
        <f ca="1">MAX(AK$17:AK24)</f>
        <v>3.4569082498520226E-2</v>
      </c>
      <c r="AL38" s="28">
        <f ca="1">MAX(AL$17:AL24)</f>
        <v>4.5415946403650563E-2</v>
      </c>
      <c r="AM38" s="28">
        <f ca="1">MAX(AM$17:AM24)</f>
        <v>0</v>
      </c>
      <c r="AN38" s="28">
        <f ca="1">MAX(AN$17:AN24)</f>
        <v>0</v>
      </c>
      <c r="AO38" s="28">
        <f ca="1">MAX(AO$17:AO24)</f>
        <v>0</v>
      </c>
      <c r="AP38" s="28">
        <f ca="1">MAX(AP$17:AP24)</f>
        <v>0</v>
      </c>
      <c r="AQ38" s="28">
        <f ca="1">MAX(AQ$17:AQ24)</f>
        <v>0</v>
      </c>
      <c r="AR38" s="28">
        <f ca="1">MAX(AR$17:AR24)</f>
        <v>0</v>
      </c>
      <c r="AS38" s="28">
        <f ca="1">MAX(AS$17:AS24)</f>
        <v>0</v>
      </c>
      <c r="AT38" s="28">
        <f ca="1">MAX(AT$17:AT24)</f>
        <v>0</v>
      </c>
      <c r="AU38" s="28">
        <f ca="1">MAX(AU$17:AU24)</f>
        <v>0</v>
      </c>
      <c r="AV38" s="28">
        <f ca="1">MAX(AV$17:AV24)</f>
        <v>0</v>
      </c>
      <c r="AW38" s="28">
        <f ca="1">MAX(AW$17:AW24)</f>
        <v>0</v>
      </c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K38" s="9">
        <f ca="1">INDEX(_SSAutCLM,ROWS($A$1:A23))</f>
        <v>149111</v>
      </c>
      <c r="BL38" s="9">
        <f ca="1">INDEX(_SSAutCLM,ROWS($A$1:C23))</f>
        <v>149111</v>
      </c>
      <c r="BM38" s="9"/>
    </row>
    <row r="39" spans="1:65" x14ac:dyDescent="0.25">
      <c r="A39" s="6">
        <v>9</v>
      </c>
      <c r="B39" s="28">
        <f ca="1">MAX(B$17:B25)</f>
        <v>1.2033997312308548E-2</v>
      </c>
      <c r="C39" s="28">
        <f ca="1">MAX(C$17:C25)</f>
        <v>1.0865060312464501E-2</v>
      </c>
      <c r="D39" s="28">
        <f ca="1">MAX(D$17:D25)</f>
        <v>1.2963472362027509E-2</v>
      </c>
      <c r="E39" s="28">
        <f ca="1">MAX(E$17:E25)</f>
        <v>1.3143339923749432E-2</v>
      </c>
      <c r="F39" s="28">
        <f ca="1">MAX(F$17:F25)</f>
        <v>1.3139628784610348E-2</v>
      </c>
      <c r="G39" s="28">
        <f ca="1">MAX(G$17:G25)</f>
        <v>1.2115941229546325E-2</v>
      </c>
      <c r="H39" s="28">
        <f ca="1">MAX(H$17:H25)</f>
        <v>1.0432726129991372E-2</v>
      </c>
      <c r="I39" s="28">
        <f ca="1">MAX(I$17:I25)</f>
        <v>9.5414520038795865E-3</v>
      </c>
      <c r="J39" s="28">
        <f ca="1">MAX(J$17:J25)</f>
        <v>9.0407060251260427E-3</v>
      </c>
      <c r="K39" s="28">
        <f ca="1">MAX(K$17:K25)</f>
        <v>8.6364635750943233E-3</v>
      </c>
      <c r="L39" s="28">
        <f ca="1">MAX(L$17:L25)</f>
        <v>8.5136650518181419E-3</v>
      </c>
      <c r="M39" s="28">
        <f ca="1">MAX(M$17:M25)</f>
        <v>8.9494348920099304E-3</v>
      </c>
      <c r="N39" s="28">
        <f ca="1">MAX(N$17:N25)</f>
        <v>7.9894725763782655E-3</v>
      </c>
      <c r="O39" s="28">
        <f ca="1">MAX(O$17:O25)</f>
        <v>7.5509619100001778E-3</v>
      </c>
      <c r="P39" s="28">
        <f ca="1">MAX(P$17:P25)</f>
        <v>7.3184160582117587E-3</v>
      </c>
      <c r="Q39" s="28">
        <f ca="1">MAX(Q$17:Q25)</f>
        <v>7.7892904829732134E-3</v>
      </c>
      <c r="R39" s="28">
        <f ca="1">MAX(R$17:R25)</f>
        <v>8.9208996475574395E-3</v>
      </c>
      <c r="S39" s="28">
        <f ca="1">MAX(S$17:S25)</f>
        <v>1.0066806891190898E-2</v>
      </c>
      <c r="T39" s="28">
        <f ca="1">MAX(T$17:T25)</f>
        <v>1.0202837690759197E-2</v>
      </c>
      <c r="U39" s="28">
        <f ca="1">MAX(U$17:U25)</f>
        <v>1.2172438072630768E-2</v>
      </c>
      <c r="V39" s="28">
        <f ca="1">MAX(V$17:V25)</f>
        <v>1.3382025932522612E-2</v>
      </c>
      <c r="W39" s="28">
        <f ca="1">MAX(W$17:W25)</f>
        <v>1.4080718560509339E-2</v>
      </c>
      <c r="X39" s="28">
        <f ca="1">MAX(X$17:X25)</f>
        <v>1.3749565125898894E-2</v>
      </c>
      <c r="Y39" s="28">
        <f ca="1">MAX(Y$17:Y25)</f>
        <v>1.4011351470708719E-2</v>
      </c>
      <c r="Z39" s="28">
        <f ca="1">MAX(Z$17:Z25)</f>
        <v>1.5108571704169765E-2</v>
      </c>
      <c r="AA39" s="28">
        <f ca="1">MAX(AA$17:AA25)</f>
        <v>1.5396582389644193E-2</v>
      </c>
      <c r="AB39" s="28">
        <f ca="1">MAX(AB$17:AB25)</f>
        <v>1.9023810484625044E-2</v>
      </c>
      <c r="AC39" s="28">
        <f ca="1">MAX(AC$17:AC25)</f>
        <v>1.9306428358021169E-2</v>
      </c>
      <c r="AD39" s="28">
        <f ca="1">MAX(AD$17:AD25)</f>
        <v>2.5389179236352831E-2</v>
      </c>
      <c r="AE39" s="28">
        <f ca="1">MAX(AE$17:AE25)</f>
        <v>2.5369185289964815E-2</v>
      </c>
      <c r="AF39" s="28">
        <f ca="1">MAX(AF$17:AF25)</f>
        <v>2.3626525850980379E-2</v>
      </c>
      <c r="AG39" s="28">
        <f ca="1">MAX(AG$17:AG25)</f>
        <v>2.4046212819443798E-2</v>
      </c>
      <c r="AH39" s="28">
        <f ca="1">MAX(AH$17:AH25)</f>
        <v>2.5516214067208845E-2</v>
      </c>
      <c r="AI39" s="28">
        <f ca="1">MAX(AI$17:AI25)</f>
        <v>2.6500791979386484E-2</v>
      </c>
      <c r="AJ39" s="28">
        <f ca="1">MAX(AJ$17:AJ25)</f>
        <v>3.0280739295826684E-2</v>
      </c>
      <c r="AK39" s="28">
        <f ca="1">MAX(AK$17:AK25)</f>
        <v>3.4569082498520226E-2</v>
      </c>
      <c r="AL39" s="28">
        <f ca="1">MAX(AL$17:AL25)</f>
        <v>4.5415946403650563E-2</v>
      </c>
      <c r="AM39" s="28">
        <f ca="1">MAX(AM$17:AM25)</f>
        <v>0</v>
      </c>
      <c r="AN39" s="28">
        <f ca="1">MAX(AN$17:AN25)</f>
        <v>0</v>
      </c>
      <c r="AO39" s="28">
        <f ca="1">MAX(AO$17:AO25)</f>
        <v>0</v>
      </c>
      <c r="AP39" s="28">
        <f ca="1">MAX(AP$17:AP25)</f>
        <v>0</v>
      </c>
      <c r="AQ39" s="28">
        <f ca="1">MAX(AQ$17:AQ25)</f>
        <v>0</v>
      </c>
      <c r="AR39" s="28">
        <f ca="1">MAX(AR$17:AR25)</f>
        <v>0</v>
      </c>
      <c r="AS39" s="28">
        <f ca="1">MAX(AS$17:AS25)</f>
        <v>0</v>
      </c>
      <c r="AT39" s="28">
        <f ca="1">MAX(AT$17:AT25)</f>
        <v>0</v>
      </c>
      <c r="AU39" s="28">
        <f ca="1">MAX(AU$17:AU25)</f>
        <v>0</v>
      </c>
      <c r="AV39" s="28">
        <f ca="1">MAX(AV$17:AV25)</f>
        <v>0</v>
      </c>
      <c r="AW39" s="28">
        <f ca="1">MAX(AW$17:AW25)</f>
        <v>0</v>
      </c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K39" s="9">
        <f ca="1">INDEX(_SSAutCLM,ROWS($A$1:A24))</f>
        <v>149178</v>
      </c>
      <c r="BL39" s="9">
        <f ca="1">INDEX(_SSAutCLM,ROWS($A$1:C24))</f>
        <v>149178</v>
      </c>
      <c r="BM39" s="9"/>
    </row>
    <row r="40" spans="1:65" x14ac:dyDescent="0.25">
      <c r="A40" s="6">
        <v>10</v>
      </c>
      <c r="B40" s="28">
        <f ca="1">MAX(B$17:B26)</f>
        <v>1.2033997312308548E-2</v>
      </c>
      <c r="C40" s="28">
        <f ca="1">MAX(C$17:C26)</f>
        <v>1.0865060312464501E-2</v>
      </c>
      <c r="D40" s="28">
        <f ca="1">MAX(D$17:D26)</f>
        <v>1.2963472362027509E-2</v>
      </c>
      <c r="E40" s="28">
        <f ca="1">MAX(E$17:E26)</f>
        <v>1.3143339923749432E-2</v>
      </c>
      <c r="F40" s="28">
        <f ca="1">MAX(F$17:F26)</f>
        <v>1.3139628784610348E-2</v>
      </c>
      <c r="G40" s="28">
        <f ca="1">MAX(G$17:G26)</f>
        <v>1.3759911574639457E-2</v>
      </c>
      <c r="H40" s="28">
        <f ca="1">MAX(H$17:H26)</f>
        <v>1.2494021612488967E-2</v>
      </c>
      <c r="I40" s="28">
        <f ca="1">MAX(I$17:I26)</f>
        <v>1.0696676990664903E-2</v>
      </c>
      <c r="J40" s="28">
        <f ca="1">MAX(J$17:J26)</f>
        <v>1.0242866590137321E-2</v>
      </c>
      <c r="K40" s="28">
        <f ca="1">MAX(K$17:K26)</f>
        <v>9.9855027016000075E-3</v>
      </c>
      <c r="L40" s="28">
        <f ca="1">MAX(L$17:L26)</f>
        <v>9.9877750453268195E-3</v>
      </c>
      <c r="M40" s="28">
        <f ca="1">MAX(M$17:M26)</f>
        <v>9.5085738423636053E-3</v>
      </c>
      <c r="N40" s="28">
        <f ca="1">MAX(N$17:N26)</f>
        <v>1.048032552896782E-2</v>
      </c>
      <c r="O40" s="28">
        <f ca="1">MAX(O$17:O26)</f>
        <v>8.954165434400781E-3</v>
      </c>
      <c r="P40" s="28">
        <f ca="1">MAX(P$17:P26)</f>
        <v>8.3880123181745113E-3</v>
      </c>
      <c r="Q40" s="28">
        <f ca="1">MAX(Q$17:Q26)</f>
        <v>8.693365780045325E-3</v>
      </c>
      <c r="R40" s="28">
        <f ca="1">MAX(R$17:R26)</f>
        <v>9.3378225016205393E-3</v>
      </c>
      <c r="S40" s="28">
        <f ca="1">MAX(S$17:S26)</f>
        <v>1.0066806891190898E-2</v>
      </c>
      <c r="T40" s="28">
        <f ca="1">MAX(T$17:T26)</f>
        <v>1.1617840650128029E-2</v>
      </c>
      <c r="U40" s="28">
        <f ca="1">MAX(U$17:U26)</f>
        <v>1.3324124086210981E-2</v>
      </c>
      <c r="V40" s="28">
        <f ca="1">MAX(V$17:V26)</f>
        <v>1.4272196926591344E-2</v>
      </c>
      <c r="W40" s="28">
        <f ca="1">MAX(W$17:W26)</f>
        <v>1.4166320194624389E-2</v>
      </c>
      <c r="X40" s="28">
        <f ca="1">MAX(X$17:X26)</f>
        <v>1.4140887619752726E-2</v>
      </c>
      <c r="Y40" s="28">
        <f ca="1">MAX(Y$17:Y26)</f>
        <v>1.4011351470708719E-2</v>
      </c>
      <c r="Z40" s="28">
        <f ca="1">MAX(Z$17:Z26)</f>
        <v>1.5108571704169765E-2</v>
      </c>
      <c r="AA40" s="28">
        <f ca="1">MAX(AA$17:AA26)</f>
        <v>1.5396582389644193E-2</v>
      </c>
      <c r="AB40" s="28">
        <f ca="1">MAX(AB$17:AB26)</f>
        <v>1.9023810484625044E-2</v>
      </c>
      <c r="AC40" s="28">
        <f ca="1">MAX(AC$17:AC26)</f>
        <v>1.9306428358021169E-2</v>
      </c>
      <c r="AD40" s="28">
        <f ca="1">MAX(AD$17:AD26)</f>
        <v>2.5389179236352831E-2</v>
      </c>
      <c r="AE40" s="28">
        <f ca="1">MAX(AE$17:AE26)</f>
        <v>2.5369185289964815E-2</v>
      </c>
      <c r="AF40" s="28">
        <f ca="1">MAX(AF$17:AF26)</f>
        <v>2.3626525850980379E-2</v>
      </c>
      <c r="AG40" s="28">
        <f ca="1">MAX(AG$17:AG26)</f>
        <v>2.4046212819443798E-2</v>
      </c>
      <c r="AH40" s="28">
        <f ca="1">MAX(AH$17:AH26)</f>
        <v>2.5516214067208845E-2</v>
      </c>
      <c r="AI40" s="28">
        <f ca="1">MAX(AI$17:AI26)</f>
        <v>2.6500791979386484E-2</v>
      </c>
      <c r="AJ40" s="28">
        <f ca="1">MAX(AJ$17:AJ26)</f>
        <v>3.0280739295826684E-2</v>
      </c>
      <c r="AK40" s="28">
        <f ca="1">MAX(AK$17:AK26)</f>
        <v>3.4569082498520226E-2</v>
      </c>
      <c r="AL40" s="28">
        <f ca="1">MAX(AL$17:AL26)</f>
        <v>4.5415946403650563E-2</v>
      </c>
      <c r="AM40" s="28">
        <f ca="1">MAX(AM$17:AM26)</f>
        <v>0</v>
      </c>
      <c r="AN40" s="28">
        <f ca="1">MAX(AN$17:AN26)</f>
        <v>0</v>
      </c>
      <c r="AO40" s="28">
        <f ca="1">MAX(AO$17:AO26)</f>
        <v>0</v>
      </c>
      <c r="AP40" s="28">
        <f ca="1">MAX(AP$17:AP26)</f>
        <v>0</v>
      </c>
      <c r="AQ40" s="28">
        <f ca="1">MAX(AQ$17:AQ26)</f>
        <v>0</v>
      </c>
      <c r="AR40" s="28">
        <f ca="1">MAX(AR$17:AR26)</f>
        <v>0</v>
      </c>
      <c r="AS40" s="28">
        <f ca="1">MAX(AS$17:AS26)</f>
        <v>0</v>
      </c>
      <c r="AT40" s="28">
        <f ca="1">MAX(AT$17:AT26)</f>
        <v>0</v>
      </c>
      <c r="AU40" s="28">
        <f ca="1">MAX(AU$17:AU26)</f>
        <v>0</v>
      </c>
      <c r="AV40" s="28">
        <f ca="1">MAX(AV$17:AV26)</f>
        <v>0</v>
      </c>
      <c r="AW40" s="28">
        <f ca="1">MAX(AW$17:AW26)</f>
        <v>0</v>
      </c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K40" s="9">
        <f ca="1">INDEX(_SSAutCLM,ROWS($A$1:A25))</f>
        <v>148410</v>
      </c>
      <c r="BL40" s="9">
        <f ca="1">INDEX(_SSAutCLM,ROWS($A$1:C25))</f>
        <v>148410</v>
      </c>
      <c r="BM40" s="9"/>
    </row>
    <row r="41" spans="1:65" x14ac:dyDescent="0.25">
      <c r="A41" s="6">
        <v>11</v>
      </c>
      <c r="B41" s="28">
        <f ca="1">MAX(B$17:B27)</f>
        <v>1.2033997312308548E-2</v>
      </c>
      <c r="C41" s="28">
        <f ca="1">MAX(C$17:C27)</f>
        <v>1.0865060312464501E-2</v>
      </c>
      <c r="D41" s="28">
        <f ca="1">MAX(D$17:D27)</f>
        <v>1.2963472362027509E-2</v>
      </c>
      <c r="E41" s="28">
        <f ca="1">MAX(E$17:E27)</f>
        <v>1.3153828272405868E-2</v>
      </c>
      <c r="F41" s="28">
        <f ca="1">MAX(F$17:F27)</f>
        <v>1.3935785545182639E-2</v>
      </c>
      <c r="G41" s="28">
        <f ca="1">MAX(G$17:G27)</f>
        <v>1.4414972274943124E-2</v>
      </c>
      <c r="H41" s="28">
        <f ca="1">MAX(H$17:H27)</f>
        <v>1.4644707203996446E-2</v>
      </c>
      <c r="I41" s="28">
        <f ca="1">MAX(I$17:I27)</f>
        <v>1.3203984715927881E-2</v>
      </c>
      <c r="J41" s="28">
        <f ca="1">MAX(J$17:J27)</f>
        <v>1.169075752465642E-2</v>
      </c>
      <c r="K41" s="28">
        <f ca="1">MAX(K$17:K27)</f>
        <v>1.141634945528776E-2</v>
      </c>
      <c r="L41" s="28">
        <f ca="1">MAX(L$17:L27)</f>
        <v>1.1556888732705866E-2</v>
      </c>
      <c r="M41" s="28">
        <f ca="1">MAX(M$17:M27)</f>
        <v>1.1213906785905007E-2</v>
      </c>
      <c r="N41" s="28">
        <f ca="1">MAX(N$17:N27)</f>
        <v>1.1308947362942691E-2</v>
      </c>
      <c r="O41" s="28">
        <f ca="1">MAX(O$17:O27)</f>
        <v>1.2016140086296237E-2</v>
      </c>
      <c r="P41" s="28">
        <f ca="1">MAX(P$17:P27)</f>
        <v>1.0029546158691038E-2</v>
      </c>
      <c r="Q41" s="28">
        <f ca="1">MAX(Q$17:Q27)</f>
        <v>9.8683906804128453E-3</v>
      </c>
      <c r="R41" s="28">
        <f ca="1">MAX(R$17:R27)</f>
        <v>9.8161851133480235E-3</v>
      </c>
      <c r="S41" s="28">
        <f ca="1">MAX(S$17:S27)</f>
        <v>1.0066806891190898E-2</v>
      </c>
      <c r="T41" s="28">
        <f ca="1">MAX(T$17:T27)</f>
        <v>1.1617840650128029E-2</v>
      </c>
      <c r="U41" s="28">
        <f ca="1">MAX(U$17:U27)</f>
        <v>1.3324124086210981E-2</v>
      </c>
      <c r="V41" s="28">
        <f ca="1">MAX(V$17:V27)</f>
        <v>1.4272196926591344E-2</v>
      </c>
      <c r="W41" s="28">
        <f ca="1">MAX(W$17:W27)</f>
        <v>1.4166320194624389E-2</v>
      </c>
      <c r="X41" s="28">
        <f ca="1">MAX(X$17:X27)</f>
        <v>1.4140887619752726E-2</v>
      </c>
      <c r="Y41" s="28">
        <f ca="1">MAX(Y$17:Y27)</f>
        <v>1.4011351470708719E-2</v>
      </c>
      <c r="Z41" s="28">
        <f ca="1">MAX(Z$17:Z27)</f>
        <v>1.5108571704169765E-2</v>
      </c>
      <c r="AA41" s="28">
        <f ca="1">MAX(AA$17:AA27)</f>
        <v>1.5396582389644193E-2</v>
      </c>
      <c r="AB41" s="28">
        <f ca="1">MAX(AB$17:AB27)</f>
        <v>1.9023810484625044E-2</v>
      </c>
      <c r="AC41" s="28">
        <f ca="1">MAX(AC$17:AC27)</f>
        <v>1.9306428358021169E-2</v>
      </c>
      <c r="AD41" s="28">
        <f ca="1">MAX(AD$17:AD27)</f>
        <v>2.5389179236352831E-2</v>
      </c>
      <c r="AE41" s="28">
        <f ca="1">MAX(AE$17:AE27)</f>
        <v>2.5369185289964815E-2</v>
      </c>
      <c r="AF41" s="28">
        <f ca="1">MAX(AF$17:AF27)</f>
        <v>2.3626525850980379E-2</v>
      </c>
      <c r="AG41" s="28">
        <f ca="1">MAX(AG$17:AG27)</f>
        <v>2.4046212819443798E-2</v>
      </c>
      <c r="AH41" s="28">
        <f ca="1">MAX(AH$17:AH27)</f>
        <v>2.5516214067208845E-2</v>
      </c>
      <c r="AI41" s="28">
        <f ca="1">MAX(AI$17:AI27)</f>
        <v>2.6500791979386484E-2</v>
      </c>
      <c r="AJ41" s="28">
        <f ca="1">MAX(AJ$17:AJ27)</f>
        <v>3.0280739295826684E-2</v>
      </c>
      <c r="AK41" s="28">
        <f ca="1">MAX(AK$17:AK27)</f>
        <v>3.4569082498520226E-2</v>
      </c>
      <c r="AL41" s="28">
        <f ca="1">MAX(AL$17:AL27)</f>
        <v>4.5415946403650563E-2</v>
      </c>
      <c r="AM41" s="28">
        <f ca="1">MAX(AM$17:AM27)</f>
        <v>0</v>
      </c>
      <c r="AN41" s="28">
        <f ca="1">MAX(AN$17:AN27)</f>
        <v>0</v>
      </c>
      <c r="AO41" s="28">
        <f ca="1">MAX(AO$17:AO27)</f>
        <v>0</v>
      </c>
      <c r="AP41" s="28">
        <f ca="1">MAX(AP$17:AP27)</f>
        <v>0</v>
      </c>
      <c r="AQ41" s="28">
        <f ca="1">MAX(AQ$17:AQ27)</f>
        <v>0</v>
      </c>
      <c r="AR41" s="28">
        <f ca="1">MAX(AR$17:AR27)</f>
        <v>0</v>
      </c>
      <c r="AS41" s="28">
        <f ca="1">MAX(AS$17:AS27)</f>
        <v>0</v>
      </c>
      <c r="AT41" s="28">
        <f ca="1">MAX(AT$17:AT27)</f>
        <v>0</v>
      </c>
      <c r="AU41" s="28">
        <f ca="1">MAX(AU$17:AU27)</f>
        <v>0</v>
      </c>
      <c r="AV41" s="28">
        <f ca="1">MAX(AV$17:AV27)</f>
        <v>0</v>
      </c>
      <c r="AW41" s="28">
        <f ca="1">MAX(AW$17:AW27)</f>
        <v>0</v>
      </c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K41" s="9">
        <f ca="1">IFERROR(INDEX(_SSAutCLM,ROWS($A$1:A26)),IFERROR(INDEX(Previsiones_SSAutCLM,ROWS($A$1:A26)-_NumeroMeses),""))</f>
        <v>148753.65</v>
      </c>
      <c r="BL41" s="9">
        <f ca="1">IFERROR(INDEX(Previsiones_SSAutCLM,ROWS($A$1:A26)-_NumeroMeses)*(1-INDEX(Errores_SSAutCLM,ROWS($A$1:A26)-_NumeroMeses)),BK41)</f>
        <v>148753.65</v>
      </c>
      <c r="BM41" s="9" t="str">
        <f ca="1">IFERROR(INDEX(Previsiones_SSAutCLM,ROWS($A$1:C26)-_NumeroMeses)*INDEX(Errores_SSAutCLM,ROWS($A$1:C26)-_NumeroMeses),"")</f>
        <v/>
      </c>
    </row>
    <row r="42" spans="1:65" x14ac:dyDescent="0.25">
      <c r="A42" s="6">
        <v>12</v>
      </c>
      <c r="B42" s="28">
        <f ca="1">MAX(B$17:B28)</f>
        <v>1.2033997312308548E-2</v>
      </c>
      <c r="C42" s="28">
        <f ca="1">MAX(C$17:C28)</f>
        <v>1.0865060312464501E-2</v>
      </c>
      <c r="D42" s="28">
        <f ca="1">MAX(D$17:D28)</f>
        <v>1.2963472362027509E-2</v>
      </c>
      <c r="E42" s="28">
        <f ca="1">MAX(E$17:E28)</f>
        <v>1.3479899751332815E-2</v>
      </c>
      <c r="F42" s="28">
        <f ca="1">MAX(F$17:F28)</f>
        <v>1.4338903335078864E-2</v>
      </c>
      <c r="G42" s="28">
        <f ca="1">MAX(G$17:G28)</f>
        <v>1.5104298250316627E-2</v>
      </c>
      <c r="H42" s="28">
        <f ca="1">MAX(H$17:H28)</f>
        <v>1.5035214825071717E-2</v>
      </c>
      <c r="I42" s="28">
        <f ca="1">MAX(I$17:I28)</f>
        <v>1.511223347492127E-2</v>
      </c>
      <c r="J42" s="28">
        <f ca="1">MAX(J$17:J28)</f>
        <v>1.3953013327690746E-2</v>
      </c>
      <c r="K42" s="28">
        <f ca="1">MAX(K$17:K28)</f>
        <v>1.2572239859568707E-2</v>
      </c>
      <c r="L42" s="28">
        <f ca="1">MAX(L$17:L28)</f>
        <v>1.2588480658966322E-2</v>
      </c>
      <c r="M42" s="28">
        <f ca="1">MAX(M$17:M28)</f>
        <v>1.2368802772320888E-2</v>
      </c>
      <c r="N42" s="28">
        <f ca="1">MAX(N$17:N28)</f>
        <v>1.2446496858605249E-2</v>
      </c>
      <c r="O42" s="28">
        <f ca="1">MAX(O$17:O28)</f>
        <v>1.2251074757808973E-2</v>
      </c>
      <c r="P42" s="28">
        <f ca="1">MAX(P$17:P28)</f>
        <v>1.2459893956800253E-2</v>
      </c>
      <c r="Q42" s="28">
        <f ca="1">MAX(Q$17:Q28)</f>
        <v>1.068475531697478E-2</v>
      </c>
      <c r="R42" s="28">
        <f ca="1">MAX(R$17:R28)</f>
        <v>9.8161851133480235E-3</v>
      </c>
      <c r="S42" s="28">
        <f ca="1">MAX(S$17:S28)</f>
        <v>1.0066806891190898E-2</v>
      </c>
      <c r="T42" s="28">
        <f ca="1">MAX(T$17:T28)</f>
        <v>1.1617840650128029E-2</v>
      </c>
      <c r="U42" s="28">
        <f ca="1">MAX(U$17:U28)</f>
        <v>1.3324124086210981E-2</v>
      </c>
      <c r="V42" s="28">
        <f ca="1">MAX(V$17:V28)</f>
        <v>1.4272196926591344E-2</v>
      </c>
      <c r="W42" s="28">
        <f ca="1">MAX(W$17:W28)</f>
        <v>1.4166320194624389E-2</v>
      </c>
      <c r="X42" s="28">
        <f ca="1">MAX(X$17:X28)</f>
        <v>1.4140887619752726E-2</v>
      </c>
      <c r="Y42" s="28">
        <f ca="1">MAX(Y$17:Y28)</f>
        <v>1.4011351470708719E-2</v>
      </c>
      <c r="Z42" s="28">
        <f ca="1">MAX(Z$17:Z28)</f>
        <v>1.5108571704169765E-2</v>
      </c>
      <c r="AA42" s="28">
        <f ca="1">MAX(AA$17:AA28)</f>
        <v>1.5396582389644193E-2</v>
      </c>
      <c r="AB42" s="28">
        <f ca="1">MAX(AB$17:AB28)</f>
        <v>1.9023810484625044E-2</v>
      </c>
      <c r="AC42" s="28">
        <f ca="1">MAX(AC$17:AC28)</f>
        <v>1.9306428358021169E-2</v>
      </c>
      <c r="AD42" s="28">
        <f ca="1">MAX(AD$17:AD28)</f>
        <v>2.5389179236352831E-2</v>
      </c>
      <c r="AE42" s="28">
        <f ca="1">MAX(AE$17:AE28)</f>
        <v>2.5369185289964815E-2</v>
      </c>
      <c r="AF42" s="28">
        <f ca="1">MAX(AF$17:AF28)</f>
        <v>2.3626525850980379E-2</v>
      </c>
      <c r="AG42" s="28">
        <f ca="1">MAX(AG$17:AG28)</f>
        <v>2.4046212819443798E-2</v>
      </c>
      <c r="AH42" s="28">
        <f ca="1">MAX(AH$17:AH28)</f>
        <v>2.5516214067208845E-2</v>
      </c>
      <c r="AI42" s="28">
        <f ca="1">MAX(AI$17:AI28)</f>
        <v>2.6500791979386484E-2</v>
      </c>
      <c r="AJ42" s="28">
        <f ca="1">MAX(AJ$17:AJ28)</f>
        <v>3.0280739295826684E-2</v>
      </c>
      <c r="AK42" s="28">
        <f ca="1">MAX(AK$17:AK28)</f>
        <v>3.4569082498520226E-2</v>
      </c>
      <c r="AL42" s="28">
        <f ca="1">MAX(AL$17:AL28)</f>
        <v>4.5415946403650563E-2</v>
      </c>
      <c r="AM42" s="28">
        <f ca="1">MAX(AM$17:AM28)</f>
        <v>0</v>
      </c>
      <c r="AN42" s="28">
        <f ca="1">MAX(AN$17:AN28)</f>
        <v>0</v>
      </c>
      <c r="AO42" s="28">
        <f ca="1">MAX(AO$17:AO28)</f>
        <v>0</v>
      </c>
      <c r="AP42" s="28">
        <f ca="1">MAX(AP$17:AP28)</f>
        <v>0</v>
      </c>
      <c r="AQ42" s="28">
        <f ca="1">MAX(AQ$17:AQ28)</f>
        <v>0</v>
      </c>
      <c r="AR42" s="28">
        <f ca="1">MAX(AR$17:AR28)</f>
        <v>0</v>
      </c>
      <c r="AS42" s="28">
        <f ca="1">MAX(AS$17:AS28)</f>
        <v>0</v>
      </c>
      <c r="AT42" s="28">
        <f ca="1">MAX(AT$17:AT28)</f>
        <v>0</v>
      </c>
      <c r="AU42" s="28">
        <f ca="1">MAX(AU$17:AU28)</f>
        <v>0</v>
      </c>
      <c r="AV42" s="28">
        <f ca="1">MAX(AV$17:AV28)</f>
        <v>0</v>
      </c>
      <c r="AW42" s="28">
        <f ca="1">MAX(AW$17:AW28)</f>
        <v>0</v>
      </c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K42" s="9">
        <f ca="1">IFERROR(INDEX(_SSAutCLM,ROWS($A$1:A27)),IFERROR(INDEX(Previsiones_SSAutCLM,ROWS($A$1:A27)-_NumeroMeses),""))</f>
        <v>148152.91</v>
      </c>
      <c r="BL42" s="9">
        <f ca="1">IFERROR(INDEX(Previsiones_SSAutCLM,ROWS($A$1:A27)-_NumeroMeses)*(1-INDEX(Errores_SSAutCLM,ROWS($A$1:A27)-_NumeroMeses)),BK42)</f>
        <v>148152.91</v>
      </c>
      <c r="BM42" s="9" t="str">
        <f ca="1">IFERROR(INDEX(Previsiones_SSAutCLM,ROWS($A$1:C27)-_NumeroMeses)*INDEX(Errores_SSAutCLM,ROWS($A$1:C27)-_NumeroMeses),"")</f>
        <v/>
      </c>
    </row>
    <row r="43" spans="1:65" x14ac:dyDescent="0.25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K43" s="9">
        <f ca="1">IFERROR(INDEX(_SSAutCLM,ROWS($A$1:A28)),IFERROR(INDEX(Previsiones_SSAutCLM,ROWS($A$1:A28)-_NumeroMeses),""))</f>
        <v>145858.75</v>
      </c>
      <c r="BL43" s="9">
        <f ca="1">IFERROR(INDEX(Previsiones_SSAutCLM,ROWS($A$1:A28)-_NumeroMeses)*(1-INDEX(Errores_SSAutCLM,ROWS($A$1:A28)-_NumeroMeses)),BK43)</f>
        <v>145858.75</v>
      </c>
      <c r="BM43" s="9" t="str">
        <f ca="1">IFERROR(INDEX(Previsiones_SSAutCLM,ROWS($A$1:C28)-_NumeroMeses)*INDEX(Errores_SSAutCLM,ROWS($A$1:C28)-_NumeroMeses),"")</f>
        <v/>
      </c>
    </row>
    <row r="44" spans="1:65" x14ac:dyDescent="0.25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K44" s="9">
        <f ca="1">IFERROR(INDEX(_SSAutCLM,ROWS($A$1:A29)),IFERROR(INDEX(Previsiones_SSAutCLM,ROWS($A$1:A29)-_NumeroMeses),""))</f>
        <v>146536.75</v>
      </c>
      <c r="BL44" s="9">
        <f ca="1">IFERROR(INDEX(Previsiones_SSAutCLM,ROWS($A$1:A29)-_NumeroMeses)*(1-INDEX(Errores_SSAutCLM,ROWS($A$1:A29)-_NumeroMeses)),BK44)</f>
        <v>146536.75</v>
      </c>
      <c r="BM44" s="9" t="str">
        <f ca="1">IFERROR(INDEX(Previsiones_SSAutCLM,ROWS($A$1:C29)-_NumeroMeses)*INDEX(Errores_SSAutCLM,ROWS($A$1:C29)-_NumeroMeses),"")</f>
        <v/>
      </c>
    </row>
    <row r="45" spans="1:65" x14ac:dyDescent="0.25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K45" s="9">
        <f ca="1">IFERROR(INDEX(_SSAutCLM,ROWS($A$1:A30)),IFERROR(INDEX(Previsiones_SSAutCLM,ROWS($A$1:A30)-_NumeroMeses),""))</f>
        <v>147823.18182</v>
      </c>
      <c r="BL45" s="9">
        <f ca="1">IFERROR(INDEX(Previsiones_SSAutCLM,ROWS($A$1:A30)-_NumeroMeses)*(1-INDEX(Errores_SSAutCLM,ROWS($A$1:A30)-_NumeroMeses)),BK45)</f>
        <v>147823.18182</v>
      </c>
      <c r="BM45" s="9" t="str">
        <f ca="1">IFERROR(INDEX(Previsiones_SSAutCLM,ROWS($A$1:C30)-_NumeroMeses)*INDEX(Errores_SSAutCLM,ROWS($A$1:C30)-_NumeroMeses),"")</f>
        <v/>
      </c>
    </row>
    <row r="46" spans="1:65" x14ac:dyDescent="0.25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K46" s="9">
        <f ca="1">IFERROR(INDEX(_SSAutCLM,ROWS($A$1:A31)),IFERROR(INDEX(Previsiones_SSAutCLM,ROWS($A$1:A31)-_NumeroMeses),""))</f>
        <v>148637.82</v>
      </c>
      <c r="BL46" s="9">
        <f ca="1">IFERROR(INDEX(Previsiones_SSAutCLM,ROWS($A$1:A31)-_NumeroMeses)*(1-INDEX(Errores_SSAutCLM,ROWS($A$1:A31)-_NumeroMeses)),BK46)</f>
        <v>148637.82</v>
      </c>
      <c r="BM46" s="9" t="str">
        <f ca="1">IFERROR(INDEX(Previsiones_SSAutCLM,ROWS($A$1:C31)-_NumeroMeses)*INDEX(Errores_SSAutCLM,ROWS($A$1:C31)-_NumeroMeses),"")</f>
        <v/>
      </c>
    </row>
    <row r="47" spans="1:65" x14ac:dyDescent="0.25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K47" s="9">
        <f ca="1">IFERROR(INDEX(_SSAutCLM,ROWS($A$1:A32)),IFERROR(INDEX(Previsiones_SSAutCLM,ROWS($A$1:A32)-_NumeroMeses),""))</f>
        <v>148683.81</v>
      </c>
      <c r="BL47" s="9">
        <f ca="1">IFERROR(INDEX(Previsiones_SSAutCLM,ROWS($A$1:A32)-_NumeroMeses)*(1-INDEX(Errores_SSAutCLM,ROWS($A$1:A32)-_NumeroMeses)),BK47)</f>
        <v>148683.81</v>
      </c>
      <c r="BM47" s="9" t="str">
        <f ca="1">IFERROR(INDEX(Previsiones_SSAutCLM,ROWS($A$1:C32)-_NumeroMeses)*INDEX(Errores_SSAutCLM,ROWS($A$1:C32)-_NumeroMeses),"")</f>
        <v/>
      </c>
    </row>
    <row r="48" spans="1:65" x14ac:dyDescent="0.25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K48" s="9">
        <f ca="1">IFERROR(INDEX(_SSAutCLM,ROWS($A$1:A33)),IFERROR(INDEX(Previsiones_SSAutCLM,ROWS($A$1:A33)-_NumeroMeses),""))</f>
        <v>148722.82</v>
      </c>
      <c r="BL48" s="9">
        <f ca="1">IFERROR(INDEX(Previsiones_SSAutCLM,ROWS($A$1:A33)-_NumeroMeses)*(1-INDEX(Errores_SSAutCLM,ROWS($A$1:A33)-_NumeroMeses)),BK48)</f>
        <v>148722.82</v>
      </c>
      <c r="BM48" s="9" t="str">
        <f ca="1">IFERROR(INDEX(Previsiones_SSAutCLM,ROWS($A$1:C33)-_NumeroMeses)*INDEX(Errores_SSAutCLM,ROWS($A$1:C33)-_NumeroMeses),"")</f>
        <v/>
      </c>
    </row>
    <row r="49" spans="7:65" x14ac:dyDescent="0.25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K49" s="9">
        <f ca="1">IFERROR(INDEX(_SSAutCLM,ROWS($A$1:A34)),IFERROR(INDEX(Previsiones_SSAutCLM,ROWS($A$1:A34)-_NumeroMeses),""))</f>
        <v>148780.34000000003</v>
      </c>
      <c r="BL49" s="9">
        <f ca="1">IFERROR(INDEX(Previsiones_SSAutCLM,ROWS($A$1:A34)-_NumeroMeses)*(1-INDEX(Errores_SSAutCLM,ROWS($A$1:A34)-_NumeroMeses)),BK49)</f>
        <v>148780.34000000003</v>
      </c>
      <c r="BM49" s="9" t="str">
        <f ca="1">IFERROR(INDEX(Previsiones_SSAutCLM,ROWS($A$1:C34)-_NumeroMeses)*INDEX(Errores_SSAutCLM,ROWS($A$1:C34)-_NumeroMeses),"")</f>
        <v/>
      </c>
    </row>
    <row r="50" spans="7:65" x14ac:dyDescent="0.25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K50" s="9">
        <f ca="1">IFERROR(INDEX(_SSAutCLM,ROWS($A$1:A35)),IFERROR(INDEX(Previsiones_SSAutCLM,ROWS($A$1:A35)-_NumeroMeses),""))</f>
        <v>148838.14000000001</v>
      </c>
      <c r="BL50" s="9">
        <f ca="1">IFERROR(INDEX(Previsiones_SSAutCLM,ROWS($A$1:A35)-_NumeroMeses)*(1-INDEX(Errores_SSAutCLM,ROWS($A$1:A35)-_NumeroMeses)),BK50)</f>
        <v>148838.14000000001</v>
      </c>
      <c r="BM50" s="9" t="str">
        <f ca="1">IFERROR(INDEX(Previsiones_SSAutCLM,ROWS($A$1:C35)-_NumeroMeses)*INDEX(Errores_SSAutCLM,ROWS($A$1:C35)-_NumeroMeses),"")</f>
        <v/>
      </c>
    </row>
    <row r="51" spans="7:65" x14ac:dyDescent="0.25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G51" s="7"/>
      <c r="BK51" s="9">
        <f ca="1">IFERROR(INDEX(_SSAutCLM,ROWS($A$1:A36)),IFERROR(INDEX(Previsiones_SSAutCLM,ROWS($A$1:A36)-_NumeroMeses),""))</f>
        <v>148830.17000000001</v>
      </c>
      <c r="BL51" s="9">
        <f ca="1">IFERROR(INDEX(Previsiones_SSAutCLM,ROWS($A$1:A36)-_NumeroMeses)*(1-INDEX(Errores_SSAutCLM,ROWS($A$1:A36)-_NumeroMeses)),BK51)</f>
        <v>148830.17000000001</v>
      </c>
      <c r="BM51" s="9" t="str">
        <f ca="1">IFERROR(INDEX(Previsiones_SSAutCLM,ROWS($A$1:C36)-_NumeroMeses)*INDEX(Errores_SSAutCLM,ROWS($A$1:C36)-_NumeroMeses),"")</f>
        <v/>
      </c>
    </row>
    <row r="52" spans="7:65" x14ac:dyDescent="0.25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K52" s="9">
        <f ca="1">IFERROR(INDEX(_SSAutCLM,ROWS($A$1:A37)),IFERROR(INDEX(Previsiones_SSAutCLM,ROWS($A$1:A37)-_NumeroMeses),""))</f>
        <v>148169.48000000001</v>
      </c>
      <c r="BL52" s="9">
        <f ca="1">IFERROR(INDEX(Previsiones_SSAutCLM,ROWS($A$1:A37)-_NumeroMeses)*(1-INDEX(Errores_SSAutCLM,ROWS($A$1:A37)-_NumeroMeses)),BK52)</f>
        <v>148169.48000000001</v>
      </c>
      <c r="BM52" s="9" t="str">
        <f ca="1">IFERROR(INDEX(Previsiones_SSAutCLM,ROWS($A$1:C37)-_NumeroMeses)*INDEX(Errores_SSAutCLM,ROWS($A$1:C37)-_NumeroMeses),"")</f>
        <v/>
      </c>
    </row>
    <row r="53" spans="7:65" x14ac:dyDescent="0.25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K53" s="9">
        <f ca="1">IFERROR(INDEX(_SSAutCLM,ROWS($A$1:A38)),IFERROR(INDEX(Previsiones_SSAutCLM,ROWS($A$1:A38)-_NumeroMeses),""))</f>
        <v>148191.60937105736</v>
      </c>
      <c r="BL53" s="9">
        <f ca="1">IFERROR(INDEX(Previsiones_SSAutCLM,ROWS($A$1:A38)-_NumeroMeses)*(1-INDEX(Errores_SSAutCLM,ROWS($A$1:A38)-_NumeroMeses)),BK53)</f>
        <v>147899.67801736383</v>
      </c>
      <c r="BM53" s="9">
        <f ca="1">IFERROR(INDEX(Previsiones_SSAutCLM,ROWS($A$1:C38)-_NumeroMeses)*INDEX(Errores_SSAutCLM,ROWS($A$1:C38)-_NumeroMeses),"")</f>
        <v>291.93135369354786</v>
      </c>
    </row>
    <row r="54" spans="7:65" x14ac:dyDescent="0.25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K54" s="9">
        <f ca="1">IFERROR(INDEX(_SSAutCLM,ROWS($A$1:A39)),IFERROR(INDEX(Previsiones_SSAutCLM,ROWS($A$1:A39)-_NumeroMeses),""))</f>
        <v>148293.30706808704</v>
      </c>
      <c r="BL54" s="9">
        <f ca="1">IFERROR(INDEX(Previsiones_SSAutCLM,ROWS($A$1:A39)-_NumeroMeses)*(1-INDEX(Errores_SSAutCLM,ROWS($A$1:A39)-_NumeroMeses)),BK54)</f>
        <v>147763.26746061174</v>
      </c>
      <c r="BM54" s="9">
        <f ca="1">IFERROR(INDEX(Previsiones_SSAutCLM,ROWS($A$1:C39)-_NumeroMeses)*INDEX(Errores_SSAutCLM,ROWS($A$1:C39)-_NumeroMeses),"")</f>
        <v>530.03960747529516</v>
      </c>
    </row>
    <row r="55" spans="7:65" x14ac:dyDescent="0.25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K55" s="9">
        <f ca="1">IFERROR(INDEX(_SSAutCLM,ROWS($A$1:A40)),IFERROR(INDEX(Previsiones_SSAutCLM,ROWS($A$1:A40)-_NumeroMeses),""))</f>
        <v>148624.99233503276</v>
      </c>
      <c r="BL55" s="9">
        <f ca="1">IFERROR(INDEX(Previsiones_SSAutCLM,ROWS($A$1:A40)-_NumeroMeses)*(1-INDEX(Errores_SSAutCLM,ROWS($A$1:A40)-_NumeroMeses)),BK55)</f>
        <v>147942.3830937437</v>
      </c>
      <c r="BM55" s="9">
        <f ca="1">IFERROR(INDEX(Previsiones_SSAutCLM,ROWS($A$1:C40)-_NumeroMeses)*INDEX(Errores_SSAutCLM,ROWS($A$1:C40)-_NumeroMeses),"")</f>
        <v>682.60924128904333</v>
      </c>
    </row>
    <row r="56" spans="7:65" x14ac:dyDescent="0.25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K56" s="9">
        <f ca="1">IFERROR(INDEX(_SSAutCLM,ROWS($A$1:A41)),IFERROR(INDEX(Previsiones_SSAutCLM,ROWS($A$1:A41)-_NumeroMeses),""))</f>
        <v>149274.28113550245</v>
      </c>
      <c r="BL56" s="9">
        <f ca="1">IFERROR(INDEX(Previsiones_SSAutCLM,ROWS($A$1:A41)-_NumeroMeses)*(1-INDEX(Errores_SSAutCLM,ROWS($A$1:A41)-_NumeroMeses)),BK56)</f>
        <v>148124.47629559727</v>
      </c>
      <c r="BM56" s="9">
        <f ca="1">IFERROR(INDEX(Previsiones_SSAutCLM,ROWS($A$1:C41)-_NumeroMeses)*INDEX(Errores_SSAutCLM,ROWS($A$1:C41)-_NumeroMeses),"")</f>
        <v>1149.8048399051736</v>
      </c>
    </row>
    <row r="57" spans="7:65" x14ac:dyDescent="0.25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K57" s="9">
        <f ca="1">IFERROR(INDEX(_SSAutCLM,ROWS($A$1:A42)),IFERROR(INDEX(Previsiones_SSAutCLM,ROWS($A$1:A42)-_NumeroMeses),""))</f>
        <v>149790.95158811493</v>
      </c>
      <c r="BL57" s="9">
        <f ca="1">IFERROR(INDEX(Previsiones_SSAutCLM,ROWS($A$1:A42)-_NumeroMeses)*(1-INDEX(Errores_SSAutCLM,ROWS($A$1:A42)-_NumeroMeses)),BK57)</f>
        <v>148616.08999189193</v>
      </c>
      <c r="BM57" s="9">
        <f ca="1">IFERROR(INDEX(Previsiones_SSAutCLM,ROWS($A$1:C42)-_NumeroMeses)*INDEX(Errores_SSAutCLM,ROWS($A$1:C42)-_NumeroMeses),"")</f>
        <v>1174.8615962229967</v>
      </c>
    </row>
    <row r="58" spans="7:65" x14ac:dyDescent="0.25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K58" s="9">
        <f ca="1">IFERROR(INDEX(_SSAutCLM,ROWS($A$1:A43)),IFERROR(INDEX(Previsiones_SSAutCLM,ROWS($A$1:A43)-_NumeroMeses),""))</f>
        <v>149924.60381220188</v>
      </c>
      <c r="BL58" s="9">
        <f ca="1">IFERROR(INDEX(Previsiones_SSAutCLM,ROWS($A$1:A43)-_NumeroMeses)*(1-INDEX(Errores_SSAutCLM,ROWS($A$1:A43)-_NumeroMeses)),BK58)</f>
        <v>147930.90645244185</v>
      </c>
      <c r="BM58" s="9">
        <f ca="1">IFERROR(INDEX(Previsiones_SSAutCLM,ROWS($A$1:C43)-_NumeroMeses)*INDEX(Errores_SSAutCLM,ROWS($A$1:C43)-_NumeroMeses),"")</f>
        <v>1993.6973597600249</v>
      </c>
    </row>
    <row r="59" spans="7:65" x14ac:dyDescent="0.25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K59" s="9">
        <f ca="1">IFERROR(INDEX(_SSAutCLM,ROWS($A$1:A44)),IFERROR(INDEX(Previsiones_SSAutCLM,ROWS($A$1:A44)-_NumeroMeses),""))</f>
        <v>149584.92233377096</v>
      </c>
      <c r="BL59" s="9">
        <f ca="1">IFERROR(INDEX(Previsiones_SSAutCLM,ROWS($A$1:A44)-_NumeroMeses)*(1-INDEX(Errores_SSAutCLM,ROWS($A$1:A44)-_NumeroMeses)),BK59)</f>
        <v>145367.33311439794</v>
      </c>
      <c r="BM59" s="9">
        <f ca="1">IFERROR(INDEX(Previsiones_SSAutCLM,ROWS($A$1:C44)-_NumeroMeses)*INDEX(Errores_SSAutCLM,ROWS($A$1:C44)-_NumeroMeses),"")</f>
        <v>4217.5892193730169</v>
      </c>
    </row>
    <row r="60" spans="7:65" x14ac:dyDescent="0.25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K60" s="9">
        <f ca="1">IFERROR(INDEX(_SSAutCLM,ROWS($A$1:A45)),IFERROR(INDEX(Previsiones_SSAutCLM,ROWS($A$1:A45)-_NumeroMeses),""))</f>
        <v>149407.12709781242</v>
      </c>
      <c r="BL60" s="9">
        <f ca="1">IFERROR(INDEX(Previsiones_SSAutCLM,ROWS($A$1:A45)-_NumeroMeses)*(1-INDEX(Errores_SSAutCLM,ROWS($A$1:A45)-_NumeroMeses)),BK60)</f>
        <v>142621.66102121476</v>
      </c>
      <c r="BM60" s="9">
        <f ca="1">IFERROR(INDEX(Previsiones_SSAutCLM,ROWS($A$1:C45)-_NumeroMeses)*INDEX(Errores_SSAutCLM,ROWS($A$1:C45)-_NumeroMeses),"")</f>
        <v>6785.4660765976569</v>
      </c>
    </row>
    <row r="61" spans="7:65" x14ac:dyDescent="0.25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K61" s="9">
        <f ca="1">IFERROR(INDEX(_SSAutCLM,ROWS($A$1:A46)),IFERROR(INDEX(Previsiones_SSAutCLM,ROWS($A$1:A46)-_NumeroMeses),""))</f>
        <v>149393.51931609286</v>
      </c>
      <c r="BL61" s="9">
        <f ca="1">IFERROR(INDEX(Previsiones_SSAutCLM,ROWS($A$1:A46)-_NumeroMeses)*(1-INDEX(Errores_SSAutCLM,ROWS($A$1:A46)-_NumeroMeses)),BK61)</f>
        <v>142608.67124978045</v>
      </c>
      <c r="BM61" s="9">
        <f ca="1">IFERROR(INDEX(Previsiones_SSAutCLM,ROWS($A$1:C46)-_NumeroMeses)*INDEX(Errores_SSAutCLM,ROWS($A$1:C46)-_NumeroMeses),"")</f>
        <v>6784.8480663124083</v>
      </c>
    </row>
    <row r="62" spans="7:65" x14ac:dyDescent="0.25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K62" s="9">
        <f ca="1">IFERROR(INDEX(_SSAutCLM,ROWS($A$1:A47)),IFERROR(INDEX(Previsiones_SSAutCLM,ROWS($A$1:A47)-_NumeroMeses),""))</f>
        <v>149382.54746567889</v>
      </c>
      <c r="BL62" s="9">
        <f ca="1">IFERROR(INDEX(Previsiones_SSAutCLM,ROWS($A$1:A47)-_NumeroMeses)*(1-INDEX(Errores_SSAutCLM,ROWS($A$1:A47)-_NumeroMeses)),BK62)</f>
        <v>142598.19769633684</v>
      </c>
      <c r="BM62" s="9">
        <f ca="1">IFERROR(INDEX(Previsiones_SSAutCLM,ROWS($A$1:C47)-_NumeroMeses)*INDEX(Errores_SSAutCLM,ROWS($A$1:C47)-_NumeroMeses),"")</f>
        <v>6784.3497693420586</v>
      </c>
    </row>
    <row r="63" spans="7:65" x14ac:dyDescent="0.25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K63" s="9">
        <f ca="1">IFERROR(INDEX(_SSAutCLM,ROWS($A$1:A48)),IFERROR(INDEX(Previsiones_SSAutCLM,ROWS($A$1:A48)-_NumeroMeses),""))</f>
        <v>149320.57355205057</v>
      </c>
      <c r="BL63" s="9">
        <f ca="1">IFERROR(INDEX(Previsiones_SSAutCLM,ROWS($A$1:A48)-_NumeroMeses)*(1-INDEX(Errores_SSAutCLM,ROWS($A$1:A48)-_NumeroMeses)),BK63)</f>
        <v>142539.03838664829</v>
      </c>
      <c r="BM63" s="9">
        <f ca="1">IFERROR(INDEX(Previsiones_SSAutCLM,ROWS($A$1:C48)-_NumeroMeses)*INDEX(Errores_SSAutCLM,ROWS($A$1:C48)-_NumeroMeses),"")</f>
        <v>6781.5351654022907</v>
      </c>
    </row>
    <row r="64" spans="7:65" x14ac:dyDescent="0.25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K64" s="9">
        <f ca="1">IFERROR(INDEX(_SSAutCLM,ROWS($A$1:A49)),IFERROR(INDEX(Previsiones_SSAutCLM,ROWS($A$1:A49)-_NumeroMeses),""))</f>
        <v>148590.0147802002</v>
      </c>
      <c r="BL64" s="9">
        <f ca="1">IFERROR(INDEX(Previsiones_SSAutCLM,ROWS($A$1:A49)-_NumeroMeses)*(1-INDEX(Errores_SSAutCLM,ROWS($A$1:A49)-_NumeroMeses)),BK64)</f>
        <v>141841.65863282498</v>
      </c>
      <c r="BM64" s="9">
        <f ca="1">IFERROR(INDEX(Previsiones_SSAutCLM,ROWS($A$1:C49)-_NumeroMeses)*INDEX(Errores_SSAutCLM,ROWS($A$1:C49)-_NumeroMeses),"")</f>
        <v>6748.356147375217</v>
      </c>
    </row>
    <row r="65" spans="7:65" x14ac:dyDescent="0.25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K65" s="9" t="str">
        <f ca="1">IFERROR(INDEX(_SSAutCLM,ROWS($A$1:A50)),IFERROR(INDEX(Previsiones_SSAutCLM,ROWS($A$1:A50)-_NumeroMeses),""))</f>
        <v/>
      </c>
      <c r="BL65" s="9" t="str">
        <f ca="1">IFERROR(INDEX(Previsiones_SSAutCLM,ROWS($A$1:A50)-_NumeroMeses)*(1-INDEX(Errores_SSAutCLM,ROWS($A$1:A50)-_NumeroMeses)),BK65)</f>
        <v/>
      </c>
      <c r="BM65" s="9" t="str">
        <f ca="1">IFERROR(INDEX(Previsiones_SSAutCLM,ROWS($A$1:C50)-_NumeroMeses)*INDEX(Errores_SSAutCLM,ROWS($A$1:C50)-_NumeroMeses),"")</f>
        <v/>
      </c>
    </row>
    <row r="66" spans="7:65" x14ac:dyDescent="0.25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K66" s="9" t="str">
        <f ca="1">IFERROR(INDEX(_SSAutCLM,ROWS($A$1:A51)),IFERROR(INDEX(Previsiones_SSAutCLM,ROWS($A$1:A51)-_NumeroMeses),""))</f>
        <v/>
      </c>
      <c r="BL66" s="9" t="str">
        <f ca="1">IFERROR(INDEX(Previsiones_SSAutCLM,ROWS($A$1:A51)-_NumeroMeses)*(1-INDEX(Errores_SSAutCLM,ROWS($A$1:A51)-_NumeroMeses)),BK66)</f>
        <v/>
      </c>
      <c r="BM66" s="9" t="str">
        <f ca="1">IFERROR(INDEX(Previsiones_SSAutCLM,ROWS($A$1:C51)-_NumeroMeses)*INDEX(Errores_SSAutCLM,ROWS($A$1:C51)-_NumeroMeses),"")</f>
        <v/>
      </c>
    </row>
    <row r="67" spans="7:65" x14ac:dyDescent="0.25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K67" s="9" t="str">
        <f ca="1">IFERROR(INDEX(_SSAutCLM,ROWS($A$1:A52)),IFERROR(INDEX(Previsiones_SSAutCLM,ROWS($A$1:A52)-_NumeroMeses),""))</f>
        <v/>
      </c>
      <c r="BL67" s="9" t="str">
        <f ca="1">IFERROR(INDEX(Previsiones_SSAutCLM,ROWS($A$1:A52)-_NumeroMeses)*(1-INDEX(Errores_SSAutCLM,ROWS($A$1:A52)-_NumeroMeses)),BK67)</f>
        <v/>
      </c>
      <c r="BM67" s="9" t="str">
        <f ca="1">IFERROR(INDEX(Previsiones_SSAutCLM,ROWS($A$1:C52)-_NumeroMeses)*INDEX(Errores_SSAutCLM,ROWS($A$1:C52)-_NumeroMeses),"")</f>
        <v/>
      </c>
    </row>
    <row r="68" spans="7:65" x14ac:dyDescent="0.25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K68" s="9" t="str">
        <f ca="1">IFERROR(INDEX(_SSAutCLM,ROWS($A$1:A53)),IFERROR(INDEX(Previsiones_SSAutCLM,ROWS($A$1:A53)-_NumeroMeses),""))</f>
        <v/>
      </c>
      <c r="BL68" s="9" t="str">
        <f ca="1">IFERROR(INDEX(Previsiones_SSAutCLM,ROWS($A$1:A53)-_NumeroMeses)*(1-INDEX(Errores_SSAutCLM,ROWS($A$1:A53)-_NumeroMeses)),BK68)</f>
        <v/>
      </c>
      <c r="BM68" s="9" t="str">
        <f ca="1">IFERROR(INDEX(Previsiones_SSAutCLM,ROWS($A$1:C53)-_NumeroMeses)*INDEX(Errores_SSAutCLM,ROWS($A$1:C53)-_NumeroMeses),"")</f>
        <v/>
      </c>
    </row>
    <row r="69" spans="7:65" x14ac:dyDescent="0.25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K69" s="9" t="str">
        <f ca="1">IFERROR(INDEX(_SSAutCLM,ROWS($A$1:A54)),IFERROR(INDEX(Previsiones_SSAutCLM,ROWS($A$1:A54)-_NumeroMeses),""))</f>
        <v/>
      </c>
      <c r="BL69" s="9" t="str">
        <f ca="1">IFERROR(INDEX(Previsiones_SSAutCLM,ROWS($A$1:A54)-_NumeroMeses)*(1-INDEX(Errores_SSAutCLM,ROWS($A$1:A54)-_NumeroMeses)),BK69)</f>
        <v/>
      </c>
      <c r="BM69" s="9" t="str">
        <f ca="1">IFERROR(INDEX(Previsiones_SSAutCLM,ROWS($A$1:C54)-_NumeroMeses)*INDEX(Errores_SSAutCLM,ROWS($A$1:C54)-_NumeroMeses),"")</f>
        <v/>
      </c>
    </row>
    <row r="70" spans="7:65" x14ac:dyDescent="0.25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K70" s="9" t="str">
        <f ca="1">IFERROR(INDEX(_SSAutCLM,ROWS($A$1:A55)),IFERROR(INDEX(Previsiones_SSAutCLM,ROWS($A$1:A55)-_NumeroMeses),""))</f>
        <v/>
      </c>
      <c r="BL70" s="9" t="str">
        <f ca="1">IFERROR(INDEX(Previsiones_SSAutCLM,ROWS($A$1:A55)-_NumeroMeses)*(1-INDEX(Errores_SSAutCLM,ROWS($A$1:A55)-_NumeroMeses)),BK70)</f>
        <v/>
      </c>
      <c r="BM70" s="9" t="str">
        <f ca="1">IFERROR(INDEX(Previsiones_SSAutCLM,ROWS($A$1:C55)-_NumeroMeses)*INDEX(Errores_SSAutCLM,ROWS($A$1:C55)-_NumeroMeses),"")</f>
        <v/>
      </c>
    </row>
    <row r="71" spans="7:65" x14ac:dyDescent="0.25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K71" s="9" t="str">
        <f ca="1">IFERROR(INDEX(_SSAutCLM,ROWS($A$1:A56)),IFERROR(INDEX(Previsiones_SSAutCLM,ROWS($A$1:A56)-_NumeroMeses),""))</f>
        <v/>
      </c>
      <c r="BL71" s="9" t="str">
        <f ca="1">IFERROR(INDEX(Previsiones_SSAutCLM,ROWS($A$1:A56)-_NumeroMeses)*(1-INDEX(Errores_SSAutCLM,ROWS($A$1:A56)-_NumeroMeses)),BK71)</f>
        <v/>
      </c>
      <c r="BM71" s="9" t="str">
        <f ca="1">IFERROR(INDEX(Previsiones_SSAutCLM,ROWS($A$1:C56)-_NumeroMeses)*INDEX(Errores_SSAutCLM,ROWS($A$1:C56)-_NumeroMeses),"")</f>
        <v/>
      </c>
    </row>
    <row r="72" spans="7:65" x14ac:dyDescent="0.25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K72" s="9" t="str">
        <f ca="1">IFERROR(INDEX(_SSAutCLM,ROWS($A$1:A57)),IFERROR(INDEX(Previsiones_SSAutCLM,ROWS($A$1:A57)-_NumeroMeses),""))</f>
        <v/>
      </c>
      <c r="BL72" s="9" t="str">
        <f ca="1">IFERROR(INDEX(Previsiones_SSAutCLM,ROWS($A$1:A57)-_NumeroMeses)*(1-INDEX(Errores_SSAutCLM,ROWS($A$1:A57)-_NumeroMeses)),BK72)</f>
        <v/>
      </c>
      <c r="BM72" s="9" t="str">
        <f ca="1">IFERROR(INDEX(Previsiones_SSAutCLM,ROWS($A$1:C57)-_NumeroMeses)*INDEX(Errores_SSAutCLM,ROWS($A$1:C57)-_NumeroMeses),"")</f>
        <v/>
      </c>
    </row>
    <row r="73" spans="7:65" x14ac:dyDescent="0.25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K73" s="9" t="str">
        <f ca="1">IFERROR(INDEX(_SSAutCLM,ROWS($A$1:A58)),IFERROR(INDEX(Previsiones_SSAutCLM,ROWS($A$1:A58)-_NumeroMeses),""))</f>
        <v/>
      </c>
      <c r="BL73" s="9" t="str">
        <f ca="1">IFERROR(INDEX(Previsiones_SSAutCLM,ROWS($A$1:A58)-_NumeroMeses)*(1-INDEX(Errores_SSAutCLM,ROWS($A$1:A58)-_NumeroMeses)),BK73)</f>
        <v/>
      </c>
      <c r="BM73" s="9" t="str">
        <f ca="1">IFERROR(INDEX(Previsiones_SSAutCLM,ROWS($A$1:C58)-_NumeroMeses)*INDEX(Errores_SSAutCLM,ROWS($A$1:C58)-_NumeroMeses),"")</f>
        <v/>
      </c>
    </row>
    <row r="74" spans="7:65" x14ac:dyDescent="0.25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K74" s="9" t="str">
        <f ca="1">IFERROR(INDEX(_SSAutCLM,ROWS($A$1:A59)),IFERROR(INDEX(Previsiones_SSAutCLM,ROWS($A$1:A59)-_NumeroMeses),""))</f>
        <v/>
      </c>
      <c r="BL74" s="9" t="str">
        <f ca="1">IFERROR(INDEX(Previsiones_SSAutCLM,ROWS($A$1:A59)-_NumeroMeses)*(1-INDEX(Errores_SSAutCLM,ROWS($A$1:A59)-_NumeroMeses)),BK74)</f>
        <v/>
      </c>
      <c r="BM74" s="9" t="str">
        <f ca="1">IFERROR(INDEX(Previsiones_SSAutCLM,ROWS($A$1:C59)-_NumeroMeses)*INDEX(Errores_SSAutCLM,ROWS($A$1:C59)-_NumeroMeses),"")</f>
        <v/>
      </c>
    </row>
    <row r="75" spans="7:65" x14ac:dyDescent="0.25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K75" s="9" t="str">
        <f ca="1">IFERROR(INDEX(_SSAutCLM,ROWS($A$1:A60)),IFERROR(INDEX(Previsiones_SSAutCLM,ROWS($A$1:A60)-_NumeroMeses),""))</f>
        <v/>
      </c>
      <c r="BL75" s="9" t="str">
        <f ca="1">IFERROR(INDEX(Previsiones_SSAutCLM,ROWS($A$1:A60)-_NumeroMeses)*(1-INDEX(Errores_SSAutCLM,ROWS($A$1:A60)-_NumeroMeses)),BK75)</f>
        <v/>
      </c>
      <c r="BM75" s="9" t="str">
        <f ca="1">IFERROR(INDEX(Previsiones_SSAutCLM,ROWS($A$1:C60)-_NumeroMeses)*INDEX(Errores_SSAutCLM,ROWS($A$1:C60)-_NumeroMeses),"")</f>
        <v/>
      </c>
    </row>
    <row r="76" spans="7:65" x14ac:dyDescent="0.25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</row>
    <row r="77" spans="7:65" x14ac:dyDescent="0.25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</row>
    <row r="78" spans="7:65" x14ac:dyDescent="0.25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 spans="7:65" x14ac:dyDescent="0.25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 spans="7:65" x14ac:dyDescent="0.25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 spans="6:54" x14ac:dyDescent="0.25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 spans="6:54" x14ac:dyDescent="0.25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 spans="6:54" x14ac:dyDescent="0.25"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 spans="6:54" x14ac:dyDescent="0.25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 spans="6:54" x14ac:dyDescent="0.25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 spans="6:54" x14ac:dyDescent="0.25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 spans="6:54" x14ac:dyDescent="0.25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 spans="6:54" x14ac:dyDescent="0.25"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 spans="6:54" x14ac:dyDescent="0.25"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 spans="6:54" x14ac:dyDescent="0.25"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 spans="6:54" x14ac:dyDescent="0.25"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 spans="6:54" x14ac:dyDescent="0.25"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 spans="6:54" x14ac:dyDescent="0.25"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 spans="6:54" x14ac:dyDescent="0.25"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 spans="6:54" x14ac:dyDescent="0.25"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 spans="6:54" x14ac:dyDescent="0.25"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 spans="6:54" x14ac:dyDescent="0.25"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 spans="6:54" x14ac:dyDescent="0.25"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 spans="6:54" x14ac:dyDescent="0.25"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 spans="6:54" x14ac:dyDescent="0.25"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 spans="6:54" x14ac:dyDescent="0.25"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 spans="6:54" x14ac:dyDescent="0.25"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 spans="6:54" x14ac:dyDescent="0.25"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</row>
    <row r="104" spans="6:54" x14ac:dyDescent="0.25"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</row>
    <row r="105" spans="6:54" x14ac:dyDescent="0.25"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</row>
    <row r="106" spans="6:54" x14ac:dyDescent="0.25"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</row>
    <row r="107" spans="6:54" x14ac:dyDescent="0.25"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</row>
    <row r="108" spans="6:54" x14ac:dyDescent="0.25"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</row>
    <row r="109" spans="6:54" x14ac:dyDescent="0.25"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 spans="6:54" x14ac:dyDescent="0.25"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 spans="6:54" x14ac:dyDescent="0.25"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 spans="6:54" x14ac:dyDescent="0.25"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 spans="2:63" x14ac:dyDescent="0.2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 spans="2:63" x14ac:dyDescent="0.2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 spans="2:63" x14ac:dyDescent="0.2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 spans="2:63" x14ac:dyDescent="0.2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K116" s="7"/>
    </row>
    <row r="117" spans="2:63" x14ac:dyDescent="0.2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K117" s="7"/>
    </row>
    <row r="118" spans="2:63" x14ac:dyDescent="0.2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K118" s="7"/>
    </row>
    <row r="119" spans="2:63" x14ac:dyDescent="0.2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K119" s="7"/>
    </row>
    <row r="120" spans="2:63" x14ac:dyDescent="0.2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K120" s="7"/>
    </row>
    <row r="121" spans="2:63" x14ac:dyDescent="0.2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K121" s="7"/>
    </row>
    <row r="122" spans="2:63" x14ac:dyDescent="0.2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K122" s="7"/>
    </row>
    <row r="123" spans="2:63" x14ac:dyDescent="0.2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K123" s="7"/>
    </row>
    <row r="124" spans="2:63" x14ac:dyDescent="0.2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K124" s="7"/>
    </row>
    <row r="125" spans="2:63" x14ac:dyDescent="0.2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K125" s="7"/>
    </row>
    <row r="126" spans="2:63" x14ac:dyDescent="0.2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K126" s="7"/>
    </row>
    <row r="127" spans="2:63" x14ac:dyDescent="0.2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K127" s="7"/>
    </row>
    <row r="128" spans="2:63" x14ac:dyDescent="0.2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K128" s="7"/>
    </row>
    <row r="129" spans="2:63" x14ac:dyDescent="0.2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K129" s="7"/>
    </row>
    <row r="130" spans="2:63" x14ac:dyDescent="0.2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K130" s="7"/>
    </row>
    <row r="131" spans="2:63" x14ac:dyDescent="0.2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K131" s="7"/>
    </row>
    <row r="132" spans="2:63" x14ac:dyDescent="0.2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K132" s="7"/>
    </row>
    <row r="133" spans="2:63" x14ac:dyDescent="0.2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K133" s="7"/>
    </row>
    <row r="134" spans="2:63" x14ac:dyDescent="0.2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K134" s="7"/>
    </row>
    <row r="135" spans="2:63" x14ac:dyDescent="0.2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K135" s="7"/>
    </row>
    <row r="136" spans="2:63" x14ac:dyDescent="0.2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K136" s="7"/>
    </row>
    <row r="137" spans="2:63" x14ac:dyDescent="0.2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K137" s="7"/>
    </row>
    <row r="138" spans="2:63" x14ac:dyDescent="0.2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K138" s="7"/>
    </row>
    <row r="139" spans="2:63" x14ac:dyDescent="0.2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K139" s="7"/>
    </row>
    <row r="140" spans="2:63" x14ac:dyDescent="0.2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K140" s="7"/>
    </row>
    <row r="141" spans="2:63" x14ac:dyDescent="0.2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K141" s="7"/>
    </row>
    <row r="142" spans="2:63" x14ac:dyDescent="0.2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K142" s="7"/>
    </row>
    <row r="143" spans="2:63" x14ac:dyDescent="0.2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K143" s="7"/>
    </row>
    <row r="144" spans="2:63" x14ac:dyDescent="0.2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K144" s="7"/>
    </row>
    <row r="145" spans="2:63" x14ac:dyDescent="0.2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K145" s="7"/>
    </row>
    <row r="146" spans="2:63" x14ac:dyDescent="0.2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K146" s="7"/>
    </row>
    <row r="147" spans="2:63" x14ac:dyDescent="0.2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K147" s="7"/>
    </row>
    <row r="148" spans="2:63" x14ac:dyDescent="0.2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K148" s="7"/>
    </row>
    <row r="149" spans="2:63" x14ac:dyDescent="0.2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K149" s="7"/>
    </row>
    <row r="150" spans="2:63" x14ac:dyDescent="0.2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K150" s="7"/>
    </row>
    <row r="151" spans="2:63" x14ac:dyDescent="0.2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K151" s="7"/>
    </row>
    <row r="152" spans="2:63" x14ac:dyDescent="0.2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K152" s="7"/>
    </row>
    <row r="153" spans="2:63" x14ac:dyDescent="0.2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K153" s="7"/>
    </row>
    <row r="154" spans="2:63" x14ac:dyDescent="0.2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K154" s="7"/>
    </row>
    <row r="155" spans="2:63" x14ac:dyDescent="0.2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K155" s="7"/>
    </row>
    <row r="156" spans="2:63" x14ac:dyDescent="0.2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K156" s="7"/>
    </row>
    <row r="157" spans="2:63" x14ac:dyDescent="0.2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K157" s="7"/>
    </row>
    <row r="158" spans="2:63" x14ac:dyDescent="0.2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K158" s="7"/>
    </row>
    <row r="159" spans="2:63" x14ac:dyDescent="0.2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K159" s="7"/>
    </row>
    <row r="160" spans="2:63" x14ac:dyDescent="0.2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K160" s="7"/>
    </row>
    <row r="161" spans="2:63" x14ac:dyDescent="0.2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K161" s="7"/>
    </row>
    <row r="162" spans="2:63" x14ac:dyDescent="0.2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K162" s="7"/>
    </row>
    <row r="163" spans="2:63" x14ac:dyDescent="0.2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K163" s="7"/>
    </row>
    <row r="164" spans="2:63" x14ac:dyDescent="0.2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K164" s="7"/>
    </row>
    <row r="165" spans="2:63" x14ac:dyDescent="0.2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K165" s="7"/>
    </row>
    <row r="166" spans="2:63" x14ac:dyDescent="0.2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K166" s="7"/>
    </row>
    <row r="167" spans="2:63" x14ac:dyDescent="0.2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K167" s="7"/>
    </row>
    <row r="168" spans="2:63" x14ac:dyDescent="0.2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K168" s="7"/>
    </row>
    <row r="169" spans="2:63" x14ac:dyDescent="0.2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K169" s="7"/>
    </row>
    <row r="170" spans="2:63" x14ac:dyDescent="0.2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K170" s="7"/>
    </row>
    <row r="171" spans="2:63" x14ac:dyDescent="0.2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K171" s="7"/>
    </row>
    <row r="172" spans="2:63" x14ac:dyDescent="0.2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K172" s="7"/>
    </row>
    <row r="173" spans="2:63" x14ac:dyDescent="0.2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K173" s="7"/>
    </row>
    <row r="174" spans="2:63" x14ac:dyDescent="0.2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K174" s="7"/>
    </row>
    <row r="175" spans="2:63" x14ac:dyDescent="0.2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K175" s="7"/>
    </row>
    <row r="176" spans="2:63" x14ac:dyDescent="0.2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K176" s="7"/>
    </row>
    <row r="177" spans="2:63" x14ac:dyDescent="0.2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K177" s="7"/>
    </row>
    <row r="178" spans="2:63" x14ac:dyDescent="0.2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K178" s="7"/>
    </row>
    <row r="179" spans="2:63" x14ac:dyDescent="0.2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K179" s="7"/>
    </row>
    <row r="180" spans="2:63" x14ac:dyDescent="0.2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K180" s="7"/>
    </row>
    <row r="181" spans="2:63" x14ac:dyDescent="0.2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K181" s="7"/>
    </row>
    <row r="182" spans="2:63" x14ac:dyDescent="0.2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K182" s="7"/>
    </row>
    <row r="183" spans="2:63" x14ac:dyDescent="0.2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K183" s="7"/>
    </row>
    <row r="184" spans="2:63" x14ac:dyDescent="0.2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K184" s="7"/>
    </row>
    <row r="185" spans="2:63" x14ac:dyDescent="0.2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K185" s="7"/>
    </row>
    <row r="186" spans="2:63" x14ac:dyDescent="0.2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K186" s="7"/>
    </row>
    <row r="187" spans="2:63" x14ac:dyDescent="0.2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K187" s="7"/>
    </row>
    <row r="188" spans="2:63" x14ac:dyDescent="0.2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K188" s="7"/>
    </row>
    <row r="189" spans="2:63" x14ac:dyDescent="0.2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K189" s="7"/>
    </row>
    <row r="190" spans="2:63" x14ac:dyDescent="0.2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K190" s="7"/>
    </row>
    <row r="191" spans="2:63" x14ac:dyDescent="0.2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K191" s="7"/>
    </row>
    <row r="192" spans="2:63" x14ac:dyDescent="0.2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K192" s="7"/>
    </row>
    <row r="193" spans="2:63" x14ac:dyDescent="0.2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K193" s="7"/>
    </row>
    <row r="194" spans="2:63" x14ac:dyDescent="0.2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K194" s="7"/>
    </row>
    <row r="195" spans="2:63" x14ac:dyDescent="0.2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K195" s="7"/>
    </row>
    <row r="196" spans="2:63" x14ac:dyDescent="0.2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K196" s="7"/>
    </row>
    <row r="197" spans="2:63" x14ac:dyDescent="0.2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K197" s="7"/>
    </row>
    <row r="198" spans="2:63" x14ac:dyDescent="0.2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K198" s="7"/>
    </row>
    <row r="199" spans="2:63" x14ac:dyDescent="0.2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K199" s="7"/>
    </row>
    <row r="200" spans="2:63" x14ac:dyDescent="0.2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K200" s="7"/>
    </row>
    <row r="201" spans="2:63" x14ac:dyDescent="0.2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K201" s="7"/>
    </row>
    <row r="202" spans="2:63" x14ac:dyDescent="0.2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K202" s="7"/>
    </row>
    <row r="203" spans="2:63" x14ac:dyDescent="0.2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K203" s="7"/>
    </row>
    <row r="204" spans="2:63" x14ac:dyDescent="0.2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K204" s="7"/>
    </row>
    <row r="205" spans="2:63" x14ac:dyDescent="0.2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K205" s="7"/>
    </row>
    <row r="206" spans="2:63" x14ac:dyDescent="0.2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K206" s="7"/>
    </row>
    <row r="207" spans="2:63" x14ac:dyDescent="0.2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K207" s="7"/>
    </row>
    <row r="208" spans="2:63" x14ac:dyDescent="0.2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K208" s="7"/>
    </row>
    <row r="209" spans="2:63" x14ac:dyDescent="0.2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K209" s="7"/>
    </row>
    <row r="210" spans="2:63" x14ac:dyDescent="0.2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K210" s="7"/>
    </row>
    <row r="211" spans="2:63" x14ac:dyDescent="0.2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K211" s="7"/>
    </row>
    <row r="212" spans="2:63" x14ac:dyDescent="0.2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K212" s="7"/>
    </row>
    <row r="213" spans="2:63" x14ac:dyDescent="0.2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K213" s="7"/>
    </row>
    <row r="214" spans="2:63" x14ac:dyDescent="0.2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K214" s="7"/>
    </row>
    <row r="215" spans="2:63" x14ac:dyDescent="0.2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K215" s="7"/>
    </row>
    <row r="216" spans="2:63" x14ac:dyDescent="0.2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K216" s="7"/>
    </row>
    <row r="217" spans="2:63" x14ac:dyDescent="0.2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K217" s="7"/>
    </row>
    <row r="218" spans="2:63" x14ac:dyDescent="0.2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K218" s="7"/>
    </row>
    <row r="219" spans="2:63" x14ac:dyDescent="0.2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K219" s="7"/>
    </row>
    <row r="220" spans="2:63" x14ac:dyDescent="0.2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K220" s="7"/>
    </row>
    <row r="221" spans="2:63" x14ac:dyDescent="0.2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K221" s="7"/>
    </row>
    <row r="222" spans="2:63" x14ac:dyDescent="0.2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K222" s="7"/>
    </row>
    <row r="223" spans="2:63" x14ac:dyDescent="0.2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K223" s="7"/>
    </row>
    <row r="224" spans="2:63" x14ac:dyDescent="0.2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K224" s="7"/>
    </row>
    <row r="225" spans="2:63" x14ac:dyDescent="0.2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K225" s="7"/>
    </row>
    <row r="226" spans="2:63" x14ac:dyDescent="0.2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K226" s="7"/>
    </row>
    <row r="227" spans="2:63" x14ac:dyDescent="0.2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K227" s="7"/>
    </row>
    <row r="228" spans="2:63" x14ac:dyDescent="0.2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K228" s="7"/>
    </row>
    <row r="229" spans="2:63" x14ac:dyDescent="0.2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K229" s="7"/>
    </row>
    <row r="230" spans="2:63" x14ac:dyDescent="0.2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K230" s="7"/>
    </row>
    <row r="231" spans="2:63" x14ac:dyDescent="0.2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K231" s="7"/>
    </row>
    <row r="232" spans="2:63" x14ac:dyDescent="0.25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K232" s="7"/>
    </row>
    <row r="233" spans="2:63" x14ac:dyDescent="0.25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K233" s="7"/>
    </row>
    <row r="234" spans="2:63" x14ac:dyDescent="0.25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K234" s="7"/>
    </row>
    <row r="235" spans="2:63" x14ac:dyDescent="0.25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K235" s="7"/>
    </row>
    <row r="236" spans="2:63" x14ac:dyDescent="0.25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K236" s="7"/>
    </row>
    <row r="237" spans="2:63" x14ac:dyDescent="0.25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K237" s="7"/>
    </row>
    <row r="238" spans="2:63" x14ac:dyDescent="0.25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K238" s="7"/>
    </row>
    <row r="239" spans="2:63" x14ac:dyDescent="0.25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K239" s="7"/>
    </row>
    <row r="240" spans="2:63" x14ac:dyDescent="0.25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K240" s="7"/>
    </row>
    <row r="241" spans="2:63" x14ac:dyDescent="0.25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K241" s="7"/>
    </row>
    <row r="242" spans="2:63" x14ac:dyDescent="0.25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K242" s="7"/>
    </row>
    <row r="243" spans="2:63" x14ac:dyDescent="0.25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K243" s="7"/>
    </row>
    <row r="244" spans="2:63" x14ac:dyDescent="0.25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K244" s="7"/>
    </row>
    <row r="245" spans="2:63" x14ac:dyDescent="0.25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K245" s="7"/>
    </row>
    <row r="246" spans="2:63" x14ac:dyDescent="0.25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K246" s="7"/>
    </row>
    <row r="247" spans="2:63" x14ac:dyDescent="0.25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K247" s="7"/>
    </row>
    <row r="248" spans="2:63" x14ac:dyDescent="0.25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K248" s="7"/>
    </row>
    <row r="249" spans="2:63" x14ac:dyDescent="0.25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K249" s="7"/>
    </row>
    <row r="250" spans="2:63" x14ac:dyDescent="0.25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K250" s="7"/>
    </row>
    <row r="251" spans="2:63" x14ac:dyDescent="0.25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K251" s="7"/>
    </row>
    <row r="252" spans="2:63" x14ac:dyDescent="0.25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K252" s="7"/>
    </row>
    <row r="253" spans="2:63" x14ac:dyDescent="0.25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K253" s="7"/>
    </row>
    <row r="254" spans="2:63" x14ac:dyDescent="0.25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K254" s="7"/>
    </row>
    <row r="255" spans="2:63" x14ac:dyDescent="0.25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K255" s="7"/>
    </row>
    <row r="256" spans="2:63" x14ac:dyDescent="0.25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K256" s="7"/>
    </row>
    <row r="257" spans="2:63" x14ac:dyDescent="0.25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K257" s="7"/>
    </row>
    <row r="258" spans="2:63" x14ac:dyDescent="0.25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K258" s="7"/>
    </row>
    <row r="259" spans="2:63" x14ac:dyDescent="0.25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K259" s="7"/>
    </row>
    <row r="260" spans="2:63" x14ac:dyDescent="0.25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K260" s="7"/>
    </row>
    <row r="261" spans="2:63" x14ac:dyDescent="0.25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K261" s="7"/>
    </row>
    <row r="262" spans="2:63" x14ac:dyDescent="0.25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K262" s="7"/>
    </row>
    <row r="263" spans="2:63" x14ac:dyDescent="0.25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K263" s="7"/>
    </row>
    <row r="264" spans="2:63" x14ac:dyDescent="0.25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K264" s="7"/>
    </row>
    <row r="265" spans="2:63" x14ac:dyDescent="0.25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K265" s="7"/>
    </row>
    <row r="266" spans="2:63" x14ac:dyDescent="0.25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K266" s="7"/>
    </row>
    <row r="267" spans="2:63" x14ac:dyDescent="0.25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K267" s="7"/>
    </row>
    <row r="268" spans="2:63" x14ac:dyDescent="0.25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K268" s="7"/>
    </row>
    <row r="269" spans="2:63" x14ac:dyDescent="0.25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K269" s="7"/>
    </row>
    <row r="270" spans="2:63" x14ac:dyDescent="0.25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K270" s="7"/>
    </row>
    <row r="271" spans="2:63" x14ac:dyDescent="0.25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K271" s="7"/>
    </row>
    <row r="272" spans="2:63" x14ac:dyDescent="0.25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K272" s="7"/>
    </row>
    <row r="273" spans="2:63" x14ac:dyDescent="0.25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K273" s="7"/>
    </row>
    <row r="274" spans="2:63" x14ac:dyDescent="0.25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K274" s="7"/>
    </row>
    <row r="275" spans="2:63" x14ac:dyDescent="0.25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K275" s="7"/>
    </row>
    <row r="276" spans="2:63" x14ac:dyDescent="0.25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K276" s="7"/>
    </row>
    <row r="277" spans="2:63" x14ac:dyDescent="0.25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K277" s="7"/>
    </row>
    <row r="278" spans="2:63" x14ac:dyDescent="0.25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K278" s="7"/>
    </row>
    <row r="279" spans="2:63" x14ac:dyDescent="0.25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K279" s="7"/>
    </row>
    <row r="280" spans="2:63" x14ac:dyDescent="0.25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K280" s="7"/>
    </row>
    <row r="281" spans="2:63" x14ac:dyDescent="0.25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K281" s="7"/>
    </row>
    <row r="282" spans="2:63" x14ac:dyDescent="0.25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K282" s="7"/>
    </row>
    <row r="283" spans="2:63" x14ac:dyDescent="0.25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K283" s="7"/>
    </row>
    <row r="284" spans="2:63" x14ac:dyDescent="0.25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K284" s="7"/>
    </row>
    <row r="285" spans="2:63" x14ac:dyDescent="0.25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K285" s="7"/>
    </row>
    <row r="286" spans="2:63" x14ac:dyDescent="0.25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K286" s="7"/>
    </row>
    <row r="287" spans="2:63" x14ac:dyDescent="0.25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K287" s="7"/>
    </row>
    <row r="288" spans="2:63" x14ac:dyDescent="0.25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K288" s="7"/>
    </row>
    <row r="289" spans="2:63" x14ac:dyDescent="0.25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K289" s="7"/>
    </row>
    <row r="290" spans="2:63" x14ac:dyDescent="0.25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K290" s="7"/>
    </row>
    <row r="291" spans="2:63" x14ac:dyDescent="0.25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K291" s="7"/>
    </row>
    <row r="292" spans="2:63" x14ac:dyDescent="0.25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K292" s="7"/>
    </row>
    <row r="293" spans="2:63" x14ac:dyDescent="0.25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K293" s="7"/>
    </row>
    <row r="294" spans="2:63" x14ac:dyDescent="0.25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K294" s="7"/>
    </row>
    <row r="295" spans="2:63" x14ac:dyDescent="0.25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K295" s="7"/>
    </row>
    <row r="296" spans="2:63" x14ac:dyDescent="0.25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K296" s="7"/>
    </row>
    <row r="297" spans="2:63" x14ac:dyDescent="0.25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K297" s="7"/>
    </row>
    <row r="298" spans="2:63" x14ac:dyDescent="0.25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K298" s="7"/>
    </row>
    <row r="299" spans="2:63" x14ac:dyDescent="0.25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K299" s="7"/>
    </row>
    <row r="300" spans="2:63" x14ac:dyDescent="0.25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K300" s="7"/>
    </row>
    <row r="301" spans="2:63" x14ac:dyDescent="0.25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K301" s="7"/>
    </row>
    <row r="302" spans="2:63" x14ac:dyDescent="0.25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K302" s="7"/>
    </row>
    <row r="303" spans="2:63" x14ac:dyDescent="0.25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K303" s="7"/>
    </row>
    <row r="304" spans="2:63" x14ac:dyDescent="0.25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K304" s="7"/>
    </row>
    <row r="305" spans="2:63" x14ac:dyDescent="0.25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K305" s="7"/>
    </row>
    <row r="306" spans="2:63" x14ac:dyDescent="0.25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K306" s="7"/>
    </row>
    <row r="307" spans="2:63" x14ac:dyDescent="0.25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K307" s="7"/>
    </row>
    <row r="308" spans="2:63" x14ac:dyDescent="0.25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K308" s="7"/>
    </row>
    <row r="309" spans="2:63" x14ac:dyDescent="0.25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K309" s="7"/>
    </row>
    <row r="310" spans="2:63" x14ac:dyDescent="0.25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K310" s="7"/>
    </row>
    <row r="311" spans="2:63" x14ac:dyDescent="0.25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K311" s="7"/>
    </row>
    <row r="312" spans="2:63" x14ac:dyDescent="0.25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K312" s="7"/>
    </row>
    <row r="313" spans="2:63" x14ac:dyDescent="0.25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K313" s="7"/>
    </row>
    <row r="314" spans="2:63" x14ac:dyDescent="0.25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K314" s="7"/>
    </row>
    <row r="315" spans="2:63" x14ac:dyDescent="0.25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K315" s="7"/>
    </row>
    <row r="316" spans="2:63" x14ac:dyDescent="0.25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K316" s="7"/>
    </row>
    <row r="317" spans="2:63" x14ac:dyDescent="0.25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K317" s="7"/>
    </row>
    <row r="318" spans="2:63" x14ac:dyDescent="0.25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K318" s="7"/>
    </row>
    <row r="319" spans="2:63" x14ac:dyDescent="0.25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K319" s="7"/>
    </row>
    <row r="320" spans="2:63" x14ac:dyDescent="0.25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K320" s="7"/>
    </row>
    <row r="321" spans="2:63" x14ac:dyDescent="0.25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K321" s="7"/>
    </row>
    <row r="322" spans="2:63" x14ac:dyDescent="0.25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K322" s="7"/>
    </row>
    <row r="323" spans="2:63" x14ac:dyDescent="0.25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K323" s="7"/>
    </row>
    <row r="324" spans="2:63" x14ac:dyDescent="0.25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K324" s="7"/>
    </row>
    <row r="325" spans="2:63" x14ac:dyDescent="0.25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K325" s="7"/>
    </row>
    <row r="326" spans="2:63" x14ac:dyDescent="0.25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K326" s="7"/>
    </row>
    <row r="327" spans="2:63" x14ac:dyDescent="0.25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K327" s="7"/>
    </row>
    <row r="328" spans="2:63" x14ac:dyDescent="0.25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K328" s="7"/>
    </row>
    <row r="329" spans="2:63" x14ac:dyDescent="0.25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K329" s="7"/>
    </row>
    <row r="330" spans="2:63" x14ac:dyDescent="0.25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K330" s="7"/>
    </row>
    <row r="331" spans="2:63" x14ac:dyDescent="0.25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K331" s="7"/>
    </row>
    <row r="332" spans="2:63" x14ac:dyDescent="0.25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K332" s="7"/>
    </row>
    <row r="333" spans="2:63" x14ac:dyDescent="0.25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K333" s="7"/>
    </row>
    <row r="334" spans="2:63" x14ac:dyDescent="0.25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K334" s="7"/>
    </row>
    <row r="335" spans="2:63" x14ac:dyDescent="0.25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K335" s="7"/>
    </row>
    <row r="336" spans="2:63" x14ac:dyDescent="0.25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K336" s="7"/>
    </row>
    <row r="337" spans="2:63" x14ac:dyDescent="0.25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K337" s="7"/>
    </row>
    <row r="338" spans="2:63" x14ac:dyDescent="0.25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K338" s="7"/>
    </row>
    <row r="339" spans="2:63" x14ac:dyDescent="0.25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K339" s="7"/>
    </row>
    <row r="340" spans="2:63" x14ac:dyDescent="0.25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K340" s="7"/>
    </row>
    <row r="341" spans="2:63" x14ac:dyDescent="0.25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K341" s="7"/>
    </row>
    <row r="342" spans="2:63" x14ac:dyDescent="0.25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K342" s="7"/>
    </row>
    <row r="343" spans="2:63" x14ac:dyDescent="0.25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K343" s="7"/>
    </row>
    <row r="344" spans="2:63" x14ac:dyDescent="0.25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K344" s="7"/>
    </row>
    <row r="345" spans="2:63" x14ac:dyDescent="0.25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K345" s="7"/>
    </row>
    <row r="346" spans="2:63" x14ac:dyDescent="0.25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K346" s="7"/>
    </row>
    <row r="347" spans="2:63" x14ac:dyDescent="0.25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K347" s="7"/>
    </row>
    <row r="348" spans="2:63" x14ac:dyDescent="0.25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K348" s="7"/>
    </row>
    <row r="349" spans="2:63" x14ac:dyDescent="0.25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K349" s="7"/>
    </row>
    <row r="350" spans="2:63" x14ac:dyDescent="0.25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K350" s="7"/>
    </row>
    <row r="351" spans="2:63" x14ac:dyDescent="0.25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K351" s="7"/>
    </row>
    <row r="352" spans="2:63" x14ac:dyDescent="0.25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K352" s="7"/>
    </row>
    <row r="353" spans="2:63" x14ac:dyDescent="0.25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K353" s="7"/>
    </row>
    <row r="354" spans="2:63" x14ac:dyDescent="0.25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K354" s="7"/>
    </row>
    <row r="355" spans="2:63" x14ac:dyDescent="0.25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K355" s="7"/>
    </row>
    <row r="356" spans="2:63" x14ac:dyDescent="0.25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K356" s="7"/>
    </row>
    <row r="357" spans="2:63" x14ac:dyDescent="0.25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K357" s="7"/>
    </row>
    <row r="358" spans="2:63" x14ac:dyDescent="0.25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K358" s="7"/>
    </row>
    <row r="359" spans="2:63" x14ac:dyDescent="0.25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K359" s="7"/>
    </row>
    <row r="360" spans="2:63" x14ac:dyDescent="0.25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K360" s="7"/>
    </row>
    <row r="361" spans="2:63" x14ac:dyDescent="0.25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K361" s="7"/>
    </row>
    <row r="362" spans="2:63" x14ac:dyDescent="0.25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K362" s="7"/>
    </row>
    <row r="363" spans="2:63" x14ac:dyDescent="0.25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K363" s="7"/>
    </row>
    <row r="364" spans="2:63" x14ac:dyDescent="0.25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K364" s="7"/>
    </row>
    <row r="365" spans="2:63" x14ac:dyDescent="0.25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K365" s="7"/>
    </row>
    <row r="366" spans="2:63" x14ac:dyDescent="0.25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K366" s="7"/>
    </row>
    <row r="367" spans="2:63" x14ac:dyDescent="0.25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K367" s="7"/>
    </row>
    <row r="368" spans="2:63" x14ac:dyDescent="0.25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K368" s="7"/>
    </row>
    <row r="369" spans="2:63" x14ac:dyDescent="0.25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K369" s="7"/>
    </row>
    <row r="370" spans="2:63" x14ac:dyDescent="0.25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K370" s="7"/>
    </row>
    <row r="371" spans="2:63" x14ac:dyDescent="0.25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K371" s="7"/>
    </row>
    <row r="372" spans="2:63" x14ac:dyDescent="0.25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K372" s="7"/>
    </row>
    <row r="373" spans="2:63" x14ac:dyDescent="0.25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K373" s="7"/>
    </row>
    <row r="374" spans="2:63" x14ac:dyDescent="0.25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K374" s="7"/>
    </row>
    <row r="375" spans="2:63" x14ac:dyDescent="0.25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K375" s="7"/>
    </row>
    <row r="376" spans="2:63" x14ac:dyDescent="0.25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K376" s="7"/>
    </row>
    <row r="377" spans="2:63" x14ac:dyDescent="0.25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K377" s="7"/>
    </row>
    <row r="378" spans="2:63" x14ac:dyDescent="0.25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K378" s="7"/>
    </row>
    <row r="379" spans="2:63" x14ac:dyDescent="0.25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K379" s="7"/>
    </row>
    <row r="380" spans="2:63" x14ac:dyDescent="0.25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K380" s="7"/>
    </row>
    <row r="381" spans="2:63" x14ac:dyDescent="0.25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K381" s="7"/>
    </row>
    <row r="382" spans="2:63" x14ac:dyDescent="0.25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K382" s="7"/>
    </row>
    <row r="383" spans="2:63" x14ac:dyDescent="0.25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K383" s="7"/>
    </row>
    <row r="384" spans="2:63" x14ac:dyDescent="0.25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K384" s="7"/>
    </row>
    <row r="385" spans="2:63" x14ac:dyDescent="0.25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K385" s="7"/>
    </row>
    <row r="386" spans="2:63" x14ac:dyDescent="0.25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K386" s="7"/>
    </row>
    <row r="387" spans="2:63" x14ac:dyDescent="0.25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K387" s="7"/>
    </row>
    <row r="388" spans="2:63" x14ac:dyDescent="0.25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K388" s="7"/>
    </row>
    <row r="389" spans="2:63" x14ac:dyDescent="0.25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K389" s="7"/>
    </row>
    <row r="390" spans="2:63" x14ac:dyDescent="0.25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K390" s="7"/>
    </row>
    <row r="391" spans="2:63" x14ac:dyDescent="0.25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K391" s="7"/>
    </row>
    <row r="392" spans="2:63" x14ac:dyDescent="0.25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K392" s="7"/>
    </row>
    <row r="393" spans="2:63" x14ac:dyDescent="0.25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K393" s="7"/>
    </row>
    <row r="394" spans="2:63" x14ac:dyDescent="0.25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K394" s="7"/>
    </row>
    <row r="395" spans="2:63" x14ac:dyDescent="0.25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K395" s="7"/>
    </row>
    <row r="396" spans="2:63" x14ac:dyDescent="0.25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K396" s="7"/>
    </row>
    <row r="397" spans="2:63" x14ac:dyDescent="0.25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K397" s="7"/>
    </row>
    <row r="398" spans="2:63" x14ac:dyDescent="0.25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K398" s="7"/>
    </row>
    <row r="399" spans="2:63" x14ac:dyDescent="0.25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K399" s="7"/>
    </row>
    <row r="400" spans="2:63" x14ac:dyDescent="0.25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K400" s="7"/>
    </row>
    <row r="401" spans="2:63" x14ac:dyDescent="0.25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K401" s="7"/>
    </row>
    <row r="402" spans="2:63" x14ac:dyDescent="0.25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K402" s="7"/>
    </row>
    <row r="403" spans="2:63" x14ac:dyDescent="0.25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K403" s="7"/>
    </row>
    <row r="404" spans="2:63" x14ac:dyDescent="0.25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K404" s="7"/>
    </row>
    <row r="405" spans="2:63" x14ac:dyDescent="0.25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K405" s="7"/>
    </row>
    <row r="406" spans="2:63" x14ac:dyDescent="0.25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K406" s="7"/>
    </row>
    <row r="407" spans="2:63" x14ac:dyDescent="0.25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K407" s="7"/>
    </row>
    <row r="408" spans="2:63" x14ac:dyDescent="0.25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K408" s="7"/>
    </row>
    <row r="409" spans="2:63" x14ac:dyDescent="0.25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K409" s="7"/>
    </row>
    <row r="410" spans="2:63" x14ac:dyDescent="0.25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K410" s="7"/>
    </row>
    <row r="411" spans="2:63" x14ac:dyDescent="0.25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K411" s="7"/>
    </row>
    <row r="412" spans="2:63" x14ac:dyDescent="0.25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K412" s="7"/>
    </row>
    <row r="413" spans="2:63" x14ac:dyDescent="0.25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K413" s="7"/>
    </row>
    <row r="414" spans="2:63" x14ac:dyDescent="0.25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K414" s="7"/>
    </row>
    <row r="415" spans="2:63" x14ac:dyDescent="0.25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K415" s="7"/>
    </row>
    <row r="416" spans="2:63" x14ac:dyDescent="0.25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K416" s="7"/>
    </row>
    <row r="417" spans="2:63" x14ac:dyDescent="0.25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K417" s="7"/>
    </row>
    <row r="418" spans="2:63" x14ac:dyDescent="0.25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K418" s="7"/>
    </row>
    <row r="419" spans="2:63" x14ac:dyDescent="0.25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K419" s="7"/>
    </row>
    <row r="420" spans="2:63" x14ac:dyDescent="0.25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K420" s="7"/>
    </row>
    <row r="421" spans="2:63" x14ac:dyDescent="0.25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K421" s="7"/>
    </row>
    <row r="422" spans="2:63" x14ac:dyDescent="0.25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K422" s="7"/>
    </row>
    <row r="423" spans="2:63" x14ac:dyDescent="0.25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K423" s="7"/>
    </row>
    <row r="424" spans="2:63" x14ac:dyDescent="0.25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K424" s="7"/>
    </row>
    <row r="425" spans="2:63" x14ac:dyDescent="0.25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K425" s="7"/>
    </row>
    <row r="426" spans="2:63" x14ac:dyDescent="0.25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K426" s="7"/>
    </row>
    <row r="427" spans="2:63" x14ac:dyDescent="0.25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K427" s="7"/>
    </row>
    <row r="428" spans="2:63" x14ac:dyDescent="0.25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K428" s="7"/>
    </row>
    <row r="429" spans="2:63" x14ac:dyDescent="0.25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K429" s="7"/>
    </row>
    <row r="430" spans="2:63" x14ac:dyDescent="0.25">
      <c r="BK430" s="7"/>
    </row>
    <row r="431" spans="2:63" x14ac:dyDescent="0.25">
      <c r="BK431" s="7"/>
    </row>
    <row r="432" spans="2:63" x14ac:dyDescent="0.25">
      <c r="BK432" s="7"/>
    </row>
    <row r="433" spans="63:63" x14ac:dyDescent="0.25">
      <c r="BK433" s="7"/>
    </row>
    <row r="434" spans="63:63" x14ac:dyDescent="0.25">
      <c r="BK434" s="7"/>
    </row>
    <row r="435" spans="63:63" x14ac:dyDescent="0.25">
      <c r="BK435" s="7"/>
    </row>
    <row r="436" spans="63:63" x14ac:dyDescent="0.25">
      <c r="BK436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BN436"/>
  <sheetViews>
    <sheetView topLeftCell="W1" workbookViewId="0"/>
  </sheetViews>
  <sheetFormatPr baseColWidth="10" defaultRowHeight="15" x14ac:dyDescent="0.25"/>
  <cols>
    <col min="1" max="2" width="7.5703125" style="1" bestFit="1" customWidth="1"/>
    <col min="3" max="3" width="7.7109375" style="1" bestFit="1" customWidth="1"/>
    <col min="4" max="4" width="8" style="1" bestFit="1" customWidth="1"/>
    <col min="5" max="5" width="7.7109375" style="1" bestFit="1" customWidth="1"/>
    <col min="6" max="6" width="8.28515625" style="1" bestFit="1" customWidth="1"/>
    <col min="7" max="8" width="7.7109375" style="1" bestFit="1" customWidth="1"/>
    <col min="9" max="9" width="7.85546875" style="1" bestFit="1" customWidth="1"/>
    <col min="10" max="15" width="7.7109375" style="1" bestFit="1" customWidth="1"/>
    <col min="16" max="16" width="8" style="1" bestFit="1" customWidth="1"/>
    <col min="17" max="17" width="7.7109375" style="1" bestFit="1" customWidth="1"/>
    <col min="18" max="18" width="8.28515625" style="1" bestFit="1" customWidth="1"/>
    <col min="19" max="20" width="7.7109375" style="1" bestFit="1" customWidth="1"/>
    <col min="21" max="21" width="7.85546875" style="1" bestFit="1" customWidth="1"/>
    <col min="22" max="27" width="7.7109375" style="1" bestFit="1" customWidth="1"/>
    <col min="28" max="28" width="8" style="1" bestFit="1" customWidth="1"/>
    <col min="29" max="29" width="7.7109375" style="1" bestFit="1" customWidth="1"/>
    <col min="30" max="30" width="8.28515625" style="1" bestFit="1" customWidth="1"/>
    <col min="31" max="32" width="7.7109375" style="1" bestFit="1" customWidth="1"/>
    <col min="33" max="33" width="7.85546875" style="1" bestFit="1" customWidth="1"/>
    <col min="34" max="39" width="7.7109375" style="1" bestFit="1" customWidth="1"/>
    <col min="40" max="40" width="8" style="1" bestFit="1" customWidth="1"/>
    <col min="41" max="41" width="7.7109375" style="1" bestFit="1" customWidth="1"/>
    <col min="42" max="42" width="8.28515625" style="1" bestFit="1" customWidth="1"/>
    <col min="43" max="44" width="7.7109375" style="1" bestFit="1" customWidth="1"/>
    <col min="45" max="45" width="7.85546875" style="1" bestFit="1" customWidth="1"/>
    <col min="46" max="48" width="7.7109375" style="1" bestFit="1" customWidth="1"/>
    <col min="49" max="49" width="7.42578125" style="1" bestFit="1" customWidth="1"/>
    <col min="50" max="50" width="7.5703125" style="1" bestFit="1" customWidth="1"/>
    <col min="51" max="51" width="7.42578125" style="1" bestFit="1" customWidth="1"/>
    <col min="52" max="52" width="8" style="1" bestFit="1" customWidth="1"/>
    <col min="53" max="53" width="7.42578125" style="1" bestFit="1" customWidth="1"/>
    <col min="54" max="54" width="8.28515625" style="1" bestFit="1" customWidth="1"/>
    <col min="55" max="56" width="7.42578125" bestFit="1" customWidth="1"/>
    <col min="57" max="57" width="7.85546875" bestFit="1" customWidth="1"/>
    <col min="58" max="58" width="7.42578125" bestFit="1" customWidth="1"/>
    <col min="59" max="59" width="13" bestFit="1" customWidth="1"/>
    <col min="60" max="60" width="7.7109375" bestFit="1" customWidth="1"/>
    <col min="61" max="61" width="6.28515625" bestFit="1" customWidth="1"/>
    <col min="62" max="62" width="3" bestFit="1" customWidth="1"/>
    <col min="63" max="63" width="10.7109375" bestFit="1" customWidth="1"/>
    <col min="64" max="65" width="22" bestFit="1" customWidth="1"/>
    <col min="66" max="66" width="17.7109375" bestFit="1" customWidth="1"/>
    <col min="67" max="67" width="21.85546875" bestFit="1" customWidth="1"/>
  </cols>
  <sheetData>
    <row r="1" spans="1:66" x14ac:dyDescent="0.25">
      <c r="B1" s="1">
        <f t="array" aca="1" ref="B1:AW1" ca="1">TRANSPOSE(OFFSET([3]SSTotalCLM!$B$1,MATCH(_Disponible_Registral,[3]SSTotalCLM!$A:$A)-36-MONTH(_Disponible_Registral),0,36+MONTH(_Disponible_Registral),1))</f>
        <v>673915</v>
      </c>
      <c r="C1" s="1">
        <f ca="1"/>
        <v>671808</v>
      </c>
      <c r="D1" s="1">
        <f ca="1"/>
        <v>671590</v>
      </c>
      <c r="E1" s="1">
        <f ca="1"/>
        <v>672551</v>
      </c>
      <c r="F1" s="1">
        <f ca="1"/>
        <v>681815</v>
      </c>
      <c r="G1" s="1">
        <f ca="1"/>
        <v>694273</v>
      </c>
      <c r="H1" s="1">
        <f ca="1"/>
        <v>702314</v>
      </c>
      <c r="I1" s="1">
        <f ca="1"/>
        <v>695247</v>
      </c>
      <c r="J1" s="1">
        <f ca="1"/>
        <v>702607</v>
      </c>
      <c r="K1" s="1">
        <f ca="1"/>
        <v>704536</v>
      </c>
      <c r="L1" s="1">
        <f ca="1"/>
        <v>698643</v>
      </c>
      <c r="M1" s="1">
        <f ca="1"/>
        <v>706197</v>
      </c>
      <c r="N1" s="1">
        <f ca="1"/>
        <v>701074</v>
      </c>
      <c r="O1" s="1">
        <f ca="1"/>
        <v>698703</v>
      </c>
      <c r="P1" s="1">
        <f ca="1"/>
        <v>698234</v>
      </c>
      <c r="Q1" s="1">
        <f ca="1"/>
        <v>698421</v>
      </c>
      <c r="R1" s="1">
        <f ca="1"/>
        <v>704185</v>
      </c>
      <c r="S1" s="1">
        <f ca="1"/>
        <v>714916</v>
      </c>
      <c r="T1" s="1">
        <f ca="1"/>
        <v>719049</v>
      </c>
      <c r="U1" s="1">
        <f ca="1"/>
        <v>710494</v>
      </c>
      <c r="V1" s="1">
        <f ca="1"/>
        <v>717801</v>
      </c>
      <c r="W1" s="1">
        <f ca="1"/>
        <v>712497</v>
      </c>
      <c r="X1" s="1">
        <f ca="1"/>
        <v>711466</v>
      </c>
      <c r="Y1" s="1">
        <f ca="1"/>
        <v>714036</v>
      </c>
      <c r="Z1" s="1">
        <f ca="1"/>
        <v>703384</v>
      </c>
      <c r="AA1" s="1">
        <f ca="1"/>
        <v>704776.05</v>
      </c>
      <c r="AB1" s="1">
        <f ca="1"/>
        <v>694045.8</v>
      </c>
      <c r="AC1" s="1">
        <f ca="1"/>
        <v>674237.15</v>
      </c>
      <c r="AD1" s="1">
        <f ca="1"/>
        <v>684346.25</v>
      </c>
      <c r="AE1" s="1">
        <f ca="1"/>
        <v>699467.22727000003</v>
      </c>
      <c r="AF1" s="1">
        <f ca="1"/>
        <v>705599.43</v>
      </c>
      <c r="AG1" s="1">
        <f ca="1"/>
        <v>704434.63</v>
      </c>
      <c r="AH1" s="1">
        <f ca="1"/>
        <v>720601.01</v>
      </c>
      <c r="AI1" s="1">
        <f ca="1"/>
        <v>713131.64000000013</v>
      </c>
      <c r="AJ1" s="1">
        <f ca="1"/>
        <v>715002.44</v>
      </c>
      <c r="AK1" s="1">
        <f ca="1"/>
        <v>717898.93</v>
      </c>
      <c r="AL1" s="1">
        <f ca="1"/>
        <v>705213.32000000007</v>
      </c>
      <c r="AM1" s="1" t="e">
        <f ca="1"/>
        <v>#N/A</v>
      </c>
      <c r="AN1" s="1" t="e">
        <f ca="1"/>
        <v>#N/A</v>
      </c>
      <c r="AO1" s="1" t="e">
        <f ca="1"/>
        <v>#N/A</v>
      </c>
      <c r="AP1" s="1" t="e">
        <f ca="1"/>
        <v>#N/A</v>
      </c>
      <c r="AQ1" s="1" t="e">
        <f ca="1"/>
        <v>#N/A</v>
      </c>
      <c r="AR1" s="1" t="e">
        <f ca="1"/>
        <v>#N/A</v>
      </c>
      <c r="AS1" s="1" t="e">
        <f ca="1"/>
        <v>#N/A</v>
      </c>
      <c r="AT1" s="1" t="e">
        <f ca="1"/>
        <v>#N/A</v>
      </c>
      <c r="AU1" s="1" t="e">
        <f ca="1"/>
        <v>#N/A</v>
      </c>
      <c r="AV1" s="1" t="e">
        <f ca="1"/>
        <v>#N/A</v>
      </c>
      <c r="AW1" s="1" t="e">
        <f ca="1"/>
        <v>#N/A</v>
      </c>
      <c r="AY1"/>
      <c r="AZ1"/>
      <c r="BA1"/>
      <c r="BB1"/>
    </row>
    <row r="2" spans="1:66" x14ac:dyDescent="0.25">
      <c r="A2" s="2" t="s">
        <v>0</v>
      </c>
      <c r="B2" s="3">
        <f t="array" aca="1" ref="B2:BI14" ca="1">OFFSET([3]Mediana!$A$2,0,MATCH(_Disponible_Registral,[3]Mediana!$2:$2)-36-MONTH(_Disponible_Registral),13,48+MONTH(_Disponible_Registral))</f>
        <v>43131</v>
      </c>
      <c r="C2" s="3">
        <f ca="1"/>
        <v>43159</v>
      </c>
      <c r="D2" s="3">
        <f ca="1"/>
        <v>43190</v>
      </c>
      <c r="E2" s="3">
        <f ca="1"/>
        <v>43220</v>
      </c>
      <c r="F2" s="3">
        <f ca="1"/>
        <v>43251</v>
      </c>
      <c r="G2" s="3">
        <f ca="1"/>
        <v>43281</v>
      </c>
      <c r="H2" s="3">
        <f ca="1"/>
        <v>43312</v>
      </c>
      <c r="I2" s="3">
        <f ca="1"/>
        <v>43343</v>
      </c>
      <c r="J2" s="3">
        <f ca="1"/>
        <v>43373</v>
      </c>
      <c r="K2" s="3">
        <f ca="1"/>
        <v>43404</v>
      </c>
      <c r="L2" s="3">
        <f ca="1"/>
        <v>43434</v>
      </c>
      <c r="M2" s="3">
        <f ca="1"/>
        <v>43465</v>
      </c>
      <c r="N2" s="3">
        <f ca="1"/>
        <v>43496</v>
      </c>
      <c r="O2" s="3">
        <f ca="1"/>
        <v>43524</v>
      </c>
      <c r="P2" s="3">
        <f ca="1"/>
        <v>43555</v>
      </c>
      <c r="Q2" s="3">
        <f ca="1"/>
        <v>43585</v>
      </c>
      <c r="R2" s="3">
        <f ca="1"/>
        <v>43616</v>
      </c>
      <c r="S2" s="3">
        <f ca="1"/>
        <v>43646</v>
      </c>
      <c r="T2" s="3">
        <f ca="1"/>
        <v>43677</v>
      </c>
      <c r="U2" s="3">
        <f ca="1"/>
        <v>43708</v>
      </c>
      <c r="V2" s="3">
        <f ca="1"/>
        <v>43738</v>
      </c>
      <c r="W2" s="3">
        <f ca="1"/>
        <v>43769</v>
      </c>
      <c r="X2" s="3">
        <f ca="1"/>
        <v>43799</v>
      </c>
      <c r="Y2" s="3">
        <f ca="1"/>
        <v>43830</v>
      </c>
      <c r="Z2" s="3">
        <f ca="1"/>
        <v>43861</v>
      </c>
      <c r="AA2" s="3">
        <f ca="1"/>
        <v>43890</v>
      </c>
      <c r="AB2" s="3">
        <f ca="1"/>
        <v>43921</v>
      </c>
      <c r="AC2" s="3">
        <f ca="1"/>
        <v>43951</v>
      </c>
      <c r="AD2" s="3">
        <f ca="1"/>
        <v>43982</v>
      </c>
      <c r="AE2" s="3">
        <f ca="1"/>
        <v>44012</v>
      </c>
      <c r="AF2" s="3">
        <f ca="1"/>
        <v>44043</v>
      </c>
      <c r="AG2" s="3">
        <f ca="1"/>
        <v>44074</v>
      </c>
      <c r="AH2" s="3">
        <f ca="1"/>
        <v>44104</v>
      </c>
      <c r="AI2" s="3">
        <f ca="1"/>
        <v>44135</v>
      </c>
      <c r="AJ2" s="3">
        <f ca="1"/>
        <v>44165</v>
      </c>
      <c r="AK2" s="3">
        <f ca="1"/>
        <v>44196</v>
      </c>
      <c r="AL2" s="3">
        <f ca="1"/>
        <v>44227</v>
      </c>
      <c r="AM2" s="4">
        <f ca="1"/>
        <v>44255</v>
      </c>
      <c r="AN2" s="3">
        <f ca="1"/>
        <v>44286</v>
      </c>
      <c r="AO2" s="3">
        <f ca="1"/>
        <v>44316</v>
      </c>
      <c r="AP2" s="3">
        <f ca="1"/>
        <v>44347</v>
      </c>
      <c r="AQ2" s="3">
        <f ca="1"/>
        <v>44377</v>
      </c>
      <c r="AR2" s="3">
        <f ca="1"/>
        <v>44408</v>
      </c>
      <c r="AS2" s="3">
        <f ca="1"/>
        <v>44439</v>
      </c>
      <c r="AT2" s="3">
        <f ca="1"/>
        <v>44469</v>
      </c>
      <c r="AU2" s="3">
        <f ca="1"/>
        <v>44500</v>
      </c>
      <c r="AV2" s="3">
        <f ca="1"/>
        <v>44530</v>
      </c>
      <c r="AW2" s="3">
        <f ca="1"/>
        <v>44561</v>
      </c>
      <c r="AX2" s="3">
        <f ca="1"/>
        <v>44592</v>
      </c>
      <c r="AY2" s="4" t="e">
        <f ca="1"/>
        <v>#N/A</v>
      </c>
      <c r="AZ2" s="3" t="e">
        <f ca="1"/>
        <v>#N/A</v>
      </c>
      <c r="BA2" s="3" t="e">
        <f ca="1"/>
        <v>#N/A</v>
      </c>
      <c r="BB2" s="3" t="e">
        <f ca="1"/>
        <v>#N/A</v>
      </c>
      <c r="BC2" s="3" t="e">
        <f ca="1"/>
        <v>#N/A</v>
      </c>
      <c r="BD2" s="3" t="e">
        <f ca="1"/>
        <v>#N/A</v>
      </c>
      <c r="BE2" s="3" t="e">
        <f ca="1"/>
        <v>#N/A</v>
      </c>
      <c r="BF2" s="3" t="e">
        <f ca="1"/>
        <v>#N/A</v>
      </c>
      <c r="BG2" s="3" t="e">
        <f ca="1"/>
        <v>#N/A</v>
      </c>
      <c r="BH2" s="3" t="e">
        <f ca="1"/>
        <v>#N/A</v>
      </c>
      <c r="BI2" s="3" t="e">
        <f ca="1"/>
        <v>#N/A</v>
      </c>
      <c r="BJ2" s="3"/>
      <c r="BK2" s="3"/>
    </row>
    <row r="3" spans="1:66" x14ac:dyDescent="0.25">
      <c r="A3" s="5">
        <v>1</v>
      </c>
      <c r="B3" s="1">
        <f ca="1"/>
        <v>676073.88805563585</v>
      </c>
      <c r="C3" s="1">
        <f ca="1"/>
        <v>675322.50658483419</v>
      </c>
      <c r="D3" s="1">
        <f ca="1"/>
        <v>676174.16600985813</v>
      </c>
      <c r="E3" s="1">
        <f ca="1"/>
        <v>682115.93916252954</v>
      </c>
      <c r="F3" s="1">
        <f ca="1"/>
        <v>692457.66468649509</v>
      </c>
      <c r="G3" s="1">
        <f ca="1"/>
        <v>695417.81643765036</v>
      </c>
      <c r="H3" s="1">
        <f ca="1"/>
        <v>696641.32768530853</v>
      </c>
      <c r="I3" s="1">
        <f ca="1"/>
        <v>711525.05750933534</v>
      </c>
      <c r="J3" s="1">
        <f ca="1"/>
        <v>693583.6935148281</v>
      </c>
      <c r="K3" s="1">
        <f ca="1"/>
        <v>698267.68315393408</v>
      </c>
      <c r="L3" s="1">
        <f ca="1"/>
        <v>698865.35292954952</v>
      </c>
      <c r="M3" s="1">
        <f ca="1"/>
        <v>698780.70313658146</v>
      </c>
      <c r="N3" s="1">
        <f ca="1"/>
        <v>701346.46375342947</v>
      </c>
      <c r="O3" s="1">
        <f ca="1"/>
        <v>701963.29584262171</v>
      </c>
      <c r="P3" s="1">
        <f ca="1"/>
        <v>702634.92287534615</v>
      </c>
      <c r="Q3" s="1">
        <f ca="1"/>
        <v>708457.42714631092</v>
      </c>
      <c r="R3" s="1">
        <f ca="1"/>
        <v>716619.02240691218</v>
      </c>
      <c r="S3" s="1">
        <f ca="1"/>
        <v>719242.00231789285</v>
      </c>
      <c r="T3" s="1">
        <f ca="1"/>
        <v>711391.45154361986</v>
      </c>
      <c r="U3" s="1">
        <f ca="1"/>
        <v>723985.07746062288</v>
      </c>
      <c r="V3" s="1">
        <f ca="1"/>
        <v>713689.29573628842</v>
      </c>
      <c r="W3" s="1">
        <f ca="1"/>
        <v>707171.77582716942</v>
      </c>
      <c r="X3" s="1">
        <f ca="1"/>
        <v>712817.23478212394</v>
      </c>
      <c r="Y3" s="1">
        <f ca="1"/>
        <v>706643.72510123649</v>
      </c>
      <c r="Z3" s="1">
        <f ca="1"/>
        <v>702156.87567939935</v>
      </c>
      <c r="AA3" s="1">
        <f ca="1"/>
        <v>704580.21076480811</v>
      </c>
      <c r="AB3" s="1">
        <f ca="1"/>
        <v>697092.96944208071</v>
      </c>
      <c r="AC3" s="1">
        <f ca="1"/>
        <v>687519.71324693935</v>
      </c>
      <c r="AD3" s="1">
        <f ca="1"/>
        <v>692925.70588792709</v>
      </c>
      <c r="AE3" s="1">
        <f ca="1"/>
        <v>698940.43718227651</v>
      </c>
      <c r="AF3" s="1">
        <f ca="1"/>
        <v>697530.35012180102</v>
      </c>
      <c r="AG3" s="1">
        <f ca="1"/>
        <v>712813.41273387964</v>
      </c>
      <c r="AH3" s="1">
        <f ca="1"/>
        <v>716280.06898938736</v>
      </c>
      <c r="AI3" s="1">
        <f ca="1"/>
        <v>711670.67735884525</v>
      </c>
      <c r="AJ3" s="1">
        <f ca="1"/>
        <v>717429.34645104478</v>
      </c>
      <c r="AK3" s="1">
        <f ca="1"/>
        <v>709074.22670037881</v>
      </c>
      <c r="AL3" s="1">
        <f ca="1"/>
        <v>705085.23926368798</v>
      </c>
      <c r="AM3" s="1" t="str">
        <f ca="1"/>
        <v/>
      </c>
      <c r="AN3" s="1" t="str">
        <f ca="1"/>
        <v/>
      </c>
      <c r="AO3" s="1" t="str">
        <f ca="1"/>
        <v/>
      </c>
      <c r="AP3" s="1" t="str">
        <f ca="1"/>
        <v/>
      </c>
      <c r="AQ3" s="1" t="str">
        <f ca="1"/>
        <v/>
      </c>
      <c r="AR3" s="1" t="str">
        <f ca="1"/>
        <v/>
      </c>
      <c r="AS3" s="1" t="str">
        <f ca="1"/>
        <v/>
      </c>
      <c r="AT3" s="1" t="str">
        <f ca="1"/>
        <v/>
      </c>
      <c r="AU3" s="1" t="str">
        <f ca="1"/>
        <v/>
      </c>
      <c r="AV3" s="1" t="str">
        <f ca="1"/>
        <v/>
      </c>
      <c r="AW3" s="1" t="str">
        <f ca="1"/>
        <v/>
      </c>
      <c r="AX3" s="1" t="str">
        <f ca="1"/>
        <v/>
      </c>
      <c r="AY3" t="e">
        <f ca="1"/>
        <v>#N/A</v>
      </c>
      <c r="AZ3" t="e">
        <f ca="1"/>
        <v>#N/A</v>
      </c>
      <c r="BA3" t="e">
        <f ca="1"/>
        <v>#N/A</v>
      </c>
      <c r="BB3" t="e">
        <f ca="1"/>
        <v>#N/A</v>
      </c>
      <c r="BC3" t="e">
        <f ca="1"/>
        <v>#N/A</v>
      </c>
      <c r="BD3" t="e">
        <f ca="1"/>
        <v>#N/A</v>
      </c>
      <c r="BE3" t="e">
        <f ca="1"/>
        <v>#N/A</v>
      </c>
      <c r="BF3" t="e">
        <f ca="1"/>
        <v>#N/A</v>
      </c>
      <c r="BG3" t="e">
        <f ca="1"/>
        <v>#N/A</v>
      </c>
      <c r="BH3" t="e">
        <f ca="1"/>
        <v>#N/A</v>
      </c>
      <c r="BI3" t="e">
        <f ca="1"/>
        <v>#N/A</v>
      </c>
      <c r="BK3" s="7"/>
    </row>
    <row r="4" spans="1:66" x14ac:dyDescent="0.25">
      <c r="A4" s="5">
        <v>2</v>
      </c>
      <c r="B4" s="1">
        <f ca="1"/>
        <v>679198.5008885999</v>
      </c>
      <c r="C4" s="1">
        <f ca="1"/>
        <v>679254.9619142653</v>
      </c>
      <c r="D4" s="1">
        <f ca="1"/>
        <v>685944.15827137337</v>
      </c>
      <c r="E4" s="1">
        <f ca="1"/>
        <v>693731.69575028669</v>
      </c>
      <c r="F4" s="1">
        <f ca="1"/>
        <v>693320.69855889096</v>
      </c>
      <c r="G4" s="1">
        <f ca="1"/>
        <v>689132.70644813031</v>
      </c>
      <c r="H4" s="1">
        <f ca="1"/>
        <v>712089.05815503746</v>
      </c>
      <c r="I4" s="1">
        <f ca="1"/>
        <v>699990.71591436712</v>
      </c>
      <c r="J4" s="1">
        <f ca="1"/>
        <v>688229.11934858048</v>
      </c>
      <c r="K4" s="1">
        <f ca="1"/>
        <v>699330.17767226719</v>
      </c>
      <c r="L4" s="1">
        <f ca="1"/>
        <v>691036.08317797934</v>
      </c>
      <c r="M4" s="1">
        <f ca="1"/>
        <v>699345.09314172412</v>
      </c>
      <c r="N4" s="1">
        <f ca="1"/>
        <v>704812.31686124112</v>
      </c>
      <c r="O4" s="1">
        <f ca="1"/>
        <v>706008.45324201789</v>
      </c>
      <c r="P4" s="1">
        <f ca="1"/>
        <v>712429.21570529952</v>
      </c>
      <c r="Q4" s="1">
        <f ca="1"/>
        <v>720986.8075441937</v>
      </c>
      <c r="R4" s="1">
        <f ca="1"/>
        <v>720195.61073335714</v>
      </c>
      <c r="S4" s="1">
        <f ca="1"/>
        <v>711513.64185482543</v>
      </c>
      <c r="T4" s="1">
        <f ca="1"/>
        <v>725225.03441448533</v>
      </c>
      <c r="U4" s="1">
        <f ca="1"/>
        <v>715797.50543894782</v>
      </c>
      <c r="V4" s="1">
        <f ca="1"/>
        <v>707782.63258426718</v>
      </c>
      <c r="W4" s="1">
        <f ca="1"/>
        <v>707175.85241226444</v>
      </c>
      <c r="X4" s="1">
        <f ca="1"/>
        <v>705597.15238318546</v>
      </c>
      <c r="Y4" s="1">
        <f ca="1"/>
        <v>705550.03783722874</v>
      </c>
      <c r="Z4" s="1">
        <f ca="1"/>
        <v>701038.47733359085</v>
      </c>
      <c r="AA4" s="1">
        <f ca="1"/>
        <v>706120.46706534293</v>
      </c>
      <c r="AB4" s="1">
        <f ca="1"/>
        <v>702984.84513948904</v>
      </c>
      <c r="AC4" s="1">
        <f ca="1"/>
        <v>694559.070560158</v>
      </c>
      <c r="AD4" s="1">
        <f ca="1"/>
        <v>692047.22226982797</v>
      </c>
      <c r="AE4" s="1">
        <f ca="1"/>
        <v>694398.7317209692</v>
      </c>
      <c r="AF4" s="1">
        <f ca="1"/>
        <v>705440.1568698131</v>
      </c>
      <c r="AG4" s="1">
        <f ca="1"/>
        <v>707510.43318118271</v>
      </c>
      <c r="AH4" s="1">
        <f ca="1"/>
        <v>714554.24247643398</v>
      </c>
      <c r="AI4" s="1">
        <f ca="1"/>
        <v>713223.22691155039</v>
      </c>
      <c r="AJ4" s="1">
        <f ca="1"/>
        <v>709551.97848075163</v>
      </c>
      <c r="AK4" s="1">
        <f ca="1"/>
        <v>709541.2210521847</v>
      </c>
      <c r="AL4" s="1">
        <f ca="1"/>
        <v>700009.40562612959</v>
      </c>
      <c r="AM4" s="1" t="str">
        <f ca="1"/>
        <v/>
      </c>
      <c r="AN4" s="1" t="str">
        <f ca="1"/>
        <v/>
      </c>
      <c r="AO4" s="1" t="str">
        <f ca="1"/>
        <v/>
      </c>
      <c r="AP4" s="1" t="str">
        <f ca="1"/>
        <v/>
      </c>
      <c r="AQ4" s="1" t="str">
        <f ca="1"/>
        <v/>
      </c>
      <c r="AR4" s="1" t="str">
        <f ca="1"/>
        <v/>
      </c>
      <c r="AS4" s="1" t="str">
        <f ca="1"/>
        <v/>
      </c>
      <c r="AT4" s="1" t="str">
        <f ca="1"/>
        <v/>
      </c>
      <c r="AU4" s="1" t="str">
        <f ca="1"/>
        <v/>
      </c>
      <c r="AV4" s="1" t="str">
        <f ca="1"/>
        <v/>
      </c>
      <c r="AW4" s="1" t="str">
        <f ca="1"/>
        <v/>
      </c>
      <c r="AX4" s="1" t="str">
        <f ca="1"/>
        <v/>
      </c>
      <c r="AY4" t="e">
        <f ca="1"/>
        <v>#N/A</v>
      </c>
      <c r="AZ4" t="e">
        <f ca="1"/>
        <v>#N/A</v>
      </c>
      <c r="BA4" t="e">
        <f ca="1"/>
        <v>#N/A</v>
      </c>
      <c r="BB4" t="e">
        <f ca="1"/>
        <v>#N/A</v>
      </c>
      <c r="BC4" t="e">
        <f ca="1"/>
        <v>#N/A</v>
      </c>
      <c r="BD4" t="e">
        <f ca="1"/>
        <v>#N/A</v>
      </c>
      <c r="BE4" t="e">
        <f ca="1"/>
        <v>#N/A</v>
      </c>
      <c r="BF4" t="e">
        <f ca="1"/>
        <v>#N/A</v>
      </c>
      <c r="BG4" t="e">
        <f ca="1"/>
        <v>#N/A</v>
      </c>
      <c r="BH4" t="e">
        <f ca="1"/>
        <v>#N/A</v>
      </c>
      <c r="BI4" t="e">
        <f ca="1"/>
        <v>#N/A</v>
      </c>
      <c r="BK4" s="7"/>
    </row>
    <row r="5" spans="1:66" x14ac:dyDescent="0.25">
      <c r="A5" s="6">
        <v>3</v>
      </c>
      <c r="B5" s="1">
        <f ca="1"/>
        <v>684049.74935786147</v>
      </c>
      <c r="C5" s="1">
        <f ca="1"/>
        <v>689558.95824700373</v>
      </c>
      <c r="D5" s="1">
        <f ca="1"/>
        <v>698415.62862392643</v>
      </c>
      <c r="E5" s="1">
        <f ca="1"/>
        <v>693536.26541910553</v>
      </c>
      <c r="F5" s="1">
        <f ca="1"/>
        <v>687274.46184232552</v>
      </c>
      <c r="G5" s="1">
        <f ca="1"/>
        <v>703152.1475651731</v>
      </c>
      <c r="H5" s="1">
        <f ca="1"/>
        <v>701440.83547362441</v>
      </c>
      <c r="I5" s="1">
        <f ca="1"/>
        <v>698706.10750468553</v>
      </c>
      <c r="J5" s="1">
        <f ca="1"/>
        <v>687737.35906384722</v>
      </c>
      <c r="K5" s="1">
        <f ca="1"/>
        <v>691923.26489278022</v>
      </c>
      <c r="L5" s="1">
        <f ca="1"/>
        <v>690377.28795083216</v>
      </c>
      <c r="M5" s="1">
        <f ca="1"/>
        <v>702193.14929459826</v>
      </c>
      <c r="N5" s="1">
        <f ca="1"/>
        <v>709988.05495774723</v>
      </c>
      <c r="O5" s="1">
        <f ca="1"/>
        <v>716427.80750335008</v>
      </c>
      <c r="P5" s="1">
        <f ca="1"/>
        <v>724793.43595531606</v>
      </c>
      <c r="Q5" s="1">
        <f ca="1"/>
        <v>726596.22049323912</v>
      </c>
      <c r="R5" s="1">
        <f ca="1"/>
        <v>713679.36985119013</v>
      </c>
      <c r="S5" s="1">
        <f ca="1"/>
        <v>724495.30351556698</v>
      </c>
      <c r="T5" s="1">
        <f ca="1"/>
        <v>716978.70330752106</v>
      </c>
      <c r="U5" s="1">
        <f ca="1"/>
        <v>708604.44443136989</v>
      </c>
      <c r="V5" s="1">
        <f ca="1"/>
        <v>708014.23435725924</v>
      </c>
      <c r="W5" s="1">
        <f ca="1"/>
        <v>699954.82387256203</v>
      </c>
      <c r="X5" s="1">
        <f ca="1"/>
        <v>703945.38303988276</v>
      </c>
      <c r="Y5" s="1">
        <f ca="1"/>
        <v>706152.38608441921</v>
      </c>
      <c r="Z5" s="1">
        <f ca="1"/>
        <v>703058.72039911104</v>
      </c>
      <c r="AA5" s="1">
        <f ca="1"/>
        <v>712661.82328813663</v>
      </c>
      <c r="AB5" s="1">
        <f ca="1"/>
        <v>710300.17615271802</v>
      </c>
      <c r="AC5" s="1">
        <f ca="1"/>
        <v>693899.69823934021</v>
      </c>
      <c r="AD5" s="1">
        <f ca="1"/>
        <v>684130.00127755292</v>
      </c>
      <c r="AE5" s="1">
        <f ca="1"/>
        <v>699952.85550921643</v>
      </c>
      <c r="AF5" s="1">
        <f ca="1"/>
        <v>700187.11589264881</v>
      </c>
      <c r="AG5" s="1">
        <f ca="1"/>
        <v>702773.29597321991</v>
      </c>
      <c r="AH5" s="1">
        <f ca="1"/>
        <v>715588.7150865458</v>
      </c>
      <c r="AI5" s="1">
        <f ca="1"/>
        <v>704734.54751273803</v>
      </c>
      <c r="AJ5" s="1">
        <f ca="1"/>
        <v>710179.38008023868</v>
      </c>
      <c r="AK5" s="1">
        <f ca="1"/>
        <v>703838.70557205263</v>
      </c>
      <c r="AL5" s="1">
        <f ca="1"/>
        <v>698810.52399792522</v>
      </c>
      <c r="AM5" s="1" t="str">
        <f ca="1"/>
        <v/>
      </c>
      <c r="AN5" s="1" t="str">
        <f ca="1"/>
        <v/>
      </c>
      <c r="AO5" s="1" t="str">
        <f ca="1"/>
        <v/>
      </c>
      <c r="AP5" s="1" t="str">
        <f ca="1"/>
        <v/>
      </c>
      <c r="AQ5" s="1" t="str">
        <f ca="1"/>
        <v/>
      </c>
      <c r="AR5" s="1" t="str">
        <f ca="1"/>
        <v/>
      </c>
      <c r="AS5" s="1" t="str">
        <f ca="1"/>
        <v/>
      </c>
      <c r="AT5" s="1" t="str">
        <f ca="1"/>
        <v/>
      </c>
      <c r="AU5" s="1" t="str">
        <f ca="1"/>
        <v/>
      </c>
      <c r="AV5" s="1" t="str">
        <f ca="1"/>
        <v/>
      </c>
      <c r="AW5" s="1" t="str">
        <f ca="1"/>
        <v/>
      </c>
      <c r="AX5" s="1" t="str">
        <f ca="1"/>
        <v/>
      </c>
      <c r="AY5" t="e">
        <f ca="1"/>
        <v>#N/A</v>
      </c>
      <c r="AZ5" t="e">
        <f ca="1"/>
        <v>#N/A</v>
      </c>
      <c r="BA5" t="e">
        <f ca="1"/>
        <v>#N/A</v>
      </c>
      <c r="BB5" t="e">
        <f ca="1"/>
        <v>#N/A</v>
      </c>
      <c r="BC5" t="e">
        <f ca="1"/>
        <v>#N/A</v>
      </c>
      <c r="BD5" t="e">
        <f ca="1"/>
        <v>#N/A</v>
      </c>
      <c r="BE5" t="e">
        <f ca="1"/>
        <v>#N/A</v>
      </c>
      <c r="BF5" t="e">
        <f ca="1"/>
        <v>#N/A</v>
      </c>
      <c r="BG5" t="e">
        <f ca="1"/>
        <v>#N/A</v>
      </c>
      <c r="BH5" t="e">
        <f ca="1"/>
        <v>#N/A</v>
      </c>
      <c r="BI5" t="e">
        <f ca="1"/>
        <v>#N/A</v>
      </c>
      <c r="BK5" s="7"/>
    </row>
    <row r="6" spans="1:66" x14ac:dyDescent="0.25">
      <c r="A6" s="6">
        <v>4</v>
      </c>
      <c r="B6" s="1">
        <f ca="1"/>
        <v>695047.75455728034</v>
      </c>
      <c r="C6" s="1">
        <f ca="1"/>
        <v>701891.27377551619</v>
      </c>
      <c r="D6" s="1">
        <f ca="1"/>
        <v>698906.83283784613</v>
      </c>
      <c r="E6" s="1">
        <f ca="1"/>
        <v>688664.3945687844</v>
      </c>
      <c r="F6" s="1">
        <f ca="1"/>
        <v>701847.1242756648</v>
      </c>
      <c r="G6" s="1">
        <f ca="1"/>
        <v>693419.12857590732</v>
      </c>
      <c r="H6" s="1">
        <f ca="1"/>
        <v>697873.74612081749</v>
      </c>
      <c r="I6" s="1">
        <f ca="1"/>
        <v>699495.37755426671</v>
      </c>
      <c r="J6" s="1">
        <f ca="1"/>
        <v>679537.91127265291</v>
      </c>
      <c r="K6" s="1">
        <f ca="1"/>
        <v>692000.52813779644</v>
      </c>
      <c r="L6" s="1">
        <f ca="1"/>
        <v>692048.91423776397</v>
      </c>
      <c r="M6" s="1">
        <f ca="1"/>
        <v>707502.34076351207</v>
      </c>
      <c r="N6" s="1">
        <f ca="1"/>
        <v>720257.81080349837</v>
      </c>
      <c r="O6" s="1">
        <f ca="1"/>
        <v>728581.94643972651</v>
      </c>
      <c r="P6" s="1">
        <f ca="1"/>
        <v>730694.54713380197</v>
      </c>
      <c r="Q6" s="1">
        <f ca="1"/>
        <v>719971.26393770077</v>
      </c>
      <c r="R6" s="1">
        <f ca="1"/>
        <v>724024.64781981334</v>
      </c>
      <c r="S6" s="1">
        <f ca="1"/>
        <v>716640.49369020096</v>
      </c>
      <c r="T6" s="1">
        <f ca="1"/>
        <v>710667.62621094566</v>
      </c>
      <c r="U6" s="1">
        <f ca="1"/>
        <v>711373.96699709678</v>
      </c>
      <c r="V6" s="1">
        <f ca="1"/>
        <v>700781.52357546496</v>
      </c>
      <c r="W6" s="1">
        <f ca="1"/>
        <v>697254.289607235</v>
      </c>
      <c r="X6" s="1">
        <f ca="1"/>
        <v>704093.57515223033</v>
      </c>
      <c r="Y6" s="1">
        <f ca="1"/>
        <v>707095.38362368243</v>
      </c>
      <c r="Z6" s="1">
        <f ca="1"/>
        <v>710075.76617730223</v>
      </c>
      <c r="AA6" s="1">
        <f ca="1"/>
        <v>723241.38811366889</v>
      </c>
      <c r="AB6" s="1">
        <f ca="1"/>
        <v>714081.15314439125</v>
      </c>
      <c r="AC6" s="1">
        <f ca="1"/>
        <v>687574.99141506362</v>
      </c>
      <c r="AD6" s="1">
        <f ca="1"/>
        <v>687766.65213458997</v>
      </c>
      <c r="AE6" s="1">
        <f ca="1"/>
        <v>693168.68490354868</v>
      </c>
      <c r="AF6" s="1">
        <f ca="1"/>
        <v>696285.75506233051</v>
      </c>
      <c r="AG6" s="1">
        <f ca="1"/>
        <v>705412.15099698922</v>
      </c>
      <c r="AH6" s="1">
        <f ca="1"/>
        <v>708499.03614423168</v>
      </c>
      <c r="AI6" s="1">
        <f ca="1"/>
        <v>704640.70941781602</v>
      </c>
      <c r="AJ6" s="1">
        <f ca="1"/>
        <v>705667.33346145018</v>
      </c>
      <c r="AK6" s="1">
        <f ca="1"/>
        <v>704235.8128842013</v>
      </c>
      <c r="AL6" s="1">
        <f ca="1"/>
        <v>704454.1893868295</v>
      </c>
      <c r="AM6" s="1" t="str">
        <f ca="1"/>
        <v/>
      </c>
      <c r="AN6" s="1" t="str">
        <f ca="1"/>
        <v/>
      </c>
      <c r="AO6" s="1" t="str">
        <f ca="1"/>
        <v/>
      </c>
      <c r="AP6" s="1" t="str">
        <f ca="1"/>
        <v/>
      </c>
      <c r="AQ6" s="1" t="str">
        <f ca="1"/>
        <v/>
      </c>
      <c r="AR6" s="1" t="str">
        <f ca="1"/>
        <v/>
      </c>
      <c r="AS6" s="1" t="str">
        <f ca="1"/>
        <v/>
      </c>
      <c r="AT6" s="1" t="str">
        <f ca="1"/>
        <v/>
      </c>
      <c r="AU6" s="1" t="str">
        <f ca="1"/>
        <v/>
      </c>
      <c r="AV6" s="1" t="str">
        <f ca="1"/>
        <v/>
      </c>
      <c r="AW6" s="1" t="str">
        <f ca="1"/>
        <v/>
      </c>
      <c r="AX6" s="1" t="str">
        <f ca="1"/>
        <v/>
      </c>
      <c r="AY6" t="e">
        <f ca="1"/>
        <v>#N/A</v>
      </c>
      <c r="AZ6" t="e">
        <f ca="1"/>
        <v>#N/A</v>
      </c>
      <c r="BA6" t="e">
        <f ca="1"/>
        <v>#N/A</v>
      </c>
      <c r="BB6" t="e">
        <f ca="1"/>
        <v>#N/A</v>
      </c>
      <c r="BC6" t="e">
        <f ca="1"/>
        <v>#N/A</v>
      </c>
      <c r="BD6" t="e">
        <f ca="1"/>
        <v>#N/A</v>
      </c>
      <c r="BE6" t="e">
        <f ca="1"/>
        <v>#N/A</v>
      </c>
      <c r="BF6" t="e">
        <f ca="1"/>
        <v>#N/A</v>
      </c>
      <c r="BG6" t="e">
        <f ca="1"/>
        <v>#N/A</v>
      </c>
      <c r="BH6" t="e">
        <f ca="1"/>
        <v>#N/A</v>
      </c>
      <c r="BI6" t="e">
        <f ca="1"/>
        <v>#N/A</v>
      </c>
      <c r="BK6" s="7"/>
    </row>
    <row r="7" spans="1:66" x14ac:dyDescent="0.25">
      <c r="A7" s="6">
        <v>5</v>
      </c>
      <c r="B7" s="1">
        <f ca="1"/>
        <v>707976.70270046336</v>
      </c>
      <c r="C7" s="1">
        <f ca="1"/>
        <v>703874.85364433564</v>
      </c>
      <c r="D7" s="1">
        <f ca="1"/>
        <v>693907.66983069107</v>
      </c>
      <c r="E7" s="1">
        <f ca="1"/>
        <v>702075.56248834217</v>
      </c>
      <c r="F7" s="1">
        <f ca="1"/>
        <v>690248.74648453353</v>
      </c>
      <c r="G7" s="1">
        <f ca="1"/>
        <v>688684.29204267333</v>
      </c>
      <c r="H7" s="1">
        <f ca="1"/>
        <v>699157.0768785628</v>
      </c>
      <c r="I7" s="1">
        <f ca="1"/>
        <v>691479.35018543492</v>
      </c>
      <c r="J7" s="1">
        <f ca="1"/>
        <v>678015.21310297027</v>
      </c>
      <c r="K7" s="1">
        <f ca="1"/>
        <v>693735.24353128881</v>
      </c>
      <c r="L7" s="1">
        <f ca="1"/>
        <v>696864.18647650513</v>
      </c>
      <c r="M7" s="1">
        <f ca="1"/>
        <v>717623.75952872681</v>
      </c>
      <c r="N7" s="1">
        <f ca="1"/>
        <v>733633.73265341949</v>
      </c>
      <c r="O7" s="1">
        <f ca="1"/>
        <v>734463.63244771271</v>
      </c>
      <c r="P7" s="1">
        <f ca="1"/>
        <v>725533.06319448655</v>
      </c>
      <c r="Q7" s="1">
        <f ca="1"/>
        <v>730960.37411166297</v>
      </c>
      <c r="R7" s="1">
        <f ca="1"/>
        <v>718666.07403766341</v>
      </c>
      <c r="S7" s="1">
        <f ca="1"/>
        <v>711283.28524511936</v>
      </c>
      <c r="T7" s="1">
        <f ca="1"/>
        <v>713641.86763922917</v>
      </c>
      <c r="U7" s="1">
        <f ca="1"/>
        <v>703184.63086569216</v>
      </c>
      <c r="V7" s="1">
        <f ca="1"/>
        <v>698158.72059087269</v>
      </c>
      <c r="W7" s="1">
        <f ca="1"/>
        <v>696916.29209986818</v>
      </c>
      <c r="X7" s="1">
        <f ca="1"/>
        <v>705333.75740232901</v>
      </c>
      <c r="Y7" s="1">
        <f ca="1"/>
        <v>714493.23856786918</v>
      </c>
      <c r="Z7" s="1">
        <f ca="1"/>
        <v>718241.87389341649</v>
      </c>
      <c r="AA7" s="1">
        <f ca="1"/>
        <v>728472.29461979086</v>
      </c>
      <c r="AB7" s="1">
        <f ca="1"/>
        <v>706543.81377281912</v>
      </c>
      <c r="AC7" s="1">
        <f ca="1"/>
        <v>690336.47765263391</v>
      </c>
      <c r="AD7" s="1">
        <f ca="1"/>
        <v>681717.44418330467</v>
      </c>
      <c r="AE7" s="1">
        <f ca="1"/>
        <v>688773.17236613529</v>
      </c>
      <c r="AF7" s="1">
        <f ca="1"/>
        <v>694827.76781330223</v>
      </c>
      <c r="AG7" s="1">
        <f ca="1"/>
        <v>696826.29772245395</v>
      </c>
      <c r="AH7" s="1">
        <f ca="1"/>
        <v>706855.7915659569</v>
      </c>
      <c r="AI7" s="1">
        <f ca="1"/>
        <v>701364.10191407311</v>
      </c>
      <c r="AJ7" s="1">
        <f ca="1"/>
        <v>702558.81180149422</v>
      </c>
      <c r="AK7" s="1">
        <f ca="1"/>
        <v>711256.36276745016</v>
      </c>
      <c r="AL7" s="1">
        <f ca="1"/>
        <v>712645.2879158929</v>
      </c>
      <c r="AM7" s="1" t="str">
        <f ca="1"/>
        <v/>
      </c>
      <c r="AN7" s="1" t="str">
        <f ca="1"/>
        <v/>
      </c>
      <c r="AO7" s="1" t="str">
        <f ca="1"/>
        <v/>
      </c>
      <c r="AP7" s="1" t="str">
        <f ca="1"/>
        <v/>
      </c>
      <c r="AQ7" s="1" t="str">
        <f ca="1"/>
        <v/>
      </c>
      <c r="AR7" s="1" t="str">
        <f ca="1"/>
        <v/>
      </c>
      <c r="AS7" s="1" t="str">
        <f ca="1"/>
        <v/>
      </c>
      <c r="AT7" s="1" t="str">
        <f ca="1"/>
        <v/>
      </c>
      <c r="AU7" s="1" t="str">
        <f ca="1"/>
        <v/>
      </c>
      <c r="AV7" s="1" t="str">
        <f ca="1"/>
        <v/>
      </c>
      <c r="AW7" s="1" t="str">
        <f ca="1"/>
        <v/>
      </c>
      <c r="AX7" s="1" t="str">
        <f ca="1"/>
        <v/>
      </c>
      <c r="AY7" t="e">
        <f ca="1"/>
        <v>#N/A</v>
      </c>
      <c r="AZ7" t="e">
        <f ca="1"/>
        <v>#N/A</v>
      </c>
      <c r="BA7" t="e">
        <f ca="1"/>
        <v>#N/A</v>
      </c>
      <c r="BB7" t="e">
        <f ca="1"/>
        <v>#N/A</v>
      </c>
      <c r="BC7" t="e">
        <f ca="1"/>
        <v>#N/A</v>
      </c>
      <c r="BD7" t="e">
        <f ca="1"/>
        <v>#N/A</v>
      </c>
      <c r="BE7" t="e">
        <f ca="1"/>
        <v>#N/A</v>
      </c>
      <c r="BF7" t="e">
        <f ca="1"/>
        <v>#N/A</v>
      </c>
      <c r="BG7" t="e">
        <f ca="1"/>
        <v>#N/A</v>
      </c>
      <c r="BH7" t="e">
        <f ca="1"/>
        <v>#N/A</v>
      </c>
      <c r="BI7" t="e">
        <f ca="1"/>
        <v>#N/A</v>
      </c>
      <c r="BK7" s="7"/>
    </row>
    <row r="8" spans="1:66" x14ac:dyDescent="0.25">
      <c r="A8" s="6">
        <v>6</v>
      </c>
      <c r="B8" s="1">
        <f ca="1"/>
        <v>710019.06085896981</v>
      </c>
      <c r="C8" s="1">
        <f ca="1"/>
        <v>698149.34337083157</v>
      </c>
      <c r="D8" s="1">
        <f ca="1"/>
        <v>708503.37043136917</v>
      </c>
      <c r="E8" s="1">
        <f ca="1"/>
        <v>690806.98048623721</v>
      </c>
      <c r="F8" s="1">
        <f ca="1"/>
        <v>685787.42119160411</v>
      </c>
      <c r="G8" s="1">
        <f ca="1"/>
        <v>688467.08101556415</v>
      </c>
      <c r="H8" s="1">
        <f ca="1"/>
        <v>691797.96829036355</v>
      </c>
      <c r="I8" s="1">
        <f ca="1"/>
        <v>690706.52148139523</v>
      </c>
      <c r="J8" s="1">
        <f ca="1"/>
        <v>678417.58772658906</v>
      </c>
      <c r="K8" s="1">
        <f ca="1"/>
        <v>697298.24801517895</v>
      </c>
      <c r="L8" s="1">
        <f ca="1"/>
        <v>706025.72177544713</v>
      </c>
      <c r="M8" s="1">
        <f ca="1"/>
        <v>729951.02182236419</v>
      </c>
      <c r="N8" s="1">
        <f ca="1"/>
        <v>740491.03613327025</v>
      </c>
      <c r="O8" s="1">
        <f ca="1"/>
        <v>729914.46312797454</v>
      </c>
      <c r="P8" s="1">
        <f ca="1"/>
        <v>739104.02492674068</v>
      </c>
      <c r="Q8" s="1">
        <f ca="1"/>
        <v>726503.95346665406</v>
      </c>
      <c r="R8" s="1">
        <f ca="1"/>
        <v>714057.83061462839</v>
      </c>
      <c r="S8" s="1">
        <f ca="1"/>
        <v>713848.0870925982</v>
      </c>
      <c r="T8" s="1">
        <f ca="1"/>
        <v>707443.06240299286</v>
      </c>
      <c r="U8" s="1">
        <f ca="1"/>
        <v>700916.99162939878</v>
      </c>
      <c r="V8" s="1">
        <f ca="1"/>
        <v>697879.59941644827</v>
      </c>
      <c r="W8" s="1">
        <f ca="1"/>
        <v>698510.40092793759</v>
      </c>
      <c r="X8" s="1">
        <f ca="1"/>
        <v>712615.9387991376</v>
      </c>
      <c r="Y8" s="1">
        <f ca="1"/>
        <v>724540.05685761501</v>
      </c>
      <c r="Z8" s="1">
        <f ca="1"/>
        <v>722635.67408187431</v>
      </c>
      <c r="AA8" s="1">
        <f ca="1"/>
        <v>722368.22794545116</v>
      </c>
      <c r="AB8" s="1">
        <f ca="1"/>
        <v>714140.30787857412</v>
      </c>
      <c r="AC8" s="1">
        <f ca="1"/>
        <v>685523.71489220648</v>
      </c>
      <c r="AD8" s="1">
        <f ca="1"/>
        <v>675153.48280347313</v>
      </c>
      <c r="AE8" s="1">
        <f ca="1"/>
        <v>686853.23275336041</v>
      </c>
      <c r="AF8" s="1">
        <f ca="1"/>
        <v>687280.8808489081</v>
      </c>
      <c r="AG8" s="1">
        <f ca="1"/>
        <v>696335.97589213122</v>
      </c>
      <c r="AH8" s="1">
        <f ca="1"/>
        <v>703082.70324219926</v>
      </c>
      <c r="AI8" s="1">
        <f ca="1"/>
        <v>696705.18632261269</v>
      </c>
      <c r="AJ8" s="1">
        <f ca="1"/>
        <v>711225.34420854913</v>
      </c>
      <c r="AK8" s="1">
        <f ca="1"/>
        <v>719830.56144384062</v>
      </c>
      <c r="AL8" s="1">
        <f ca="1"/>
        <v>717653.88824687991</v>
      </c>
      <c r="AM8" s="1" t="str">
        <f ca="1"/>
        <v/>
      </c>
      <c r="AN8" s="1" t="str">
        <f ca="1"/>
        <v/>
      </c>
      <c r="AO8" s="1" t="str">
        <f ca="1"/>
        <v/>
      </c>
      <c r="AP8" s="1" t="str">
        <f ca="1"/>
        <v/>
      </c>
      <c r="AQ8" s="1" t="str">
        <f ca="1"/>
        <v/>
      </c>
      <c r="AR8" s="1" t="str">
        <f ca="1"/>
        <v/>
      </c>
      <c r="AS8" s="1" t="str">
        <f ca="1"/>
        <v/>
      </c>
      <c r="AT8" s="1" t="str">
        <f ca="1"/>
        <v/>
      </c>
      <c r="AU8" s="1" t="str">
        <f ca="1"/>
        <v/>
      </c>
      <c r="AV8" s="1" t="str">
        <f ca="1"/>
        <v/>
      </c>
      <c r="AW8" s="1" t="str">
        <f ca="1"/>
        <v/>
      </c>
      <c r="AX8" s="1" t="str">
        <f ca="1"/>
        <v/>
      </c>
      <c r="AY8" t="e">
        <f ca="1"/>
        <v>#N/A</v>
      </c>
      <c r="AZ8" t="e">
        <f ca="1"/>
        <v>#N/A</v>
      </c>
      <c r="BA8" t="e">
        <f ca="1"/>
        <v>#N/A</v>
      </c>
      <c r="BB8" t="e">
        <f ca="1"/>
        <v>#N/A</v>
      </c>
      <c r="BC8" t="e">
        <f ca="1"/>
        <v>#N/A</v>
      </c>
      <c r="BD8" t="e">
        <f ca="1"/>
        <v>#N/A</v>
      </c>
      <c r="BE8" t="e">
        <f ca="1"/>
        <v>#N/A</v>
      </c>
      <c r="BF8" t="e">
        <f ca="1"/>
        <v>#N/A</v>
      </c>
      <c r="BG8" t="e">
        <f ca="1"/>
        <v>#N/A</v>
      </c>
      <c r="BH8" t="e">
        <f ca="1"/>
        <v>#N/A</v>
      </c>
      <c r="BI8" t="e">
        <f ca="1"/>
        <v>#N/A</v>
      </c>
      <c r="BK8" s="7"/>
    </row>
    <row r="9" spans="1:66" x14ac:dyDescent="0.25">
      <c r="A9" s="5">
        <v>7</v>
      </c>
      <c r="B9" s="1">
        <f ca="1"/>
        <v>705986.160317217</v>
      </c>
      <c r="C9" s="1">
        <f ca="1"/>
        <v>714294.17947562155</v>
      </c>
      <c r="D9" s="1">
        <f ca="1"/>
        <v>697284.95503418241</v>
      </c>
      <c r="E9" s="1">
        <f ca="1"/>
        <v>686183.84992762934</v>
      </c>
      <c r="F9" s="1">
        <f ca="1"/>
        <v>684950.39353634405</v>
      </c>
      <c r="G9" s="1">
        <f ca="1"/>
        <v>681011.77946819691</v>
      </c>
      <c r="H9" s="1">
        <f ca="1"/>
        <v>691587.0218347162</v>
      </c>
      <c r="I9" s="1">
        <f ca="1"/>
        <v>691535.71315111825</v>
      </c>
      <c r="J9" s="1">
        <f ca="1"/>
        <v>680121.93817953777</v>
      </c>
      <c r="K9" s="1">
        <f ca="1"/>
        <v>708137.78584185266</v>
      </c>
      <c r="L9" s="1">
        <f ca="1"/>
        <v>718140.99831039621</v>
      </c>
      <c r="M9" s="1">
        <f ca="1"/>
        <v>736328.56327257177</v>
      </c>
      <c r="N9" s="1">
        <f ca="1"/>
        <v>735979.75096298801</v>
      </c>
      <c r="O9" s="1">
        <f ca="1"/>
        <v>744771.86901919567</v>
      </c>
      <c r="P9" s="1">
        <f ca="1"/>
        <v>732511.59879179555</v>
      </c>
      <c r="Q9" s="1">
        <f ca="1"/>
        <v>720470.51630586234</v>
      </c>
      <c r="R9" s="1">
        <f ca="1"/>
        <v>713680.5312180802</v>
      </c>
      <c r="S9" s="1">
        <f ca="1"/>
        <v>708190.42201586138</v>
      </c>
      <c r="T9" s="1">
        <f ca="1"/>
        <v>704720.77986151143</v>
      </c>
      <c r="U9" s="1">
        <f ca="1"/>
        <v>700383.4701225356</v>
      </c>
      <c r="V9" s="1">
        <f ca="1"/>
        <v>699519.50300247874</v>
      </c>
      <c r="W9" s="1">
        <f ca="1"/>
        <v>704755.65581365325</v>
      </c>
      <c r="X9" s="1">
        <f ca="1"/>
        <v>724290.24857198133</v>
      </c>
      <c r="Y9" s="1">
        <f ca="1"/>
        <v>728922.51290023723</v>
      </c>
      <c r="Z9" s="1">
        <f ca="1"/>
        <v>718364.37248242332</v>
      </c>
      <c r="AA9" s="1">
        <f ca="1"/>
        <v>728708.37688673311</v>
      </c>
      <c r="AB9" s="1">
        <f ca="1"/>
        <v>708811.06249637506</v>
      </c>
      <c r="AC9" s="1">
        <f ca="1"/>
        <v>679305.45745756093</v>
      </c>
      <c r="AD9" s="1">
        <f ca="1"/>
        <v>672718.87768242275</v>
      </c>
      <c r="AE9" s="1">
        <f ca="1"/>
        <v>678890.15014596866</v>
      </c>
      <c r="AF9" s="1">
        <f ca="1"/>
        <v>684857.80893702351</v>
      </c>
      <c r="AG9" s="1">
        <f ca="1"/>
        <v>692753.16017264454</v>
      </c>
      <c r="AH9" s="1">
        <f ca="1"/>
        <v>698296.56230422237</v>
      </c>
      <c r="AI9" s="1">
        <f ca="1"/>
        <v>705935.17615747417</v>
      </c>
      <c r="AJ9" s="1">
        <f ca="1"/>
        <v>721901.74277265067</v>
      </c>
      <c r="AK9" s="1">
        <f ca="1"/>
        <v>725113.53367888473</v>
      </c>
      <c r="AL9" s="1">
        <f ca="1"/>
        <v>716744.11135728192</v>
      </c>
      <c r="AM9" s="1" t="str">
        <f ca="1"/>
        <v/>
      </c>
      <c r="AN9" s="1" t="str">
        <f ca="1"/>
        <v/>
      </c>
      <c r="AO9" s="1" t="str">
        <f ca="1"/>
        <v/>
      </c>
      <c r="AP9" s="1" t="str">
        <f ca="1"/>
        <v/>
      </c>
      <c r="AQ9" s="1" t="str">
        <f ca="1"/>
        <v/>
      </c>
      <c r="AR9" s="1" t="str">
        <f ca="1"/>
        <v/>
      </c>
      <c r="AS9" s="1" t="str">
        <f ca="1"/>
        <v/>
      </c>
      <c r="AT9" s="1" t="str">
        <f ca="1"/>
        <v/>
      </c>
      <c r="AU9" s="1" t="str">
        <f ca="1"/>
        <v/>
      </c>
      <c r="AV9" s="1" t="str">
        <f ca="1"/>
        <v/>
      </c>
      <c r="AW9" s="1" t="str">
        <f ca="1"/>
        <v/>
      </c>
      <c r="AX9" s="1" t="str">
        <f ca="1"/>
        <v/>
      </c>
      <c r="AY9" t="e">
        <f ca="1"/>
        <v>#N/A</v>
      </c>
      <c r="AZ9" t="e">
        <f ca="1"/>
        <v>#N/A</v>
      </c>
      <c r="BA9" t="e">
        <f ca="1"/>
        <v>#N/A</v>
      </c>
      <c r="BB9" t="e">
        <f ca="1"/>
        <v>#N/A</v>
      </c>
      <c r="BC9" t="e">
        <f ca="1"/>
        <v>#N/A</v>
      </c>
      <c r="BD9" t="e">
        <f ca="1"/>
        <v>#N/A</v>
      </c>
      <c r="BE9" t="e">
        <f ca="1"/>
        <v>#N/A</v>
      </c>
      <c r="BF9" t="e">
        <f ca="1"/>
        <v>#N/A</v>
      </c>
      <c r="BG9" t="e">
        <f ca="1"/>
        <v>#N/A</v>
      </c>
      <c r="BH9" t="e">
        <f ca="1"/>
        <v>#N/A</v>
      </c>
      <c r="BI9" t="e">
        <f ca="1"/>
        <v>#N/A</v>
      </c>
      <c r="BK9" s="7"/>
    </row>
    <row r="10" spans="1:66" x14ac:dyDescent="0.25">
      <c r="A10" s="5">
        <v>8</v>
      </c>
      <c r="B10" s="1">
        <f ca="1"/>
        <v>721516.39352312684</v>
      </c>
      <c r="C10" s="1">
        <f ca="1"/>
        <v>702890.51462024613</v>
      </c>
      <c r="D10" s="1">
        <f ca="1"/>
        <v>693356.64250362315</v>
      </c>
      <c r="E10" s="1">
        <f ca="1"/>
        <v>685124.67126585939</v>
      </c>
      <c r="F10" s="1">
        <f ca="1"/>
        <v>676376.1750624429</v>
      </c>
      <c r="G10" s="1">
        <f ca="1"/>
        <v>680010.4072933814</v>
      </c>
      <c r="H10" s="1">
        <f ca="1"/>
        <v>692968.87235611887</v>
      </c>
      <c r="I10" s="1">
        <f ca="1"/>
        <v>693919.1179800072</v>
      </c>
      <c r="J10" s="1">
        <f ca="1"/>
        <v>689577.17760335351</v>
      </c>
      <c r="K10" s="1">
        <f ca="1"/>
        <v>720975.55290776817</v>
      </c>
      <c r="L10" s="1">
        <f ca="1"/>
        <v>723175.01499248692</v>
      </c>
      <c r="M10" s="1">
        <f ca="1"/>
        <v>730845.33533991873</v>
      </c>
      <c r="N10" s="1">
        <f ca="1"/>
        <v>751149.80828871578</v>
      </c>
      <c r="O10" s="1">
        <f ca="1"/>
        <v>737144.61529885582</v>
      </c>
      <c r="P10" s="1">
        <f ca="1"/>
        <v>728512.2316305479</v>
      </c>
      <c r="Q10" s="1">
        <f ca="1"/>
        <v>723464.84372891055</v>
      </c>
      <c r="R10" s="1">
        <f ca="1"/>
        <v>708186.4614174373</v>
      </c>
      <c r="S10" s="1">
        <f ca="1"/>
        <v>705527.39233942097</v>
      </c>
      <c r="T10" s="1">
        <f ca="1"/>
        <v>703937.89104438853</v>
      </c>
      <c r="U10" s="1">
        <f ca="1"/>
        <v>701089.41083489498</v>
      </c>
      <c r="V10" s="1">
        <f ca="1"/>
        <v>705299.9145779158</v>
      </c>
      <c r="W10" s="1">
        <f ca="1"/>
        <v>715226.3494014116</v>
      </c>
      <c r="X10" s="1">
        <f ca="1"/>
        <v>728486.60655413661</v>
      </c>
      <c r="Y10" s="1">
        <f ca="1"/>
        <v>722706.4974033247</v>
      </c>
      <c r="Z10" s="1">
        <f ca="1"/>
        <v>724487.71029984474</v>
      </c>
      <c r="AA10" s="1">
        <f ca="1"/>
        <v>725777.55786170298</v>
      </c>
      <c r="AB10" s="1">
        <f ca="1"/>
        <v>705033.31044367224</v>
      </c>
      <c r="AC10" s="1">
        <f ca="1"/>
        <v>674762.60214048903</v>
      </c>
      <c r="AD10" s="1">
        <f ca="1"/>
        <v>664146.15787319141</v>
      </c>
      <c r="AE10" s="1">
        <f ca="1"/>
        <v>676054.77626315644</v>
      </c>
      <c r="AF10" s="1">
        <f ca="1"/>
        <v>680641.1160596034</v>
      </c>
      <c r="AG10" s="1">
        <f ca="1"/>
        <v>686935.17994602374</v>
      </c>
      <c r="AH10" s="1">
        <f ca="1"/>
        <v>707399.00067674788</v>
      </c>
      <c r="AI10" s="1">
        <f ca="1"/>
        <v>718493.90389687917</v>
      </c>
      <c r="AJ10" s="1">
        <f ca="1"/>
        <v>726043.90101194638</v>
      </c>
      <c r="AK10" s="1">
        <f ca="1"/>
        <v>725684.7640508886</v>
      </c>
      <c r="AL10" s="1">
        <f ca="1"/>
        <v>726724.22032930772</v>
      </c>
      <c r="AM10" s="1" t="str">
        <f ca="1"/>
        <v/>
      </c>
      <c r="AN10" s="1" t="str">
        <f ca="1"/>
        <v/>
      </c>
      <c r="AO10" s="1" t="str">
        <f ca="1"/>
        <v/>
      </c>
      <c r="AP10" s="1" t="str">
        <f ca="1"/>
        <v/>
      </c>
      <c r="AQ10" s="1" t="str">
        <f ca="1"/>
        <v/>
      </c>
      <c r="AR10" s="1" t="str">
        <f ca="1"/>
        <v/>
      </c>
      <c r="AS10" s="1" t="str">
        <f ca="1"/>
        <v/>
      </c>
      <c r="AT10" s="1" t="str">
        <f ca="1"/>
        <v/>
      </c>
      <c r="AU10" s="1" t="str">
        <f ca="1"/>
        <v/>
      </c>
      <c r="AV10" s="1" t="str">
        <f ca="1"/>
        <v/>
      </c>
      <c r="AW10" s="1" t="str">
        <f ca="1"/>
        <v/>
      </c>
      <c r="AX10" s="1" t="str">
        <f ca="1"/>
        <v/>
      </c>
      <c r="AY10" t="e">
        <f ca="1"/>
        <v>#N/A</v>
      </c>
      <c r="AZ10" t="e">
        <f ca="1"/>
        <v>#N/A</v>
      </c>
      <c r="BA10" t="e">
        <f ca="1"/>
        <v>#N/A</v>
      </c>
      <c r="BB10" t="e">
        <f ca="1"/>
        <v>#N/A</v>
      </c>
      <c r="BC10" t="e">
        <f ca="1"/>
        <v>#N/A</v>
      </c>
      <c r="BD10" t="e">
        <f ca="1"/>
        <v>#N/A</v>
      </c>
      <c r="BE10" t="e">
        <f ca="1"/>
        <v>#N/A</v>
      </c>
      <c r="BF10" t="e">
        <f ca="1"/>
        <v>#N/A</v>
      </c>
      <c r="BG10" t="e">
        <f ca="1"/>
        <v>#N/A</v>
      </c>
      <c r="BH10" t="e">
        <f ca="1"/>
        <v>#N/A</v>
      </c>
      <c r="BI10" t="e">
        <f ca="1"/>
        <v>#N/A</v>
      </c>
      <c r="BK10" s="7"/>
    </row>
    <row r="11" spans="1:66" x14ac:dyDescent="0.25">
      <c r="A11" s="6">
        <v>9</v>
      </c>
      <c r="B11" s="1">
        <f ca="1"/>
        <v>710554.89764472097</v>
      </c>
      <c r="C11" s="1">
        <f ca="1"/>
        <v>700151.90869590989</v>
      </c>
      <c r="D11" s="1">
        <f ca="1"/>
        <v>692560.88413837622</v>
      </c>
      <c r="E11" s="1">
        <f ca="1"/>
        <v>677115.80056496139</v>
      </c>
      <c r="F11" s="1">
        <f ca="1"/>
        <v>674286.62521270732</v>
      </c>
      <c r="G11" s="1">
        <f ca="1"/>
        <v>680824.46269116423</v>
      </c>
      <c r="H11" s="1">
        <f ca="1"/>
        <v>696027.56494724704</v>
      </c>
      <c r="I11" s="1">
        <f ca="1"/>
        <v>703260.12464252138</v>
      </c>
      <c r="J11" s="1">
        <f ca="1"/>
        <v>701006.71023559081</v>
      </c>
      <c r="K11" s="1">
        <f ca="1"/>
        <v>725774.70186884631</v>
      </c>
      <c r="L11" s="1">
        <f ca="1"/>
        <v>717901.10107515822</v>
      </c>
      <c r="M11" s="1">
        <f ca="1"/>
        <v>745538.80742430256</v>
      </c>
      <c r="N11" s="1">
        <f ca="1"/>
        <v>744879.31689147151</v>
      </c>
      <c r="O11" s="1">
        <f ca="1"/>
        <v>733386.19677002705</v>
      </c>
      <c r="P11" s="1">
        <f ca="1"/>
        <v>732612.09177606774</v>
      </c>
      <c r="Q11" s="1">
        <f ca="1"/>
        <v>715122.66864311951</v>
      </c>
      <c r="R11" s="1">
        <f ca="1"/>
        <v>705953.28976425889</v>
      </c>
      <c r="S11" s="1">
        <f ca="1"/>
        <v>704805.51207884157</v>
      </c>
      <c r="T11" s="1">
        <f ca="1"/>
        <v>705141.47013130062</v>
      </c>
      <c r="U11" s="1">
        <f ca="1"/>
        <v>708803.48628662364</v>
      </c>
      <c r="V11" s="1">
        <f ca="1"/>
        <v>716682.32301254105</v>
      </c>
      <c r="W11" s="1">
        <f ca="1"/>
        <v>718683.65959043312</v>
      </c>
      <c r="X11" s="1">
        <f ca="1"/>
        <v>721145.37713258259</v>
      </c>
      <c r="Y11" s="1">
        <f ca="1"/>
        <v>730228.21953908738</v>
      </c>
      <c r="Z11" s="1">
        <f ca="1"/>
        <v>720900.07825831743</v>
      </c>
      <c r="AA11" s="1">
        <f ca="1"/>
        <v>721466.16948886414</v>
      </c>
      <c r="AB11" s="1">
        <f ca="1"/>
        <v>708003.47009095247</v>
      </c>
      <c r="AC11" s="1">
        <f ca="1"/>
        <v>664551.40902541648</v>
      </c>
      <c r="AD11" s="1">
        <f ca="1"/>
        <v>660563.13561292551</v>
      </c>
      <c r="AE11" s="1">
        <f ca="1"/>
        <v>671386.23821130977</v>
      </c>
      <c r="AF11" s="1">
        <f ca="1"/>
        <v>678507.49501817278</v>
      </c>
      <c r="AG11" s="1">
        <f ca="1"/>
        <v>695613.98875443696</v>
      </c>
      <c r="AH11" s="1">
        <f ca="1"/>
        <v>722120.46628442639</v>
      </c>
      <c r="AI11" s="1">
        <f ca="1"/>
        <v>721893.88852007245</v>
      </c>
      <c r="AJ11" s="1">
        <f ca="1"/>
        <v>722100.90783697425</v>
      </c>
      <c r="AK11" s="1">
        <f ca="1"/>
        <v>734081.61346206279</v>
      </c>
      <c r="AL11" s="1">
        <f ca="1"/>
        <v>722712.10697422549</v>
      </c>
      <c r="AM11" s="1" t="str">
        <f ca="1"/>
        <v/>
      </c>
      <c r="AN11" s="1" t="str">
        <f ca="1"/>
        <v/>
      </c>
      <c r="AO11" s="1" t="str">
        <f ca="1"/>
        <v/>
      </c>
      <c r="AP11" s="1" t="str">
        <f ca="1"/>
        <v/>
      </c>
      <c r="AQ11" s="1" t="str">
        <f ca="1"/>
        <v/>
      </c>
      <c r="AR11" s="1" t="str">
        <f ca="1"/>
        <v/>
      </c>
      <c r="AS11" s="1" t="str">
        <f ca="1"/>
        <v/>
      </c>
      <c r="AT11" s="1" t="str">
        <f ca="1"/>
        <v/>
      </c>
      <c r="AU11" s="1" t="str">
        <f ca="1"/>
        <v/>
      </c>
      <c r="AV11" s="1" t="str">
        <f ca="1"/>
        <v/>
      </c>
      <c r="AW11" s="1" t="str">
        <f ca="1"/>
        <v/>
      </c>
      <c r="AX11" s="1" t="str">
        <f ca="1"/>
        <v/>
      </c>
      <c r="AY11" t="e">
        <f ca="1"/>
        <v>#N/A</v>
      </c>
      <c r="AZ11" t="e">
        <f ca="1"/>
        <v>#N/A</v>
      </c>
      <c r="BA11" t="e">
        <f ca="1"/>
        <v>#N/A</v>
      </c>
      <c r="BB11" t="e">
        <f ca="1"/>
        <v>#N/A</v>
      </c>
      <c r="BC11" t="e">
        <f ca="1"/>
        <v>#N/A</v>
      </c>
      <c r="BD11" t="e">
        <f ca="1"/>
        <v>#N/A</v>
      </c>
      <c r="BE11" t="e">
        <f ca="1"/>
        <v>#N/A</v>
      </c>
      <c r="BF11" t="e">
        <f ca="1"/>
        <v>#N/A</v>
      </c>
      <c r="BG11" t="e">
        <f ca="1"/>
        <v>#N/A</v>
      </c>
      <c r="BH11" t="e">
        <f ca="1"/>
        <v>#N/A</v>
      </c>
      <c r="BI11" t="e">
        <f ca="1"/>
        <v>#N/A</v>
      </c>
      <c r="BK11" s="7"/>
    </row>
    <row r="12" spans="1:66" x14ac:dyDescent="0.25">
      <c r="A12" s="6">
        <v>10</v>
      </c>
      <c r="B12" s="1">
        <f ca="1"/>
        <v>707962.89130706666</v>
      </c>
      <c r="C12" s="1">
        <f ca="1"/>
        <v>699472.15288377984</v>
      </c>
      <c r="D12" s="1">
        <f ca="1"/>
        <v>685037.92078417027</v>
      </c>
      <c r="E12" s="1">
        <f ca="1"/>
        <v>675391.80421652913</v>
      </c>
      <c r="F12" s="1">
        <f ca="1"/>
        <v>674051.01764299371</v>
      </c>
      <c r="G12" s="1">
        <f ca="1"/>
        <v>683289.58532037004</v>
      </c>
      <c r="H12" s="1">
        <f ca="1"/>
        <v>705617.80954862526</v>
      </c>
      <c r="I12" s="1">
        <f ca="1"/>
        <v>715875.88737619948</v>
      </c>
      <c r="J12" s="1">
        <f ca="1"/>
        <v>706384.02073666779</v>
      </c>
      <c r="K12" s="1">
        <f ca="1"/>
        <v>719951.74745268212</v>
      </c>
      <c r="L12" s="1">
        <f ca="1"/>
        <v>731406.70319539006</v>
      </c>
      <c r="M12" s="1">
        <f ca="1"/>
        <v>739732.99200874171</v>
      </c>
      <c r="N12" s="1">
        <f ca="1"/>
        <v>740262.76245823246</v>
      </c>
      <c r="O12" s="1">
        <f ca="1"/>
        <v>738859.54423547327</v>
      </c>
      <c r="P12" s="1">
        <f ca="1"/>
        <v>724679.53325115901</v>
      </c>
      <c r="Q12" s="1">
        <f ca="1"/>
        <v>712495.65453513653</v>
      </c>
      <c r="R12" s="1">
        <f ca="1"/>
        <v>706006.4027438967</v>
      </c>
      <c r="S12" s="1">
        <f ca="1"/>
        <v>705221.66164142615</v>
      </c>
      <c r="T12" s="1">
        <f ca="1"/>
        <v>712735.37167874468</v>
      </c>
      <c r="U12" s="1">
        <f ca="1"/>
        <v>719913.25022669544</v>
      </c>
      <c r="V12" s="1">
        <f ca="1"/>
        <v>720147.86226620642</v>
      </c>
      <c r="W12" s="1">
        <f ca="1"/>
        <v>713541.11974473414</v>
      </c>
      <c r="X12" s="1">
        <f ca="1"/>
        <v>728203.95961223182</v>
      </c>
      <c r="Y12" s="1">
        <f ca="1"/>
        <v>726911.13772689411</v>
      </c>
      <c r="Z12" s="1">
        <f ca="1"/>
        <v>717578.13666146097</v>
      </c>
      <c r="AA12" s="1">
        <f ca="1"/>
        <v>724194.19111966062</v>
      </c>
      <c r="AB12" s="1">
        <f ca="1"/>
        <v>699347.02073859295</v>
      </c>
      <c r="AC12" s="1">
        <f ca="1"/>
        <v>659197.59543668071</v>
      </c>
      <c r="AD12" s="1">
        <f ca="1"/>
        <v>654909.03311989503</v>
      </c>
      <c r="AE12" s="1">
        <f ca="1"/>
        <v>667706.42429136252</v>
      </c>
      <c r="AF12" s="1">
        <f ca="1"/>
        <v>683979.97040162864</v>
      </c>
      <c r="AG12" s="1">
        <f ca="1"/>
        <v>707723.93222551886</v>
      </c>
      <c r="AH12" s="1">
        <f ca="1"/>
        <v>726763.59346898366</v>
      </c>
      <c r="AI12" s="1">
        <f ca="1"/>
        <v>717699.0137459978</v>
      </c>
      <c r="AJ12" s="1">
        <f ca="1"/>
        <v>734001.94206139958</v>
      </c>
      <c r="AK12" s="1">
        <f ca="1"/>
        <v>731273.34872756491</v>
      </c>
      <c r="AL12" s="1">
        <f ca="1"/>
        <v>720234.73172764597</v>
      </c>
      <c r="AM12" s="1" t="str">
        <f ca="1"/>
        <v/>
      </c>
      <c r="AN12" s="1" t="str">
        <f ca="1"/>
        <v/>
      </c>
      <c r="AO12" s="1" t="str">
        <f ca="1"/>
        <v/>
      </c>
      <c r="AP12" s="1" t="str">
        <f ca="1"/>
        <v/>
      </c>
      <c r="AQ12" s="1" t="str">
        <f ca="1"/>
        <v/>
      </c>
      <c r="AR12" s="1" t="str">
        <f ca="1"/>
        <v/>
      </c>
      <c r="AS12" s="1" t="str">
        <f ca="1"/>
        <v/>
      </c>
      <c r="AT12" s="1" t="str">
        <f ca="1"/>
        <v/>
      </c>
      <c r="AU12" s="1" t="str">
        <f ca="1"/>
        <v/>
      </c>
      <c r="AV12" s="1" t="str">
        <f ca="1"/>
        <v/>
      </c>
      <c r="AW12" s="1" t="str">
        <f ca="1"/>
        <v/>
      </c>
      <c r="AX12" s="1" t="str">
        <f ca="1"/>
        <v/>
      </c>
      <c r="AY12" t="e">
        <f ca="1"/>
        <v>#N/A</v>
      </c>
      <c r="AZ12" t="e">
        <f ca="1"/>
        <v>#N/A</v>
      </c>
      <c r="BA12" t="e">
        <f ca="1"/>
        <v>#N/A</v>
      </c>
      <c r="BB12" t="e">
        <f ca="1"/>
        <v>#N/A</v>
      </c>
      <c r="BC12" t="e">
        <f ca="1"/>
        <v>#N/A</v>
      </c>
      <c r="BD12" t="e">
        <f ca="1"/>
        <v>#N/A</v>
      </c>
      <c r="BE12" t="e">
        <f ca="1"/>
        <v>#N/A</v>
      </c>
      <c r="BF12" t="e">
        <f ca="1"/>
        <v>#N/A</v>
      </c>
      <c r="BG12" t="e">
        <f ca="1"/>
        <v>#N/A</v>
      </c>
      <c r="BH12" t="e">
        <f ca="1"/>
        <v>#N/A</v>
      </c>
      <c r="BI12" t="e">
        <f ca="1"/>
        <v>#N/A</v>
      </c>
      <c r="BK12" s="7"/>
    </row>
    <row r="13" spans="1:66" x14ac:dyDescent="0.25">
      <c r="A13" s="6">
        <v>11</v>
      </c>
      <c r="B13" s="1">
        <f ca="1"/>
        <v>708013.5878443534</v>
      </c>
      <c r="C13" s="1">
        <f ca="1"/>
        <v>692567.12497555627</v>
      </c>
      <c r="D13" s="1">
        <f ca="1"/>
        <v>683612.42442634306</v>
      </c>
      <c r="E13" s="1">
        <f ca="1"/>
        <v>675910.55170062906</v>
      </c>
      <c r="F13" s="1">
        <f ca="1"/>
        <v>676748.11737506045</v>
      </c>
      <c r="G13" s="1">
        <f ca="1"/>
        <v>692237.67915684753</v>
      </c>
      <c r="H13" s="1">
        <f ca="1"/>
        <v>717637.62357169006</v>
      </c>
      <c r="I13" s="1">
        <f ca="1"/>
        <v>722708.78856039047</v>
      </c>
      <c r="J13" s="1">
        <f ca="1"/>
        <v>698885.36493090843</v>
      </c>
      <c r="K13" s="1">
        <f ca="1"/>
        <v>730723.68437053973</v>
      </c>
      <c r="L13" s="1">
        <f ca="1"/>
        <v>724283.30351239222</v>
      </c>
      <c r="M13" s="1">
        <f ca="1"/>
        <v>733845.67106306273</v>
      </c>
      <c r="N13" s="1">
        <f ca="1"/>
        <v>744263.0308362802</v>
      </c>
      <c r="O13" s="1">
        <f ca="1"/>
        <v>731747.63169491547</v>
      </c>
      <c r="P13" s="1">
        <f ca="1"/>
        <v>722495.19083943812</v>
      </c>
      <c r="Q13" s="1">
        <f ca="1"/>
        <v>712860.13306237455</v>
      </c>
      <c r="R13" s="1">
        <f ca="1"/>
        <v>707908.85865321511</v>
      </c>
      <c r="S13" s="1">
        <f ca="1"/>
        <v>712101.22840633162</v>
      </c>
      <c r="T13" s="1">
        <f ca="1"/>
        <v>721443.92261214671</v>
      </c>
      <c r="U13" s="1">
        <f ca="1"/>
        <v>722608.9561907273</v>
      </c>
      <c r="V13" s="1">
        <f ca="1"/>
        <v>714756.19351255707</v>
      </c>
      <c r="W13" s="1">
        <f ca="1"/>
        <v>720309.57197624561</v>
      </c>
      <c r="X13" s="1">
        <f ca="1"/>
        <v>725347.37415806029</v>
      </c>
      <c r="Y13" s="1">
        <f ca="1"/>
        <v>723867.37005679985</v>
      </c>
      <c r="Z13" s="1">
        <f ca="1"/>
        <v>718780.91708782734</v>
      </c>
      <c r="AA13" s="1">
        <f ca="1"/>
        <v>715718.71188041894</v>
      </c>
      <c r="AB13" s="1">
        <f ca="1"/>
        <v>698963.23420001403</v>
      </c>
      <c r="AC13" s="1">
        <f ca="1"/>
        <v>653481.28372070706</v>
      </c>
      <c r="AD13" s="1">
        <f ca="1"/>
        <v>648256.79537748219</v>
      </c>
      <c r="AE13" s="1">
        <f ca="1"/>
        <v>672481.08762313006</v>
      </c>
      <c r="AF13" s="1">
        <f ca="1"/>
        <v>693818.80664412258</v>
      </c>
      <c r="AG13" s="1">
        <f ca="1"/>
        <v>712028.87755095307</v>
      </c>
      <c r="AH13" s="1">
        <f ca="1"/>
        <v>721531.98441975238</v>
      </c>
      <c r="AI13" s="1">
        <f ca="1"/>
        <v>729428.37769050337</v>
      </c>
      <c r="AJ13" s="1">
        <f ca="1"/>
        <v>727278.73170530761</v>
      </c>
      <c r="AK13" s="1">
        <f ca="1"/>
        <v>729409.20713376126</v>
      </c>
      <c r="AL13" s="1">
        <f ca="1"/>
        <v>722644.31002086215</v>
      </c>
      <c r="AM13" s="1" t="str">
        <f ca="1"/>
        <v/>
      </c>
      <c r="AN13" s="1" t="str">
        <f ca="1"/>
        <v/>
      </c>
      <c r="AO13" s="1" t="str">
        <f ca="1"/>
        <v/>
      </c>
      <c r="AP13" s="1" t="str">
        <f ca="1"/>
        <v/>
      </c>
      <c r="AQ13" s="1" t="str">
        <f ca="1"/>
        <v/>
      </c>
      <c r="AR13" s="1" t="str">
        <f ca="1"/>
        <v/>
      </c>
      <c r="AS13" s="1" t="str">
        <f ca="1"/>
        <v/>
      </c>
      <c r="AT13" s="1" t="str">
        <f ca="1"/>
        <v/>
      </c>
      <c r="AU13" s="1" t="str">
        <f ca="1"/>
        <v/>
      </c>
      <c r="AV13" s="1" t="str">
        <f ca="1"/>
        <v/>
      </c>
      <c r="AW13" s="1" t="str">
        <f ca="1"/>
        <v/>
      </c>
      <c r="AX13" s="1" t="str">
        <f ca="1"/>
        <v/>
      </c>
      <c r="AY13" t="e">
        <f ca="1"/>
        <v>#N/A</v>
      </c>
      <c r="AZ13" t="e">
        <f ca="1"/>
        <v>#N/A</v>
      </c>
      <c r="BA13" t="e">
        <f ca="1"/>
        <v>#N/A</v>
      </c>
      <c r="BB13" t="e">
        <f ca="1"/>
        <v>#N/A</v>
      </c>
      <c r="BC13" t="e">
        <f ca="1"/>
        <v>#N/A</v>
      </c>
      <c r="BD13" t="e">
        <f ca="1"/>
        <v>#N/A</v>
      </c>
      <c r="BE13" t="e">
        <f ca="1"/>
        <v>#N/A</v>
      </c>
      <c r="BF13" t="e">
        <f ca="1"/>
        <v>#N/A</v>
      </c>
      <c r="BG13" t="e">
        <f ca="1"/>
        <v>#N/A</v>
      </c>
      <c r="BH13" t="e">
        <f ca="1"/>
        <v>#N/A</v>
      </c>
      <c r="BI13" t="e">
        <f ca="1"/>
        <v>#N/A</v>
      </c>
      <c r="BK13" s="7"/>
    </row>
    <row r="14" spans="1:66" x14ac:dyDescent="0.25">
      <c r="A14" s="6">
        <v>12</v>
      </c>
      <c r="B14" s="1">
        <f ca="1"/>
        <v>701145.15340506588</v>
      </c>
      <c r="C14" s="1">
        <f ca="1"/>
        <v>691532.78293120023</v>
      </c>
      <c r="D14" s="1">
        <f ca="1"/>
        <v>684682.71085708053</v>
      </c>
      <c r="E14" s="1">
        <f ca="1"/>
        <v>678885.62300582509</v>
      </c>
      <c r="F14" s="1">
        <f ca="1"/>
        <v>683601.53239479777</v>
      </c>
      <c r="G14" s="1">
        <f ca="1"/>
        <v>701060.04079922859</v>
      </c>
      <c r="H14" s="1">
        <f ca="1"/>
        <v>721433.16466638329</v>
      </c>
      <c r="I14" s="1">
        <f ca="1"/>
        <v>715589.59532564576</v>
      </c>
      <c r="J14" s="1">
        <f ca="1"/>
        <v>709317.37031774188</v>
      </c>
      <c r="K14" s="1">
        <f ca="1"/>
        <v>726426.88706342038</v>
      </c>
      <c r="L14" s="1">
        <f ca="1"/>
        <v>718504.62283427222</v>
      </c>
      <c r="M14" s="1">
        <f ca="1"/>
        <v>737491.91927345656</v>
      </c>
      <c r="N14" s="1">
        <f ca="1"/>
        <v>736714.19685599802</v>
      </c>
      <c r="O14" s="1">
        <f ca="1"/>
        <v>729786.42807489459</v>
      </c>
      <c r="P14" s="1">
        <f ca="1"/>
        <v>723326.2493310218</v>
      </c>
      <c r="Q14" s="1">
        <f ca="1"/>
        <v>715190.07991944812</v>
      </c>
      <c r="R14" s="1">
        <f ca="1"/>
        <v>713785.26820342359</v>
      </c>
      <c r="S14" s="1">
        <f ca="1"/>
        <v>721708.89995541051</v>
      </c>
      <c r="T14" s="1">
        <f ca="1"/>
        <v>725334.75960625883</v>
      </c>
      <c r="U14" s="1">
        <f ca="1"/>
        <v>713860.03847174044</v>
      </c>
      <c r="V14" s="1">
        <f ca="1"/>
        <v>720132.64533549314</v>
      </c>
      <c r="W14" s="1">
        <f ca="1"/>
        <v>713831.67476109019</v>
      </c>
      <c r="X14" s="1">
        <f ca="1"/>
        <v>720888.17389514006</v>
      </c>
      <c r="Y14" s="1">
        <f ca="1"/>
        <v>725206.72236690857</v>
      </c>
      <c r="Z14" s="1">
        <f ca="1"/>
        <v>710686.55636653583</v>
      </c>
      <c r="AA14" s="1">
        <f ca="1"/>
        <v>715306.16092796833</v>
      </c>
      <c r="AB14" s="1">
        <f ca="1"/>
        <v>693025.58316798578</v>
      </c>
      <c r="AC14" s="1">
        <f ca="1"/>
        <v>650036.71908494481</v>
      </c>
      <c r="AD14" s="1">
        <f ca="1"/>
        <v>652517.07607790234</v>
      </c>
      <c r="AE14" s="1">
        <f ca="1"/>
        <v>680911.9116537309</v>
      </c>
      <c r="AF14" s="1">
        <f ca="1"/>
        <v>697716.08669504907</v>
      </c>
      <c r="AG14" s="1">
        <f ca="1"/>
        <v>706937.13220920064</v>
      </c>
      <c r="AH14" s="1">
        <f ca="1"/>
        <v>731999.58952445304</v>
      </c>
      <c r="AI14" s="1">
        <f ca="1"/>
        <v>721876.26603947976</v>
      </c>
      <c r="AJ14" s="1">
        <f ca="1"/>
        <v>727467.81040528649</v>
      </c>
      <c r="AK14" s="1">
        <f ca="1"/>
        <v>730221.00937353855</v>
      </c>
      <c r="AL14" s="1">
        <f ca="1"/>
        <v>713221.13246610225</v>
      </c>
      <c r="AM14" s="1" t="str">
        <f ca="1"/>
        <v/>
      </c>
      <c r="AN14" s="1" t="str">
        <f ca="1"/>
        <v/>
      </c>
      <c r="AO14" s="1" t="str">
        <f ca="1"/>
        <v/>
      </c>
      <c r="AP14" s="1" t="str">
        <f ca="1"/>
        <v/>
      </c>
      <c r="AQ14" s="1" t="str">
        <f ca="1"/>
        <v/>
      </c>
      <c r="AR14" s="1" t="str">
        <f ca="1"/>
        <v/>
      </c>
      <c r="AS14" s="1" t="str">
        <f ca="1"/>
        <v/>
      </c>
      <c r="AT14" s="1" t="str">
        <f ca="1"/>
        <v/>
      </c>
      <c r="AU14" s="1" t="str">
        <f ca="1"/>
        <v/>
      </c>
      <c r="AV14" s="1" t="str">
        <f ca="1"/>
        <v/>
      </c>
      <c r="AW14" s="1" t="str">
        <f ca="1"/>
        <v/>
      </c>
      <c r="AX14" s="1" t="str">
        <f ca="1"/>
        <v/>
      </c>
      <c r="AY14" t="e">
        <f ca="1"/>
        <v>#N/A</v>
      </c>
      <c r="AZ14" t="e">
        <f ca="1"/>
        <v>#N/A</v>
      </c>
      <c r="BA14" t="e">
        <f ca="1"/>
        <v>#N/A</v>
      </c>
      <c r="BB14" t="e">
        <f ca="1"/>
        <v>#N/A</v>
      </c>
      <c r="BC14" t="e">
        <f ca="1"/>
        <v>#N/A</v>
      </c>
      <c r="BD14" t="e">
        <f ca="1"/>
        <v>#N/A</v>
      </c>
      <c r="BE14" t="e">
        <f ca="1"/>
        <v>#N/A</v>
      </c>
      <c r="BF14" t="e">
        <f ca="1"/>
        <v>#N/A</v>
      </c>
      <c r="BG14" t="e">
        <f ca="1"/>
        <v>#N/A</v>
      </c>
      <c r="BH14" t="e">
        <f ca="1"/>
        <v>#N/A</v>
      </c>
      <c r="BI14" t="e">
        <f ca="1"/>
        <v>#N/A</v>
      </c>
      <c r="BK14" s="7"/>
    </row>
    <row r="15" spans="1:66" x14ac:dyDescent="0.25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s="29" t="s">
        <v>6</v>
      </c>
      <c r="Z15" s="30">
        <f t="shared" ref="Z15:AW15" ca="1" si="0">IFERROR(Z1/N1-1,"")</f>
        <v>3.294944613550177E-3</v>
      </c>
      <c r="AA15" s="30">
        <f t="shared" ca="1" si="0"/>
        <v>8.6918905457684659E-3</v>
      </c>
      <c r="AB15" s="30">
        <f t="shared" ca="1" si="0"/>
        <v>-5.9982756497104495E-3</v>
      </c>
      <c r="AC15" s="30">
        <f t="shared" ca="1" si="0"/>
        <v>-3.4626464553614511E-2</v>
      </c>
      <c r="AD15" s="30">
        <f t="shared" ca="1" si="0"/>
        <v>-2.8172639292231461E-2</v>
      </c>
      <c r="AE15" s="30">
        <f t="shared" ca="1" si="0"/>
        <v>-2.1609213851697229E-2</v>
      </c>
      <c r="AF15" s="30">
        <f t="shared" ca="1" si="0"/>
        <v>-1.8704664077135114E-2</v>
      </c>
      <c r="AG15" s="30">
        <f t="shared" ca="1" si="0"/>
        <v>-8.5283901060388967E-3</v>
      </c>
      <c r="AH15" s="30">
        <f t="shared" ca="1" si="0"/>
        <v>3.9008165215708157E-3</v>
      </c>
      <c r="AI15" s="30">
        <f t="shared" ca="1" si="0"/>
        <v>8.9072655744537599E-4</v>
      </c>
      <c r="AJ15" s="30">
        <f t="shared" ca="1" si="0"/>
        <v>4.9706380909275705E-3</v>
      </c>
      <c r="AK15" s="30">
        <f t="shared" ca="1" si="0"/>
        <v>5.4099933336695383E-3</v>
      </c>
      <c r="AL15" s="30">
        <f t="shared" ca="1" si="0"/>
        <v>2.6007415579543114E-3</v>
      </c>
      <c r="AM15" s="30" t="str">
        <f t="shared" ca="1" si="0"/>
        <v/>
      </c>
      <c r="AN15" s="30" t="str">
        <f t="shared" ca="1" si="0"/>
        <v/>
      </c>
      <c r="AO15" s="30" t="str">
        <f t="shared" ca="1" si="0"/>
        <v/>
      </c>
      <c r="AP15" s="30" t="str">
        <f t="shared" ca="1" si="0"/>
        <v/>
      </c>
      <c r="AQ15" s="30" t="str">
        <f t="shared" ca="1" si="0"/>
        <v/>
      </c>
      <c r="AR15" s="30" t="str">
        <f t="shared" ca="1" si="0"/>
        <v/>
      </c>
      <c r="AS15" s="30" t="str">
        <f t="shared" ca="1" si="0"/>
        <v/>
      </c>
      <c r="AT15" s="30" t="str">
        <f t="shared" ca="1" si="0"/>
        <v/>
      </c>
      <c r="AU15" s="30" t="str">
        <f t="shared" ca="1" si="0"/>
        <v/>
      </c>
      <c r="AV15" s="30" t="str">
        <f t="shared" ca="1" si="0"/>
        <v/>
      </c>
      <c r="AW15" s="30" t="str">
        <f t="shared" ca="1" si="0"/>
        <v/>
      </c>
      <c r="AX15"/>
      <c r="AY15"/>
      <c r="AZ15"/>
      <c r="BA15"/>
      <c r="BB15"/>
      <c r="BK15" s="40" t="s">
        <v>9</v>
      </c>
      <c r="BL15" s="40" t="s">
        <v>3</v>
      </c>
      <c r="BM15" s="40" t="s">
        <v>10</v>
      </c>
      <c r="BN15" s="39" t="s">
        <v>7</v>
      </c>
    </row>
    <row r="16" spans="1:66" x14ac:dyDescent="0.25">
      <c r="A16" s="2" t="s">
        <v>0</v>
      </c>
      <c r="B16" s="3">
        <f t="array" aca="1" ref="B16:BI28" ca="1">OFFSET([3]Mediana!$A$2,80,MATCH(_Disponible_Registral,[3]Mediana!$2:$2)-36-MONTH(_Disponible_Registral),13,48+MONTH(_Disponible_Registral))</f>
        <v>43131</v>
      </c>
      <c r="C16" s="3">
        <f ca="1"/>
        <v>43159</v>
      </c>
      <c r="D16" s="3">
        <f ca="1"/>
        <v>43190</v>
      </c>
      <c r="E16" s="3">
        <f ca="1"/>
        <v>43220</v>
      </c>
      <c r="F16" s="3">
        <f ca="1"/>
        <v>43251</v>
      </c>
      <c r="G16" s="3">
        <f ca="1"/>
        <v>43281</v>
      </c>
      <c r="H16" s="3">
        <f ca="1"/>
        <v>43312</v>
      </c>
      <c r="I16" s="3">
        <f ca="1"/>
        <v>43343</v>
      </c>
      <c r="J16" s="3">
        <f ca="1"/>
        <v>43373</v>
      </c>
      <c r="K16" s="3">
        <f ca="1"/>
        <v>43404</v>
      </c>
      <c r="L16" s="3">
        <f ca="1"/>
        <v>43434</v>
      </c>
      <c r="M16" s="3">
        <f ca="1"/>
        <v>43465</v>
      </c>
      <c r="N16" s="3">
        <f ca="1"/>
        <v>43496</v>
      </c>
      <c r="O16" s="3">
        <f ca="1"/>
        <v>43524</v>
      </c>
      <c r="P16" s="3">
        <f ca="1"/>
        <v>43555</v>
      </c>
      <c r="Q16" s="3">
        <f ca="1"/>
        <v>43585</v>
      </c>
      <c r="R16" s="3">
        <f ca="1"/>
        <v>43616</v>
      </c>
      <c r="S16" s="3">
        <f ca="1"/>
        <v>43646</v>
      </c>
      <c r="T16" s="3">
        <f ca="1"/>
        <v>43677</v>
      </c>
      <c r="U16" s="3">
        <f ca="1"/>
        <v>43708</v>
      </c>
      <c r="V16" s="3">
        <f ca="1"/>
        <v>43738</v>
      </c>
      <c r="W16" s="3">
        <f ca="1"/>
        <v>43769</v>
      </c>
      <c r="X16" s="3">
        <f ca="1"/>
        <v>43799</v>
      </c>
      <c r="Y16" s="3">
        <f ca="1"/>
        <v>43830</v>
      </c>
      <c r="Z16" s="3">
        <f ca="1"/>
        <v>43861</v>
      </c>
      <c r="AA16" s="3">
        <f ca="1"/>
        <v>43890</v>
      </c>
      <c r="AB16" s="3">
        <f ca="1"/>
        <v>43921</v>
      </c>
      <c r="AC16" s="3">
        <f ca="1"/>
        <v>43951</v>
      </c>
      <c r="AD16" s="3">
        <f ca="1"/>
        <v>43982</v>
      </c>
      <c r="AE16" s="3">
        <f ca="1"/>
        <v>44012</v>
      </c>
      <c r="AF16" s="3">
        <f ca="1"/>
        <v>44043</v>
      </c>
      <c r="AG16" s="3">
        <f ca="1"/>
        <v>44074</v>
      </c>
      <c r="AH16" s="3">
        <f ca="1"/>
        <v>44104</v>
      </c>
      <c r="AI16" s="3">
        <f ca="1"/>
        <v>44135</v>
      </c>
      <c r="AJ16" s="3">
        <f ca="1"/>
        <v>44165</v>
      </c>
      <c r="AK16" s="3">
        <f ca="1"/>
        <v>44196</v>
      </c>
      <c r="AL16" s="3">
        <f ca="1"/>
        <v>44227</v>
      </c>
      <c r="AM16" s="4">
        <f ca="1"/>
        <v>44255</v>
      </c>
      <c r="AN16" s="3">
        <f ca="1"/>
        <v>44286</v>
      </c>
      <c r="AO16" s="3">
        <f ca="1"/>
        <v>44316</v>
      </c>
      <c r="AP16" s="3">
        <f ca="1"/>
        <v>44347</v>
      </c>
      <c r="AQ16" s="3">
        <f ca="1"/>
        <v>44377</v>
      </c>
      <c r="AR16" s="3">
        <f ca="1"/>
        <v>44408</v>
      </c>
      <c r="AS16" s="3">
        <f ca="1"/>
        <v>44439</v>
      </c>
      <c r="AT16" s="3">
        <f ca="1"/>
        <v>44469</v>
      </c>
      <c r="AU16" s="3">
        <f ca="1"/>
        <v>44500</v>
      </c>
      <c r="AV16" s="3">
        <f ca="1"/>
        <v>44530</v>
      </c>
      <c r="AW16" s="3">
        <f ca="1"/>
        <v>44561</v>
      </c>
      <c r="AX16" s="3">
        <f ca="1"/>
        <v>44592</v>
      </c>
      <c r="AY16" s="4" t="e">
        <f ca="1"/>
        <v>#N/A</v>
      </c>
      <c r="AZ16" s="3" t="e">
        <f ca="1"/>
        <v>#N/A</v>
      </c>
      <c r="BA16" s="3" t="e">
        <f ca="1"/>
        <v>#N/A</v>
      </c>
      <c r="BB16" s="3" t="e">
        <f ca="1"/>
        <v>#N/A</v>
      </c>
      <c r="BC16" s="3" t="e">
        <f ca="1"/>
        <v>#N/A</v>
      </c>
      <c r="BD16" s="3" t="e">
        <f ca="1"/>
        <v>#N/A</v>
      </c>
      <c r="BE16" s="3" t="e">
        <f ca="1"/>
        <v>#N/A</v>
      </c>
      <c r="BF16" s="3" t="e">
        <f ca="1"/>
        <v>#N/A</v>
      </c>
      <c r="BG16" s="3" t="e">
        <f ca="1"/>
        <v>#N/A</v>
      </c>
      <c r="BH16" s="3" t="e">
        <f ca="1"/>
        <v>#N/A</v>
      </c>
      <c r="BI16" s="3" t="e">
        <f ca="1"/>
        <v>#N/A</v>
      </c>
      <c r="BK16" s="9">
        <f ca="1">INDEX(_SSTotalCLM,ROWS($A$1:A1))</f>
        <v>673915</v>
      </c>
      <c r="BL16" s="9">
        <f ca="1">INDEX(_SSTotalCLM,ROWS($A$1:C1))</f>
        <v>673915</v>
      </c>
      <c r="BM16" s="9"/>
      <c r="BN16" s="41">
        <f ca="1">SUM(OFFSET(BN17,0,0,_Horizonte_Registral,1))</f>
        <v>4</v>
      </c>
    </row>
    <row r="17" spans="1:66" x14ac:dyDescent="0.25">
      <c r="A17" s="5">
        <v>1</v>
      </c>
      <c r="B17" s="28">
        <f ca="1"/>
        <v>4.2779034154698517E-3</v>
      </c>
      <c r="C17" s="28">
        <f ca="1"/>
        <v>7.3810669523096586E-3</v>
      </c>
      <c r="D17" s="28">
        <f ca="1"/>
        <v>7.4249701387028005E-3</v>
      </c>
      <c r="E17" s="28">
        <f ca="1"/>
        <v>6.9287374894409686E-3</v>
      </c>
      <c r="F17" s="28">
        <f ca="1"/>
        <v>4.3930689310021E-3</v>
      </c>
      <c r="G17" s="28">
        <f ca="1"/>
        <v>3.0044634443398156E-3</v>
      </c>
      <c r="H17" s="28">
        <f ca="1"/>
        <v>7.6891751567505625E-3</v>
      </c>
      <c r="I17" s="28">
        <f ca="1"/>
        <v>7.375672621097484E-3</v>
      </c>
      <c r="J17" s="28">
        <f ca="1"/>
        <v>8.9582270209913224E-3</v>
      </c>
      <c r="K17" s="28">
        <f ca="1"/>
        <v>1.5915964935600959E-2</v>
      </c>
      <c r="L17" s="28">
        <f ca="1"/>
        <v>9.8663011061113845E-3</v>
      </c>
      <c r="M17" s="28">
        <f ca="1"/>
        <v>7.3010291735644862E-3</v>
      </c>
      <c r="N17" s="28">
        <f ca="1"/>
        <v>8.6461462445528662E-3</v>
      </c>
      <c r="O17" s="28">
        <f ca="1"/>
        <v>5.3472417210850562E-3</v>
      </c>
      <c r="P17" s="28">
        <f ca="1"/>
        <v>6.3522250881036585E-3</v>
      </c>
      <c r="Q17" s="28">
        <f ca="1"/>
        <v>7.4592899227651933E-3</v>
      </c>
      <c r="R17" s="28">
        <f ca="1"/>
        <v>7.8209728483564535E-3</v>
      </c>
      <c r="S17" s="28">
        <f ca="1"/>
        <v>5.9735916794832434E-3</v>
      </c>
      <c r="T17" s="28">
        <f ca="1"/>
        <v>3.1118954218662216E-3</v>
      </c>
      <c r="U17" s="28">
        <f ca="1"/>
        <v>2.5337956116493875E-3</v>
      </c>
      <c r="V17" s="28">
        <f ca="1"/>
        <v>6.709840489501023E-3</v>
      </c>
      <c r="W17" s="28">
        <f ca="1"/>
        <v>6.9100206712331058E-3</v>
      </c>
      <c r="X17" s="28">
        <f ca="1"/>
        <v>5.5745285645467501E-3</v>
      </c>
      <c r="Y17" s="28">
        <f ca="1"/>
        <v>5.4522026025907791E-3</v>
      </c>
      <c r="Z17" s="28">
        <f ca="1"/>
        <v>4.7019925317691325E-3</v>
      </c>
      <c r="AA17" s="28">
        <f ca="1"/>
        <v>5.7102804330470226E-3</v>
      </c>
      <c r="AB17" s="28">
        <f ca="1"/>
        <v>1.1174319655130986E-2</v>
      </c>
      <c r="AC17" s="28">
        <f ca="1"/>
        <v>2.7362948080568789E-2</v>
      </c>
      <c r="AD17" s="28">
        <f ca="1"/>
        <v>2.2094981863761961E-2</v>
      </c>
      <c r="AE17" s="28">
        <f ca="1"/>
        <v>9.7854453354121497E-3</v>
      </c>
      <c r="AF17" s="28">
        <f ca="1"/>
        <v>1.2170311526997551E-2</v>
      </c>
      <c r="AG17" s="28">
        <f ca="1"/>
        <v>1.2394707994419985E-2</v>
      </c>
      <c r="AH17" s="28">
        <f ca="1"/>
        <v>1.3061237090749914E-2</v>
      </c>
      <c r="AI17" s="28">
        <f ca="1"/>
        <v>1.0344240355044304E-2</v>
      </c>
      <c r="AJ17" s="28">
        <f ca="1"/>
        <v>7.188556374227266E-3</v>
      </c>
      <c r="AK17" s="28">
        <f ca="1"/>
        <v>5.3064145525548818E-3</v>
      </c>
      <c r="AL17" s="28">
        <f ca="1"/>
        <v>5.6983912459857705E-3</v>
      </c>
      <c r="AM17" s="28" t="str">
        <f ca="1"/>
        <v/>
      </c>
      <c r="AN17" s="28" t="str">
        <f ca="1"/>
        <v/>
      </c>
      <c r="AO17" s="28" t="str">
        <f ca="1"/>
        <v/>
      </c>
      <c r="AP17" s="28" t="str">
        <f ca="1"/>
        <v/>
      </c>
      <c r="AQ17" s="28" t="str">
        <f ca="1"/>
        <v/>
      </c>
      <c r="AR17" s="28" t="str">
        <f ca="1"/>
        <v/>
      </c>
      <c r="AS17" s="28" t="str">
        <f ca="1"/>
        <v/>
      </c>
      <c r="AT17" s="28" t="str">
        <f ca="1"/>
        <v/>
      </c>
      <c r="AU17" s="28" t="str">
        <f ca="1"/>
        <v/>
      </c>
      <c r="AV17" s="28" t="str">
        <f ca="1"/>
        <v/>
      </c>
      <c r="AW17" s="28" t="str">
        <f ca="1"/>
        <v/>
      </c>
      <c r="AX17" s="28" t="str">
        <f ca="1"/>
        <v/>
      </c>
      <c r="AY17" s="28" t="e">
        <f ca="1"/>
        <v>#N/A</v>
      </c>
      <c r="AZ17" s="28" t="e">
        <f ca="1"/>
        <v>#N/A</v>
      </c>
      <c r="BA17" s="28" t="e">
        <f ca="1"/>
        <v>#N/A</v>
      </c>
      <c r="BB17" s="28" t="e">
        <f ca="1"/>
        <v>#N/A</v>
      </c>
      <c r="BC17" s="28" t="e">
        <f ca="1"/>
        <v>#N/A</v>
      </c>
      <c r="BD17" s="28" t="e">
        <f ca="1"/>
        <v>#N/A</v>
      </c>
      <c r="BE17" s="28" t="e">
        <f ca="1"/>
        <v>#N/A</v>
      </c>
      <c r="BF17" s="28" t="e">
        <f ca="1"/>
        <v>#N/A</v>
      </c>
      <c r="BG17" s="28" t="e">
        <f ca="1"/>
        <v>#N/A</v>
      </c>
      <c r="BH17" s="28" t="e">
        <f ca="1"/>
        <v>#N/A</v>
      </c>
      <c r="BI17" s="28" t="e">
        <f ca="1"/>
        <v>#N/A</v>
      </c>
      <c r="BK17" s="9">
        <f ca="1">INDEX(_SSTotalCLM,ROWS($A$1:A2))</f>
        <v>671808</v>
      </c>
      <c r="BL17" s="9">
        <f ca="1">INDEX(_SSTotalCLM,ROWS($A$1:C2))</f>
        <v>671808</v>
      </c>
      <c r="BM17" s="9"/>
      <c r="BN17" s="38">
        <f ca="1">IF(INDEX(Previsiones_SSTotalCLM,1)&lt;INDEX(_SSTotalCLM,_NumeroMeses),1,0)</f>
        <v>1</v>
      </c>
    </row>
    <row r="18" spans="1:66" x14ac:dyDescent="0.25">
      <c r="A18" s="5">
        <v>2</v>
      </c>
      <c r="B18" s="28">
        <f ca="1"/>
        <v>1.1027749925345815E-2</v>
      </c>
      <c r="C18" s="28">
        <f ca="1"/>
        <v>1.0803458663383045E-2</v>
      </c>
      <c r="D18" s="28">
        <f ca="1"/>
        <v>1.2471984240885555E-2</v>
      </c>
      <c r="E18" s="28">
        <f ca="1"/>
        <v>1.0754169996424999E-2</v>
      </c>
      <c r="F18" s="28">
        <f ca="1"/>
        <v>7.2909213283467444E-3</v>
      </c>
      <c r="G18" s="28">
        <f ca="1"/>
        <v>8.1740962508738465E-3</v>
      </c>
      <c r="H18" s="28">
        <f ca="1"/>
        <v>9.0807483726548892E-3</v>
      </c>
      <c r="I18" s="28">
        <f ca="1"/>
        <v>1.3392047692444588E-2</v>
      </c>
      <c r="J18" s="28">
        <f ca="1"/>
        <v>1.121968612773947E-2</v>
      </c>
      <c r="K18" s="28">
        <f ca="1"/>
        <v>1.3333330248440389E-2</v>
      </c>
      <c r="L18" s="28">
        <f ca="1"/>
        <v>1.2059098512562998E-2</v>
      </c>
      <c r="M18" s="28">
        <f ca="1"/>
        <v>1.4769293622196058E-2</v>
      </c>
      <c r="N18" s="28">
        <f ca="1"/>
        <v>1.0165343072602945E-2</v>
      </c>
      <c r="O18" s="28">
        <f ca="1"/>
        <v>1.0052085523953196E-2</v>
      </c>
      <c r="P18" s="28">
        <f ca="1"/>
        <v>8.8499461696642245E-3</v>
      </c>
      <c r="Q18" s="28">
        <f ca="1"/>
        <v>1.2448863306899746E-2</v>
      </c>
      <c r="R18" s="28">
        <f ca="1"/>
        <v>1.2090210954923434E-2</v>
      </c>
      <c r="S18" s="28">
        <f ca="1"/>
        <v>9.0708304084911717E-3</v>
      </c>
      <c r="T18" s="28">
        <f ca="1"/>
        <v>5.7106110376884556E-3</v>
      </c>
      <c r="U18" s="28">
        <f ca="1"/>
        <v>6.2678087537743621E-3</v>
      </c>
      <c r="V18" s="28">
        <f ca="1"/>
        <v>7.2508794071286685E-3</v>
      </c>
      <c r="W18" s="28">
        <f ca="1"/>
        <v>8.4572063283785814E-3</v>
      </c>
      <c r="X18" s="28">
        <f ca="1"/>
        <v>8.1388366150359753E-3</v>
      </c>
      <c r="Y18" s="28">
        <f ca="1"/>
        <v>7.6653882341650315E-3</v>
      </c>
      <c r="Z18" s="28">
        <f ca="1"/>
        <v>6.3776493032664866E-3</v>
      </c>
      <c r="AA18" s="28">
        <f ca="1"/>
        <v>6.5241365128839201E-3</v>
      </c>
      <c r="AB18" s="28">
        <f ca="1"/>
        <v>2.3036577261487355E-2</v>
      </c>
      <c r="AC18" s="28">
        <f ca="1"/>
        <v>3.2017147202148828E-2</v>
      </c>
      <c r="AD18" s="28">
        <f ca="1"/>
        <v>3.0992091895824532E-2</v>
      </c>
      <c r="AE18" s="28">
        <f ca="1"/>
        <v>2.1618365855573498E-2</v>
      </c>
      <c r="AF18" s="28">
        <f ca="1"/>
        <v>1.7295310687638156E-2</v>
      </c>
      <c r="AG18" s="28">
        <f ca="1"/>
        <v>2.2047359033861558E-2</v>
      </c>
      <c r="AH18" s="28">
        <f ca="1"/>
        <v>1.8277575117898452E-2</v>
      </c>
      <c r="AI18" s="28">
        <f ca="1"/>
        <v>1.3808489830918119E-2</v>
      </c>
      <c r="AJ18" s="28">
        <f ca="1"/>
        <v>8.9664809427354407E-3</v>
      </c>
      <c r="AK18" s="28">
        <f ca="1"/>
        <v>8.4043745166490248E-3</v>
      </c>
      <c r="AL18" s="28">
        <f ca="1"/>
        <v>1.0462034749147978E-2</v>
      </c>
      <c r="AM18" s="28" t="str">
        <f ca="1"/>
        <v/>
      </c>
      <c r="AN18" s="28" t="str">
        <f ca="1"/>
        <v/>
      </c>
      <c r="AO18" s="28" t="str">
        <f ca="1"/>
        <v/>
      </c>
      <c r="AP18" s="28" t="str">
        <f ca="1"/>
        <v/>
      </c>
      <c r="AQ18" s="28" t="str">
        <f ca="1"/>
        <v/>
      </c>
      <c r="AR18" s="28" t="str">
        <f ca="1"/>
        <v/>
      </c>
      <c r="AS18" s="28" t="str">
        <f ca="1"/>
        <v/>
      </c>
      <c r="AT18" s="28" t="str">
        <f ca="1"/>
        <v/>
      </c>
      <c r="AU18" s="28" t="str">
        <f ca="1"/>
        <v/>
      </c>
      <c r="AV18" s="28" t="str">
        <f ca="1"/>
        <v/>
      </c>
      <c r="AW18" s="28" t="str">
        <f ca="1"/>
        <v/>
      </c>
      <c r="AX18" s="28" t="str">
        <f ca="1"/>
        <v/>
      </c>
      <c r="AY18" s="28" t="e">
        <f ca="1"/>
        <v>#N/A</v>
      </c>
      <c r="AZ18" s="28" t="e">
        <f ca="1"/>
        <v>#N/A</v>
      </c>
      <c r="BA18" s="28" t="e">
        <f ca="1"/>
        <v>#N/A</v>
      </c>
      <c r="BB18" s="28" t="e">
        <f ca="1"/>
        <v>#N/A</v>
      </c>
      <c r="BC18" s="28" t="e">
        <f ca="1"/>
        <v>#N/A</v>
      </c>
      <c r="BD18" s="28" t="e">
        <f ca="1"/>
        <v>#N/A</v>
      </c>
      <c r="BE18" s="28" t="e">
        <f ca="1"/>
        <v>#N/A</v>
      </c>
      <c r="BF18" s="28" t="e">
        <f ca="1"/>
        <v>#N/A</v>
      </c>
      <c r="BG18" s="28" t="e">
        <f ca="1"/>
        <v>#N/A</v>
      </c>
      <c r="BH18" s="28" t="e">
        <f ca="1"/>
        <v>#N/A</v>
      </c>
      <c r="BI18" s="28" t="e">
        <f ca="1"/>
        <v>#N/A</v>
      </c>
      <c r="BK18" s="9">
        <f ca="1">INDEX(_SSTotalCLM,ROWS($A$1:A3))</f>
        <v>671590</v>
      </c>
      <c r="BL18" s="9">
        <f ca="1">INDEX(_SSTotalCLM,ROWS($A$1:C3))</f>
        <v>671590</v>
      </c>
      <c r="BM18" s="9"/>
      <c r="BN18" s="38">
        <f ca="1">IF(INDEX(Previsiones_SSTotalCLM,2)&lt;INDEX(_SSTotalCLM,_NumeroMeses),1,0)</f>
        <v>1</v>
      </c>
    </row>
    <row r="19" spans="1:66" x14ac:dyDescent="0.25">
      <c r="A19" s="6">
        <v>3</v>
      </c>
      <c r="B19" s="28">
        <f ca="1"/>
        <v>1.4743717549893041E-2</v>
      </c>
      <c r="C19" s="28">
        <f ca="1"/>
        <v>1.5656788089125066E-2</v>
      </c>
      <c r="D19" s="28">
        <f ca="1"/>
        <v>1.617228414262168E-2</v>
      </c>
      <c r="E19" s="28">
        <f ca="1"/>
        <v>1.4881843121166798E-2</v>
      </c>
      <c r="F19" s="28">
        <f ca="1"/>
        <v>1.366193884855018E-2</v>
      </c>
      <c r="G19" s="28">
        <f ca="1"/>
        <v>1.221172438668224E-2</v>
      </c>
      <c r="H19" s="28">
        <f ca="1"/>
        <v>9.6565164577412585E-3</v>
      </c>
      <c r="I19" s="28">
        <f ca="1"/>
        <v>9.2684285220865706E-3</v>
      </c>
      <c r="J19" s="28">
        <f ca="1"/>
        <v>6.2563121103931148E-3</v>
      </c>
      <c r="K19" s="28">
        <f ca="1"/>
        <v>1.0373152786421877E-2</v>
      </c>
      <c r="L19" s="28">
        <f ca="1"/>
        <v>1.3433530403761058E-2</v>
      </c>
      <c r="M19" s="28">
        <f ca="1"/>
        <v>1.5311348373679264E-2</v>
      </c>
      <c r="N19" s="28">
        <f ca="1"/>
        <v>1.6678884184042498E-2</v>
      </c>
      <c r="O19" s="28">
        <f ca="1"/>
        <v>1.4307185108152791E-2</v>
      </c>
      <c r="P19" s="28">
        <f ca="1"/>
        <v>1.5428528395637967E-2</v>
      </c>
      <c r="Q19" s="28">
        <f ca="1"/>
        <v>1.5883480461398883E-2</v>
      </c>
      <c r="R19" s="28">
        <f ca="1"/>
        <v>1.701417857897667E-2</v>
      </c>
      <c r="S19" s="28">
        <f ca="1"/>
        <v>1.3998963724978013E-2</v>
      </c>
      <c r="T19" s="28">
        <f ca="1"/>
        <v>1.1974007065855984E-2</v>
      </c>
      <c r="U19" s="28">
        <f ca="1"/>
        <v>1.0052793136262731E-2</v>
      </c>
      <c r="V19" s="28">
        <f ca="1"/>
        <v>8.4030632062638173E-3</v>
      </c>
      <c r="W19" s="28">
        <f ca="1"/>
        <v>9.3332851147316515E-3</v>
      </c>
      <c r="X19" s="28">
        <f ca="1"/>
        <v>8.2437952937491656E-3</v>
      </c>
      <c r="Y19" s="28">
        <f ca="1"/>
        <v>7.0682622638570166E-3</v>
      </c>
      <c r="Z19" s="28">
        <f ca="1"/>
        <v>1.0494522297780542E-2</v>
      </c>
      <c r="AA19" s="28">
        <f ca="1"/>
        <v>2.0122161861814758E-2</v>
      </c>
      <c r="AB19" s="28">
        <f ca="1"/>
        <v>2.9948800199162906E-2</v>
      </c>
      <c r="AC19" s="28">
        <f ca="1"/>
        <v>3.3533868353812391E-2</v>
      </c>
      <c r="AD19" s="28">
        <f ca="1"/>
        <v>3.3299587709818362E-2</v>
      </c>
      <c r="AE19" s="28">
        <f ca="1"/>
        <v>3.000351513439228E-2</v>
      </c>
      <c r="AF19" s="28">
        <f ca="1"/>
        <v>2.6979098441124252E-2</v>
      </c>
      <c r="AG19" s="28">
        <f ca="1"/>
        <v>2.7525268204008083E-2</v>
      </c>
      <c r="AH19" s="28">
        <f ca="1"/>
        <v>2.757874830609203E-2</v>
      </c>
      <c r="AI19" s="28">
        <f ca="1"/>
        <v>2.1114791204484826E-2</v>
      </c>
      <c r="AJ19" s="28">
        <f ca="1"/>
        <v>1.4173758108684563E-2</v>
      </c>
      <c r="AK19" s="28">
        <f ca="1"/>
        <v>1.1571342728346787E-2</v>
      </c>
      <c r="AL19" s="28">
        <f ca="1"/>
        <v>6.7179061853316997E-3</v>
      </c>
      <c r="AM19" s="28" t="str">
        <f ca="1"/>
        <v/>
      </c>
      <c r="AN19" s="28" t="str">
        <f ca="1"/>
        <v/>
      </c>
      <c r="AO19" s="28" t="str">
        <f ca="1"/>
        <v/>
      </c>
      <c r="AP19" s="28" t="str">
        <f ca="1"/>
        <v/>
      </c>
      <c r="AQ19" s="28" t="str">
        <f ca="1"/>
        <v/>
      </c>
      <c r="AR19" s="28" t="str">
        <f ca="1"/>
        <v/>
      </c>
      <c r="AS19" s="28" t="str">
        <f ca="1"/>
        <v/>
      </c>
      <c r="AT19" s="28" t="str">
        <f ca="1"/>
        <v/>
      </c>
      <c r="AU19" s="28" t="str">
        <f ca="1"/>
        <v/>
      </c>
      <c r="AV19" s="28" t="str">
        <f ca="1"/>
        <v/>
      </c>
      <c r="AW19" s="28" t="str">
        <f ca="1"/>
        <v/>
      </c>
      <c r="AX19" s="28" t="str">
        <f ca="1"/>
        <v/>
      </c>
      <c r="AY19" s="28" t="e">
        <f ca="1"/>
        <v>#N/A</v>
      </c>
      <c r="AZ19" s="28" t="e">
        <f ca="1"/>
        <v>#N/A</v>
      </c>
      <c r="BA19" s="28" t="e">
        <f ca="1"/>
        <v>#N/A</v>
      </c>
      <c r="BB19" s="28" t="e">
        <f ca="1"/>
        <v>#N/A</v>
      </c>
      <c r="BC19" s="28" t="e">
        <f ca="1"/>
        <v>#N/A</v>
      </c>
      <c r="BD19" s="28" t="e">
        <f ca="1"/>
        <v>#N/A</v>
      </c>
      <c r="BE19" s="28" t="e">
        <f ca="1"/>
        <v>#N/A</v>
      </c>
      <c r="BF19" s="28" t="e">
        <f ca="1"/>
        <v>#N/A</v>
      </c>
      <c r="BG19" s="28" t="e">
        <f ca="1"/>
        <v>#N/A</v>
      </c>
      <c r="BH19" s="28" t="e">
        <f ca="1"/>
        <v>#N/A</v>
      </c>
      <c r="BI19" s="28" t="e">
        <f ca="1"/>
        <v>#N/A</v>
      </c>
      <c r="BK19" s="9">
        <f ca="1">INDEX(_SSTotalCLM,ROWS($A$1:A4))</f>
        <v>672551</v>
      </c>
      <c r="BL19" s="9">
        <f ca="1">INDEX(_SSTotalCLM,ROWS($A$1:C4))</f>
        <v>672551</v>
      </c>
      <c r="BM19" s="9"/>
      <c r="BN19" s="38">
        <f ca="1">IF(INDEX(Previsiones_SSTotalCLM,3)&lt;INDEX(_SSTotalCLM,_NumeroMeses),1,0)</f>
        <v>1</v>
      </c>
    </row>
    <row r="20" spans="1:66" x14ac:dyDescent="0.25">
      <c r="A20" s="6">
        <v>4</v>
      </c>
      <c r="B20" s="28">
        <f ca="1"/>
        <v>1.7251923581791791E-2</v>
      </c>
      <c r="C20" s="28">
        <f ca="1"/>
        <v>1.8093589698432319E-2</v>
      </c>
      <c r="D20" s="28">
        <f ca="1"/>
        <v>1.8185071108936531E-2</v>
      </c>
      <c r="E20" s="28">
        <f ca="1"/>
        <v>1.8012866139865531E-2</v>
      </c>
      <c r="F20" s="28">
        <f ca="1"/>
        <v>1.63915813405732E-2</v>
      </c>
      <c r="G20" s="28">
        <f ca="1"/>
        <v>1.1824804506737209E-2</v>
      </c>
      <c r="H20" s="28">
        <f ca="1"/>
        <v>1.1087231266225296E-2</v>
      </c>
      <c r="I20" s="28">
        <f ca="1"/>
        <v>9.1699183850180912E-3</v>
      </c>
      <c r="J20" s="28">
        <f ca="1"/>
        <v>9.9816414998853929E-3</v>
      </c>
      <c r="K20" s="28">
        <f ca="1"/>
        <v>1.4745904516778091E-2</v>
      </c>
      <c r="L20" s="28">
        <f ca="1"/>
        <v>1.639818075683714E-2</v>
      </c>
      <c r="M20" s="28">
        <f ca="1"/>
        <v>1.5001254542018965E-2</v>
      </c>
      <c r="N20" s="28">
        <f ca="1"/>
        <v>1.7329341811770368E-2</v>
      </c>
      <c r="O20" s="28">
        <f ca="1"/>
        <v>2.0050926682231469E-2</v>
      </c>
      <c r="P20" s="28">
        <f ca="1"/>
        <v>1.7747772856104238E-2</v>
      </c>
      <c r="Q20" s="28">
        <f ca="1"/>
        <v>1.8967370149870665E-2</v>
      </c>
      <c r="R20" s="28">
        <f ca="1"/>
        <v>1.9749604853594588E-2</v>
      </c>
      <c r="S20" s="28">
        <f ca="1"/>
        <v>1.8829189075398794E-2</v>
      </c>
      <c r="T20" s="28">
        <f ca="1"/>
        <v>1.5476038268496825E-2</v>
      </c>
      <c r="U20" s="28">
        <f ca="1"/>
        <v>1.1951443367391113E-2</v>
      </c>
      <c r="V20" s="28">
        <f ca="1"/>
        <v>9.5218886085779372E-3</v>
      </c>
      <c r="W20" s="28">
        <f ca="1"/>
        <v>7.6462788698311943E-3</v>
      </c>
      <c r="X20" s="28">
        <f ca="1"/>
        <v>8.0459965193040474E-3</v>
      </c>
      <c r="Y20" s="28">
        <f ca="1"/>
        <v>9.7475592984502708E-3</v>
      </c>
      <c r="Z20" s="28">
        <f ca="1"/>
        <v>2.042651199236567E-2</v>
      </c>
      <c r="AA20" s="28">
        <f ca="1"/>
        <v>2.7547443615665988E-2</v>
      </c>
      <c r="AB20" s="28">
        <f ca="1"/>
        <v>3.3862657475030158E-2</v>
      </c>
      <c r="AC20" s="28">
        <f ca="1"/>
        <v>3.4128438042269456E-2</v>
      </c>
      <c r="AD20" s="28">
        <f ca="1"/>
        <v>3.6013908689183256E-2</v>
      </c>
      <c r="AE20" s="28">
        <f ca="1"/>
        <v>3.5922042967961559E-2</v>
      </c>
      <c r="AF20" s="28">
        <f ca="1"/>
        <v>3.3921170341969349E-2</v>
      </c>
      <c r="AG20" s="28">
        <f ca="1"/>
        <v>3.2400059632331481E-2</v>
      </c>
      <c r="AH20" s="28">
        <f ca="1"/>
        <v>3.3292775521417656E-2</v>
      </c>
      <c r="AI20" s="28">
        <f ca="1"/>
        <v>2.9506937834887174E-2</v>
      </c>
      <c r="AJ20" s="28">
        <f ca="1"/>
        <v>2.4320738694182015E-2</v>
      </c>
      <c r="AK20" s="28">
        <f ca="1"/>
        <v>2.1525934305515096E-2</v>
      </c>
      <c r="AL20" s="28">
        <f ca="1"/>
        <v>1.6661754885552417E-2</v>
      </c>
      <c r="AM20" s="28" t="str">
        <f ca="1"/>
        <v/>
      </c>
      <c r="AN20" s="28" t="str">
        <f ca="1"/>
        <v/>
      </c>
      <c r="AO20" s="28" t="str">
        <f ca="1"/>
        <v/>
      </c>
      <c r="AP20" s="28" t="str">
        <f ca="1"/>
        <v/>
      </c>
      <c r="AQ20" s="28" t="str">
        <f ca="1"/>
        <v/>
      </c>
      <c r="AR20" s="28" t="str">
        <f ca="1"/>
        <v/>
      </c>
      <c r="AS20" s="28" t="str">
        <f ca="1"/>
        <v/>
      </c>
      <c r="AT20" s="28" t="str">
        <f ca="1"/>
        <v/>
      </c>
      <c r="AU20" s="28" t="str">
        <f ca="1"/>
        <v/>
      </c>
      <c r="AV20" s="28" t="str">
        <f ca="1"/>
        <v/>
      </c>
      <c r="AW20" s="28" t="str">
        <f ca="1"/>
        <v/>
      </c>
      <c r="AX20" s="28" t="str">
        <f ca="1"/>
        <v/>
      </c>
      <c r="AY20" s="28" t="e">
        <f ca="1"/>
        <v>#N/A</v>
      </c>
      <c r="AZ20" s="28" t="e">
        <f ca="1"/>
        <v>#N/A</v>
      </c>
      <c r="BA20" s="28" t="e">
        <f ca="1"/>
        <v>#N/A</v>
      </c>
      <c r="BB20" s="28" t="e">
        <f ca="1"/>
        <v>#N/A</v>
      </c>
      <c r="BC20" s="28" t="e">
        <f ca="1"/>
        <v>#N/A</v>
      </c>
      <c r="BD20" s="28" t="e">
        <f ca="1"/>
        <v>#N/A</v>
      </c>
      <c r="BE20" s="28" t="e">
        <f ca="1"/>
        <v>#N/A</v>
      </c>
      <c r="BF20" s="28" t="e">
        <f ca="1"/>
        <v>#N/A</v>
      </c>
      <c r="BG20" s="28" t="e">
        <f ca="1"/>
        <v>#N/A</v>
      </c>
      <c r="BH20" s="28" t="e">
        <f ca="1"/>
        <v>#N/A</v>
      </c>
      <c r="BI20" s="28" t="e">
        <f ca="1"/>
        <v>#N/A</v>
      </c>
      <c r="BK20" s="9">
        <f ca="1">INDEX(_SSTotalCLM,ROWS($A$1:A5))</f>
        <v>681815</v>
      </c>
      <c r="BL20" s="9">
        <f ca="1">INDEX(_SSTotalCLM,ROWS($A$1:C5))</f>
        <v>681815</v>
      </c>
      <c r="BM20" s="9"/>
      <c r="BN20" s="38">
        <f ca="1">IF(INDEX(Previsiones_SSTotalCLM,4)&lt;INDEX(_SSTotalCLM,_NumeroMeses),1,0)</f>
        <v>1</v>
      </c>
    </row>
    <row r="21" spans="1:66" x14ac:dyDescent="0.25">
      <c r="A21" s="6">
        <v>5</v>
      </c>
      <c r="B21" s="28">
        <f ca="1"/>
        <v>1.7966567609794031E-2</v>
      </c>
      <c r="C21" s="28">
        <f ca="1"/>
        <v>1.8283463532632962E-2</v>
      </c>
      <c r="D21" s="28">
        <f ca="1"/>
        <v>1.6691920475313579E-2</v>
      </c>
      <c r="E21" s="28">
        <f ca="1"/>
        <v>1.5962759059010879E-2</v>
      </c>
      <c r="F21" s="28">
        <f ca="1"/>
        <v>1.5905121862648825E-2</v>
      </c>
      <c r="G21" s="28">
        <f ca="1"/>
        <v>1.5303409701636798E-2</v>
      </c>
      <c r="H21" s="28">
        <f ca="1"/>
        <v>1.3305884027974557E-2</v>
      </c>
      <c r="I21" s="28">
        <f ca="1"/>
        <v>1.1623249991765091E-2</v>
      </c>
      <c r="J21" s="28">
        <f ca="1"/>
        <v>1.3429228607358679E-2</v>
      </c>
      <c r="K21" s="28">
        <f ca="1"/>
        <v>1.840818088723668E-2</v>
      </c>
      <c r="L21" s="28">
        <f ca="1"/>
        <v>1.9282404232199523E-2</v>
      </c>
      <c r="M21" s="28">
        <f ca="1"/>
        <v>1.6326403543179244E-2</v>
      </c>
      <c r="N21" s="28">
        <f ca="1"/>
        <v>1.7100785878408756E-2</v>
      </c>
      <c r="O21" s="28">
        <f ca="1"/>
        <v>1.9888029466934461E-2</v>
      </c>
      <c r="P21" s="28">
        <f ca="1"/>
        <v>2.1148111659712157E-2</v>
      </c>
      <c r="Q21" s="28">
        <f ca="1"/>
        <v>1.9654746304564173E-2</v>
      </c>
      <c r="R21" s="28">
        <f ca="1"/>
        <v>2.1517885403958818E-2</v>
      </c>
      <c r="S21" s="28">
        <f ca="1"/>
        <v>2.2581501302645454E-2</v>
      </c>
      <c r="T21" s="28">
        <f ca="1"/>
        <v>1.9612713006117242E-2</v>
      </c>
      <c r="U21" s="28">
        <f ca="1"/>
        <v>1.5455149535674433E-2</v>
      </c>
      <c r="V21" s="28">
        <f ca="1"/>
        <v>1.2034651515904013E-2</v>
      </c>
      <c r="W21" s="28">
        <f ca="1"/>
        <v>1.0078562409040545E-2</v>
      </c>
      <c r="X21" s="28">
        <f ca="1"/>
        <v>7.7385574702012079E-3</v>
      </c>
      <c r="Y21" s="28">
        <f ca="1"/>
        <v>1.4710697514328425E-2</v>
      </c>
      <c r="Z21" s="28">
        <f ca="1"/>
        <v>2.2525705633040492E-2</v>
      </c>
      <c r="AA21" s="28">
        <f ca="1"/>
        <v>2.6914861027903973E-2</v>
      </c>
      <c r="AB21" s="28">
        <f ca="1"/>
        <v>3.2443967260722566E-2</v>
      </c>
      <c r="AC21" s="28">
        <f ca="1"/>
        <v>3.1366304131559962E-2</v>
      </c>
      <c r="AD21" s="28">
        <f ca="1"/>
        <v>3.7957369036603364E-2</v>
      </c>
      <c r="AE21" s="28">
        <f ca="1"/>
        <v>3.7841838650668244E-2</v>
      </c>
      <c r="AF21" s="28">
        <f ca="1"/>
        <v>3.6785223342957536E-2</v>
      </c>
      <c r="AG21" s="28">
        <f ca="1"/>
        <v>3.7736761093056334E-2</v>
      </c>
      <c r="AH21" s="28">
        <f ca="1"/>
        <v>3.4297655308013431E-2</v>
      </c>
      <c r="AI21" s="28">
        <f ca="1"/>
        <v>3.9589750090082358E-2</v>
      </c>
      <c r="AJ21" s="28">
        <f ca="1"/>
        <v>3.7652511634623173E-2</v>
      </c>
      <c r="AK21" s="28">
        <f ca="1"/>
        <v>3.3549462111844619E-2</v>
      </c>
      <c r="AL21" s="28">
        <f ca="1"/>
        <v>2.875077570276393E-2</v>
      </c>
      <c r="AM21" s="28" t="str">
        <f ca="1"/>
        <v/>
      </c>
      <c r="AN21" s="28" t="str">
        <f ca="1"/>
        <v/>
      </c>
      <c r="AO21" s="28" t="str">
        <f ca="1"/>
        <v/>
      </c>
      <c r="AP21" s="28" t="str">
        <f ca="1"/>
        <v/>
      </c>
      <c r="AQ21" s="28" t="str">
        <f ca="1"/>
        <v/>
      </c>
      <c r="AR21" s="28" t="str">
        <f ca="1"/>
        <v/>
      </c>
      <c r="AS21" s="28" t="str">
        <f ca="1"/>
        <v/>
      </c>
      <c r="AT21" s="28" t="str">
        <f ca="1"/>
        <v/>
      </c>
      <c r="AU21" s="28" t="str">
        <f ca="1"/>
        <v/>
      </c>
      <c r="AV21" s="28" t="str">
        <f ca="1"/>
        <v/>
      </c>
      <c r="AW21" s="28" t="str">
        <f ca="1"/>
        <v/>
      </c>
      <c r="AX21" s="28" t="str">
        <f ca="1"/>
        <v/>
      </c>
      <c r="AY21" s="28" t="e">
        <f ca="1"/>
        <v>#N/A</v>
      </c>
      <c r="AZ21" s="28" t="e">
        <f ca="1"/>
        <v>#N/A</v>
      </c>
      <c r="BA21" s="28" t="e">
        <f ca="1"/>
        <v>#N/A</v>
      </c>
      <c r="BB21" s="28" t="e">
        <f ca="1"/>
        <v>#N/A</v>
      </c>
      <c r="BC21" s="28" t="e">
        <f ca="1"/>
        <v>#N/A</v>
      </c>
      <c r="BD21" s="28" t="e">
        <f ca="1"/>
        <v>#N/A</v>
      </c>
      <c r="BE21" s="28" t="e">
        <f ca="1"/>
        <v>#N/A</v>
      </c>
      <c r="BF21" s="28" t="e">
        <f ca="1"/>
        <v>#N/A</v>
      </c>
      <c r="BG21" s="28" t="e">
        <f ca="1"/>
        <v>#N/A</v>
      </c>
      <c r="BH21" s="28" t="e">
        <f ca="1"/>
        <v>#N/A</v>
      </c>
      <c r="BI21" s="28" t="e">
        <f ca="1"/>
        <v>#N/A</v>
      </c>
      <c r="BK21" s="9">
        <f ca="1">INDEX(_SSTotalCLM,ROWS($A$1:A6))</f>
        <v>694273</v>
      </c>
      <c r="BL21" s="9">
        <f ca="1">INDEX(_SSTotalCLM,ROWS($A$1:C6))</f>
        <v>694273</v>
      </c>
      <c r="BM21" s="9"/>
      <c r="BN21" s="38">
        <f ca="1">IF(INDEX(Previsiones_SSTotalCLM,5)&lt;INDEX(_SSTotalCLM,_NumeroMeses),1,0)</f>
        <v>0</v>
      </c>
    </row>
    <row r="22" spans="1:66" x14ac:dyDescent="0.25">
      <c r="A22" s="6">
        <v>6</v>
      </c>
      <c r="B22" s="28">
        <f ca="1"/>
        <v>1.8094023796618806E-2</v>
      </c>
      <c r="C22" s="28">
        <f ca="1"/>
        <v>1.6939766285461622E-2</v>
      </c>
      <c r="D22" s="28">
        <f ca="1"/>
        <v>1.5553181201685144E-2</v>
      </c>
      <c r="E22" s="28">
        <f ca="1"/>
        <v>1.5554227864092E-2</v>
      </c>
      <c r="F22" s="28">
        <f ca="1"/>
        <v>1.8009454780430978E-2</v>
      </c>
      <c r="G22" s="28">
        <f ca="1"/>
        <v>1.9936765120152584E-2</v>
      </c>
      <c r="H22" s="28">
        <f ca="1"/>
        <v>1.9638548988056368E-2</v>
      </c>
      <c r="I22" s="28">
        <f ca="1"/>
        <v>1.765760590096362E-2</v>
      </c>
      <c r="J22" s="28">
        <f ca="1"/>
        <v>1.7695488991245293E-2</v>
      </c>
      <c r="K22" s="28">
        <f ca="1"/>
        <v>2.1393165285087046E-2</v>
      </c>
      <c r="L22" s="28">
        <f ca="1"/>
        <v>2.0419895859711129E-2</v>
      </c>
      <c r="M22" s="28">
        <f ca="1"/>
        <v>1.8091833180598531E-2</v>
      </c>
      <c r="N22" s="28">
        <f ca="1"/>
        <v>1.8393196705436286E-2</v>
      </c>
      <c r="O22" s="28">
        <f ca="1"/>
        <v>1.9263326630451615E-2</v>
      </c>
      <c r="P22" s="28">
        <f ca="1"/>
        <v>2.1266714762972889E-2</v>
      </c>
      <c r="Q22" s="28">
        <f ca="1"/>
        <v>2.3933277555748759E-2</v>
      </c>
      <c r="R22" s="28">
        <f ca="1"/>
        <v>2.2589768215732366E-2</v>
      </c>
      <c r="S22" s="28">
        <f ca="1"/>
        <v>2.2992505634369158E-2</v>
      </c>
      <c r="T22" s="28">
        <f ca="1"/>
        <v>2.2730671802909004E-2</v>
      </c>
      <c r="U22" s="28">
        <f ca="1"/>
        <v>2.0604186992158449E-2</v>
      </c>
      <c r="V22" s="28">
        <f ca="1"/>
        <v>1.7190480363960557E-2</v>
      </c>
      <c r="W22" s="28">
        <f ca="1"/>
        <v>1.4107863501670651E-2</v>
      </c>
      <c r="X22" s="28">
        <f ca="1"/>
        <v>1.5239886462039021E-2</v>
      </c>
      <c r="Y22" s="28">
        <f ca="1"/>
        <v>1.8690056932967165E-2</v>
      </c>
      <c r="Z22" s="28">
        <f ca="1"/>
        <v>2.344854921368196E-2</v>
      </c>
      <c r="AA22" s="28">
        <f ca="1"/>
        <v>2.6830261500115717E-2</v>
      </c>
      <c r="AB22" s="28">
        <f ca="1"/>
        <v>2.9657203165190483E-2</v>
      </c>
      <c r="AC22" s="28">
        <f ca="1"/>
        <v>3.0083702778160634E-2</v>
      </c>
      <c r="AD22" s="28">
        <f ca="1"/>
        <v>3.5024846872155103E-2</v>
      </c>
      <c r="AE22" s="28">
        <f ca="1"/>
        <v>3.8613056828950144E-2</v>
      </c>
      <c r="AF22" s="28">
        <f ca="1"/>
        <v>3.9153332936006958E-2</v>
      </c>
      <c r="AG22" s="28">
        <f ca="1"/>
        <v>3.766641806485551E-2</v>
      </c>
      <c r="AH22" s="28">
        <f ca="1"/>
        <v>3.9135076440782568E-2</v>
      </c>
      <c r="AI22" s="28">
        <f ca="1"/>
        <v>4.0836529859047545E-2</v>
      </c>
      <c r="AJ22" s="28">
        <f ca="1"/>
        <v>4.7475084110673103E-2</v>
      </c>
      <c r="AK22" s="28">
        <f ca="1"/>
        <v>4.8196611852682321E-2</v>
      </c>
      <c r="AL22" s="28">
        <f ca="1"/>
        <v>4.1086818716922782E-2</v>
      </c>
      <c r="AM22" s="28" t="str">
        <f ca="1"/>
        <v/>
      </c>
      <c r="AN22" s="28" t="str">
        <f ca="1"/>
        <v/>
      </c>
      <c r="AO22" s="28" t="str">
        <f ca="1"/>
        <v/>
      </c>
      <c r="AP22" s="28" t="str">
        <f ca="1"/>
        <v/>
      </c>
      <c r="AQ22" s="28" t="str">
        <f ca="1"/>
        <v/>
      </c>
      <c r="AR22" s="28" t="str">
        <f ca="1"/>
        <v/>
      </c>
      <c r="AS22" s="28" t="str">
        <f ca="1"/>
        <v/>
      </c>
      <c r="AT22" s="28" t="str">
        <f ca="1"/>
        <v/>
      </c>
      <c r="AU22" s="28" t="str">
        <f ca="1"/>
        <v/>
      </c>
      <c r="AV22" s="28" t="str">
        <f ca="1"/>
        <v/>
      </c>
      <c r="AW22" s="28" t="str">
        <f ca="1"/>
        <v/>
      </c>
      <c r="AX22" s="28" t="str">
        <f ca="1"/>
        <v/>
      </c>
      <c r="AY22" s="28" t="e">
        <f ca="1"/>
        <v>#N/A</v>
      </c>
      <c r="AZ22" s="28" t="e">
        <f ca="1"/>
        <v>#N/A</v>
      </c>
      <c r="BA22" s="28" t="e">
        <f ca="1"/>
        <v>#N/A</v>
      </c>
      <c r="BB22" s="28" t="e">
        <f ca="1"/>
        <v>#N/A</v>
      </c>
      <c r="BC22" s="28" t="e">
        <f ca="1"/>
        <v>#N/A</v>
      </c>
      <c r="BD22" s="28" t="e">
        <f ca="1"/>
        <v>#N/A</v>
      </c>
      <c r="BE22" s="28" t="e">
        <f ca="1"/>
        <v>#N/A</v>
      </c>
      <c r="BF22" s="28" t="e">
        <f ca="1"/>
        <v>#N/A</v>
      </c>
      <c r="BG22" s="28" t="e">
        <f ca="1"/>
        <v>#N/A</v>
      </c>
      <c r="BH22" s="28" t="e">
        <f ca="1"/>
        <v>#N/A</v>
      </c>
      <c r="BI22" s="28" t="e">
        <f ca="1"/>
        <v>#N/A</v>
      </c>
      <c r="BK22" s="9">
        <f ca="1">INDEX(_SSTotalCLM,ROWS($A$1:A7))</f>
        <v>702314</v>
      </c>
      <c r="BL22" s="9">
        <f ca="1">INDEX(_SSTotalCLM,ROWS($A$1:C7))</f>
        <v>702314</v>
      </c>
      <c r="BM22" s="9"/>
      <c r="BN22" s="38">
        <f ca="1">IF(INDEX(Previsiones_SSTotalCLM,6)&lt;INDEX(_SSTotalCLM,_NumeroMeses),1,0)</f>
        <v>0</v>
      </c>
    </row>
    <row r="23" spans="1:66" x14ac:dyDescent="0.25">
      <c r="A23" s="5">
        <v>7</v>
      </c>
      <c r="B23" s="28">
        <f ca="1"/>
        <v>1.7612255924454572E-2</v>
      </c>
      <c r="C23" s="28">
        <f ca="1"/>
        <v>1.604281154420225E-2</v>
      </c>
      <c r="D23" s="28">
        <f ca="1"/>
        <v>1.6304186224778548E-2</v>
      </c>
      <c r="E23" s="28">
        <f ca="1"/>
        <v>1.6170489540561703E-2</v>
      </c>
      <c r="F23" s="28">
        <f ca="1"/>
        <v>1.7735731749872995E-2</v>
      </c>
      <c r="G23" s="28">
        <f ca="1"/>
        <v>2.1436945602905998E-2</v>
      </c>
      <c r="H23" s="28">
        <f ca="1"/>
        <v>2.4333128998491591E-2</v>
      </c>
      <c r="I23" s="28">
        <f ca="1"/>
        <v>2.2153879275263931E-2</v>
      </c>
      <c r="J23" s="28">
        <f ca="1"/>
        <v>2.0828984054233939E-2</v>
      </c>
      <c r="K23" s="28">
        <f ca="1"/>
        <v>2.2316138115906881E-2</v>
      </c>
      <c r="L23" s="28">
        <f ca="1"/>
        <v>2.0889672210878535E-2</v>
      </c>
      <c r="M23" s="28">
        <f ca="1"/>
        <v>2.0233124518166026E-2</v>
      </c>
      <c r="N23" s="28">
        <f ca="1"/>
        <v>2.104633383730228E-2</v>
      </c>
      <c r="O23" s="28">
        <f ca="1"/>
        <v>2.2056086023797244E-2</v>
      </c>
      <c r="P23" s="28">
        <f ca="1"/>
        <v>2.3414337727447616E-2</v>
      </c>
      <c r="Q23" s="28">
        <f ca="1"/>
        <v>2.5579943861292836E-2</v>
      </c>
      <c r="R23" s="28">
        <f ca="1"/>
        <v>2.5879807828760353E-2</v>
      </c>
      <c r="S23" s="28">
        <f ca="1"/>
        <v>2.2854778360245506E-2</v>
      </c>
      <c r="T23" s="28">
        <f ca="1"/>
        <v>2.2984316974602473E-2</v>
      </c>
      <c r="U23" s="28">
        <f ca="1"/>
        <v>2.2616969124319972E-2</v>
      </c>
      <c r="V23" s="28">
        <f ca="1"/>
        <v>2.077168501840403E-2</v>
      </c>
      <c r="W23" s="28">
        <f ca="1"/>
        <v>2.120248635886203E-2</v>
      </c>
      <c r="X23" s="28">
        <f ca="1"/>
        <v>2.0185212823627795E-2</v>
      </c>
      <c r="Y23" s="28">
        <f ca="1"/>
        <v>2.1199344161191253E-2</v>
      </c>
      <c r="Z23" s="28">
        <f ca="1"/>
        <v>2.3829120406791041E-2</v>
      </c>
      <c r="AA23" s="28">
        <f ca="1"/>
        <v>2.6238692116768422E-2</v>
      </c>
      <c r="AB23" s="28">
        <f ca="1"/>
        <v>2.6824407909317307E-2</v>
      </c>
      <c r="AC23" s="28">
        <f ca="1"/>
        <v>2.7678954579213273E-2</v>
      </c>
      <c r="AD23" s="28">
        <f ca="1"/>
        <v>3.3292499639481193E-2</v>
      </c>
      <c r="AE23" s="28">
        <f ca="1"/>
        <v>3.7405327850052288E-2</v>
      </c>
      <c r="AF23" s="28">
        <f ca="1"/>
        <v>3.8425329478893905E-2</v>
      </c>
      <c r="AG23" s="28">
        <f ca="1"/>
        <v>3.8177997976816647E-2</v>
      </c>
      <c r="AH23" s="28">
        <f ca="1"/>
        <v>3.8129972438644855E-2</v>
      </c>
      <c r="AI23" s="28">
        <f ca="1"/>
        <v>4.0634314200744669E-2</v>
      </c>
      <c r="AJ23" s="28">
        <f ca="1"/>
        <v>4.6539517957101283E-2</v>
      </c>
      <c r="AK23" s="28">
        <f ca="1"/>
        <v>5.77115262891238E-2</v>
      </c>
      <c r="AL23" s="28">
        <f ca="1"/>
        <v>5.790642778504361E-2</v>
      </c>
      <c r="AM23" s="28" t="str">
        <f ca="1"/>
        <v/>
      </c>
      <c r="AN23" s="28" t="str">
        <f ca="1"/>
        <v/>
      </c>
      <c r="AO23" s="28" t="str">
        <f ca="1"/>
        <v/>
      </c>
      <c r="AP23" s="28" t="str">
        <f ca="1"/>
        <v/>
      </c>
      <c r="AQ23" s="28" t="str">
        <f ca="1"/>
        <v/>
      </c>
      <c r="AR23" s="28" t="str">
        <f ca="1"/>
        <v/>
      </c>
      <c r="AS23" s="28" t="str">
        <f ca="1"/>
        <v/>
      </c>
      <c r="AT23" s="28" t="str">
        <f ca="1"/>
        <v/>
      </c>
      <c r="AU23" s="28" t="str">
        <f ca="1"/>
        <v/>
      </c>
      <c r="AV23" s="28" t="str">
        <f ca="1"/>
        <v/>
      </c>
      <c r="AW23" s="28" t="str">
        <f ca="1"/>
        <v/>
      </c>
      <c r="AX23" s="28" t="str">
        <f ca="1"/>
        <v/>
      </c>
      <c r="AY23" s="28" t="e">
        <f ca="1"/>
        <v>#N/A</v>
      </c>
      <c r="AZ23" s="28" t="e">
        <f ca="1"/>
        <v>#N/A</v>
      </c>
      <c r="BA23" s="28" t="e">
        <f ca="1"/>
        <v>#N/A</v>
      </c>
      <c r="BB23" s="28" t="e">
        <f ca="1"/>
        <v>#N/A</v>
      </c>
      <c r="BC23" s="28" t="e">
        <f ca="1"/>
        <v>#N/A</v>
      </c>
      <c r="BD23" s="28" t="e">
        <f ca="1"/>
        <v>#N/A</v>
      </c>
      <c r="BE23" s="28" t="e">
        <f ca="1"/>
        <v>#N/A</v>
      </c>
      <c r="BF23" s="28" t="e">
        <f ca="1"/>
        <v>#N/A</v>
      </c>
      <c r="BG23" s="28" t="e">
        <f ca="1"/>
        <v>#N/A</v>
      </c>
      <c r="BH23" s="28" t="e">
        <f ca="1"/>
        <v>#N/A</v>
      </c>
      <c r="BI23" s="28" t="e">
        <f ca="1"/>
        <v>#N/A</v>
      </c>
      <c r="BK23" s="9">
        <f ca="1">INDEX(_SSTotalCLM,ROWS($A$1:A8))</f>
        <v>695247</v>
      </c>
      <c r="BL23" s="9">
        <f ca="1">INDEX(_SSTotalCLM,ROWS($A$1:C8))</f>
        <v>695247</v>
      </c>
      <c r="BM23" s="9"/>
      <c r="BN23" s="38">
        <f ca="1">IF(INDEX(Previsiones_SSTotalCLM,7)&lt;INDEX(_SSTotalCLM,_NumeroMeses),1,0)</f>
        <v>0</v>
      </c>
    </row>
    <row r="24" spans="1:66" x14ac:dyDescent="0.25">
      <c r="A24" s="5">
        <v>8</v>
      </c>
      <c r="B24" s="28">
        <f ca="1"/>
        <v>1.7140711204804128E-2</v>
      </c>
      <c r="C24" s="28">
        <f ca="1"/>
        <v>1.7694909362150922E-2</v>
      </c>
      <c r="D24" s="28">
        <f ca="1"/>
        <v>1.5083110311626527E-2</v>
      </c>
      <c r="E24" s="28">
        <f ca="1"/>
        <v>1.4668395196522761E-2</v>
      </c>
      <c r="F24" s="28">
        <f ca="1"/>
        <v>1.7436956402832725E-2</v>
      </c>
      <c r="G24" s="28">
        <f ca="1"/>
        <v>2.1624850150006966E-2</v>
      </c>
      <c r="H24" s="28">
        <f ca="1"/>
        <v>2.4068928269416187E-2</v>
      </c>
      <c r="I24" s="28">
        <f ca="1"/>
        <v>2.438420863313908E-2</v>
      </c>
      <c r="J24" s="28">
        <f ca="1"/>
        <v>2.3039023574946218E-2</v>
      </c>
      <c r="K24" s="28">
        <f ca="1"/>
        <v>2.2332985270871759E-2</v>
      </c>
      <c r="L24" s="28">
        <f ca="1"/>
        <v>2.0223036553903423E-2</v>
      </c>
      <c r="M24" s="28">
        <f ca="1"/>
        <v>2.0590988695312406E-2</v>
      </c>
      <c r="N24" s="28">
        <f ca="1"/>
        <v>2.3054580977325101E-2</v>
      </c>
      <c r="O24" s="28">
        <f ca="1"/>
        <v>2.5498381692975997E-2</v>
      </c>
      <c r="P24" s="28">
        <f ca="1"/>
        <v>2.5512437286798209E-2</v>
      </c>
      <c r="Q24" s="28">
        <f ca="1"/>
        <v>2.5128378897173783E-2</v>
      </c>
      <c r="R24" s="28">
        <f ca="1"/>
        <v>2.5770942636561413E-2</v>
      </c>
      <c r="S24" s="28">
        <f ca="1"/>
        <v>2.5865839173130824E-2</v>
      </c>
      <c r="T24" s="28">
        <f ca="1"/>
        <v>2.3782427864942217E-2</v>
      </c>
      <c r="U24" s="28">
        <f ca="1"/>
        <v>2.4410210859389523E-2</v>
      </c>
      <c r="V24" s="28">
        <f ca="1"/>
        <v>2.8463232515666785E-2</v>
      </c>
      <c r="W24" s="28">
        <f ca="1"/>
        <v>2.8588069684669377E-2</v>
      </c>
      <c r="X24" s="28">
        <f ca="1"/>
        <v>2.5806726973970861E-2</v>
      </c>
      <c r="Y24" s="28">
        <f ca="1"/>
        <v>2.5515055030282327E-2</v>
      </c>
      <c r="Z24" s="28">
        <f ca="1"/>
        <v>2.5746528561893519E-2</v>
      </c>
      <c r="AA24" s="28">
        <f ca="1"/>
        <v>2.4996494731688766E-2</v>
      </c>
      <c r="AB24" s="28">
        <f ca="1"/>
        <v>2.6180873599460114E-2</v>
      </c>
      <c r="AC24" s="28">
        <f ca="1"/>
        <v>2.7435517687215857E-2</v>
      </c>
      <c r="AD24" s="28">
        <f ca="1"/>
        <v>3.3322167182446689E-2</v>
      </c>
      <c r="AE24" s="28">
        <f ca="1"/>
        <v>3.6004801709172196E-2</v>
      </c>
      <c r="AF24" s="28">
        <f ca="1"/>
        <v>3.6078653830998994E-2</v>
      </c>
      <c r="AG24" s="28">
        <f ca="1"/>
        <v>3.7362224732718143E-2</v>
      </c>
      <c r="AH24" s="28">
        <f ca="1"/>
        <v>3.7219981912362775E-2</v>
      </c>
      <c r="AI24" s="28">
        <f ca="1"/>
        <v>3.8225671756984797E-2</v>
      </c>
      <c r="AJ24" s="28">
        <f ca="1"/>
        <v>4.5004499043066838E-2</v>
      </c>
      <c r="AK24" s="28">
        <f ca="1"/>
        <v>5.1804991277730278E-2</v>
      </c>
      <c r="AL24" s="28">
        <f ca="1"/>
        <v>6.7000535136710102E-2</v>
      </c>
      <c r="AM24" s="28" t="str">
        <f ca="1"/>
        <v/>
      </c>
      <c r="AN24" s="28" t="str">
        <f ca="1"/>
        <v/>
      </c>
      <c r="AO24" s="28" t="str">
        <f ca="1"/>
        <v/>
      </c>
      <c r="AP24" s="28" t="str">
        <f ca="1"/>
        <v/>
      </c>
      <c r="AQ24" s="28" t="str">
        <f ca="1"/>
        <v/>
      </c>
      <c r="AR24" s="28" t="str">
        <f ca="1"/>
        <v/>
      </c>
      <c r="AS24" s="28" t="str">
        <f ca="1"/>
        <v/>
      </c>
      <c r="AT24" s="28" t="str">
        <f ca="1"/>
        <v/>
      </c>
      <c r="AU24" s="28" t="str">
        <f ca="1"/>
        <v/>
      </c>
      <c r="AV24" s="28" t="str">
        <f ca="1"/>
        <v/>
      </c>
      <c r="AW24" s="28" t="str">
        <f ca="1"/>
        <v/>
      </c>
      <c r="AX24" s="28" t="str">
        <f ca="1"/>
        <v/>
      </c>
      <c r="AY24" s="28" t="e">
        <f ca="1"/>
        <v>#N/A</v>
      </c>
      <c r="AZ24" s="28" t="e">
        <f ca="1"/>
        <v>#N/A</v>
      </c>
      <c r="BA24" s="28" t="e">
        <f ca="1"/>
        <v>#N/A</v>
      </c>
      <c r="BB24" s="28" t="e">
        <f ca="1"/>
        <v>#N/A</v>
      </c>
      <c r="BC24" s="28" t="e">
        <f ca="1"/>
        <v>#N/A</v>
      </c>
      <c r="BD24" s="28" t="e">
        <f ca="1"/>
        <v>#N/A</v>
      </c>
      <c r="BE24" s="28" t="e">
        <f ca="1"/>
        <v>#N/A</v>
      </c>
      <c r="BF24" s="28" t="e">
        <f ca="1"/>
        <v>#N/A</v>
      </c>
      <c r="BG24" s="28" t="e">
        <f ca="1"/>
        <v>#N/A</v>
      </c>
      <c r="BH24" s="28" t="e">
        <f ca="1"/>
        <v>#N/A</v>
      </c>
      <c r="BI24" s="28" t="e">
        <f ca="1"/>
        <v>#N/A</v>
      </c>
      <c r="BK24" s="9">
        <f ca="1">INDEX(_SSTotalCLM,ROWS($A$1:A9))</f>
        <v>702607</v>
      </c>
      <c r="BL24" s="9">
        <f ca="1">INDEX(_SSTotalCLM,ROWS($A$1:C9))</f>
        <v>702607</v>
      </c>
      <c r="BM24" s="9"/>
      <c r="BN24" s="38">
        <f ca="1">IF(INDEX(Previsiones_SSTotalCLM,8)&lt;INDEX(_SSTotalCLM,_NumeroMeses),1,0)</f>
        <v>0</v>
      </c>
    </row>
    <row r="25" spans="1:66" x14ac:dyDescent="0.25">
      <c r="A25" s="6">
        <v>9</v>
      </c>
      <c r="B25" s="28">
        <f ca="1"/>
        <v>1.8150618896486229E-2</v>
      </c>
      <c r="C25" s="28">
        <f ca="1"/>
        <v>1.7014663844845117E-2</v>
      </c>
      <c r="D25" s="28">
        <f ca="1"/>
        <v>1.513142015746311E-2</v>
      </c>
      <c r="E25" s="28">
        <f ca="1"/>
        <v>1.4676592939231476E-2</v>
      </c>
      <c r="F25" s="28">
        <f ca="1"/>
        <v>1.7692399008934708E-2</v>
      </c>
      <c r="G25" s="28">
        <f ca="1"/>
        <v>2.1390675838380665E-2</v>
      </c>
      <c r="H25" s="28">
        <f ca="1"/>
        <v>2.3676730203928773E-2</v>
      </c>
      <c r="I25" s="28">
        <f ca="1"/>
        <v>2.3622276371889912E-2</v>
      </c>
      <c r="J25" s="28">
        <f ca="1"/>
        <v>2.3297881013492915E-2</v>
      </c>
      <c r="K25" s="28">
        <f ca="1"/>
        <v>2.2887036278339549E-2</v>
      </c>
      <c r="L25" s="28">
        <f ca="1"/>
        <v>2.0201685922900035E-2</v>
      </c>
      <c r="M25" s="28">
        <f ca="1"/>
        <v>2.0362304273512946E-2</v>
      </c>
      <c r="N25" s="28">
        <f ca="1"/>
        <v>2.4311063493642204E-2</v>
      </c>
      <c r="O25" s="28">
        <f ca="1"/>
        <v>2.7469118435250527E-2</v>
      </c>
      <c r="P25" s="28">
        <f ca="1"/>
        <v>2.7137394212905591E-2</v>
      </c>
      <c r="Q25" s="28">
        <f ca="1"/>
        <v>2.6284271074070449E-2</v>
      </c>
      <c r="R25" s="28">
        <f ca="1"/>
        <v>2.5459562355331249E-2</v>
      </c>
      <c r="S25" s="28">
        <f ca="1"/>
        <v>2.5423399545855423E-2</v>
      </c>
      <c r="T25" s="28">
        <f ca="1"/>
        <v>2.6813315064448062E-2</v>
      </c>
      <c r="U25" s="28">
        <f ca="1"/>
        <v>2.9849321769950608E-2</v>
      </c>
      <c r="V25" s="28">
        <f ca="1"/>
        <v>3.2465362842775292E-2</v>
      </c>
      <c r="W25" s="28">
        <f ca="1"/>
        <v>3.3697011776916252E-2</v>
      </c>
      <c r="X25" s="28">
        <f ca="1"/>
        <v>3.1533730130688067E-2</v>
      </c>
      <c r="Y25" s="28">
        <f ca="1"/>
        <v>2.9183247692849856E-2</v>
      </c>
      <c r="Z25" s="28">
        <f ca="1"/>
        <v>2.7479674960482439E-2</v>
      </c>
      <c r="AA25" s="28">
        <f ca="1"/>
        <v>2.5911566124042364E-2</v>
      </c>
      <c r="AB25" s="28">
        <f ca="1"/>
        <v>2.5139521137506532E-2</v>
      </c>
      <c r="AC25" s="28">
        <f ca="1"/>
        <v>2.6164600784204371E-2</v>
      </c>
      <c r="AD25" s="28">
        <f ca="1"/>
        <v>3.1130437167596149E-2</v>
      </c>
      <c r="AE25" s="28">
        <f ca="1"/>
        <v>2.9018055847652918E-2</v>
      </c>
      <c r="AF25" s="28">
        <f ca="1"/>
        <v>2.7591971371527399E-2</v>
      </c>
      <c r="AG25" s="28">
        <f ca="1"/>
        <v>2.7418780773852659E-2</v>
      </c>
      <c r="AH25" s="28">
        <f ca="1"/>
        <v>2.7906195971143685E-2</v>
      </c>
      <c r="AI25" s="28">
        <f ca="1"/>
        <v>2.7425431291204162E-2</v>
      </c>
      <c r="AJ25" s="28">
        <f ca="1"/>
        <v>2.9659471477818364E-2</v>
      </c>
      <c r="AK25" s="28">
        <f ca="1"/>
        <v>3.3844606725184578E-2</v>
      </c>
      <c r="AL25" s="28">
        <f ca="1"/>
        <v>4.2966468838102151E-2</v>
      </c>
      <c r="AM25" s="28" t="str">
        <f ca="1"/>
        <v/>
      </c>
      <c r="AN25" s="28" t="str">
        <f ca="1"/>
        <v/>
      </c>
      <c r="AO25" s="28" t="str">
        <f ca="1"/>
        <v/>
      </c>
      <c r="AP25" s="28" t="str">
        <f ca="1"/>
        <v/>
      </c>
      <c r="AQ25" s="28" t="str">
        <f ca="1"/>
        <v/>
      </c>
      <c r="AR25" s="28" t="str">
        <f ca="1"/>
        <v/>
      </c>
      <c r="AS25" s="28" t="str">
        <f ca="1"/>
        <v/>
      </c>
      <c r="AT25" s="28" t="str">
        <f ca="1"/>
        <v/>
      </c>
      <c r="AU25" s="28" t="str">
        <f ca="1"/>
        <v/>
      </c>
      <c r="AV25" s="28" t="str">
        <f ca="1"/>
        <v/>
      </c>
      <c r="AW25" s="28" t="str">
        <f ca="1"/>
        <v/>
      </c>
      <c r="AX25" s="28" t="str">
        <f ca="1"/>
        <v/>
      </c>
      <c r="AY25" s="28" t="e">
        <f ca="1"/>
        <v>#N/A</v>
      </c>
      <c r="AZ25" s="28" t="e">
        <f ca="1"/>
        <v>#N/A</v>
      </c>
      <c r="BA25" s="28" t="e">
        <f ca="1"/>
        <v>#N/A</v>
      </c>
      <c r="BB25" s="28" t="e">
        <f ca="1"/>
        <v>#N/A</v>
      </c>
      <c r="BC25" s="28" t="e">
        <f ca="1"/>
        <v>#N/A</v>
      </c>
      <c r="BD25" s="28" t="e">
        <f ca="1"/>
        <v>#N/A</v>
      </c>
      <c r="BE25" s="28" t="e">
        <f ca="1"/>
        <v>#N/A</v>
      </c>
      <c r="BF25" s="28" t="e">
        <f ca="1"/>
        <v>#N/A</v>
      </c>
      <c r="BG25" s="28" t="e">
        <f ca="1"/>
        <v>#N/A</v>
      </c>
      <c r="BH25" s="28" t="e">
        <f ca="1"/>
        <v>#N/A</v>
      </c>
      <c r="BI25" s="28" t="e">
        <f ca="1"/>
        <v>#N/A</v>
      </c>
      <c r="BK25" s="9">
        <f ca="1">INDEX(_SSTotalCLM,ROWS($A$1:A10))</f>
        <v>704536</v>
      </c>
      <c r="BL25" s="9">
        <f ca="1">INDEX(_SSTotalCLM,ROWS($A$1:C10))</f>
        <v>704536</v>
      </c>
      <c r="BM25" s="9"/>
      <c r="BN25" s="38">
        <f ca="1">IF(INDEX(Previsiones_SSTotalCLM,9)&lt;INDEX(_SSTotalCLM,_NumeroMeses),1,0)</f>
        <v>0</v>
      </c>
    </row>
    <row r="26" spans="1:66" x14ac:dyDescent="0.25">
      <c r="A26" s="6">
        <v>10</v>
      </c>
      <c r="B26" s="28">
        <f ca="1"/>
        <v>1.6730605993903573E-2</v>
      </c>
      <c r="C26" s="28">
        <f ca="1"/>
        <v>1.6303199548300271E-2</v>
      </c>
      <c r="D26" s="28">
        <f ca="1"/>
        <v>1.5484623808987684E-2</v>
      </c>
      <c r="E26" s="28">
        <f ca="1"/>
        <v>1.5902489129283135E-2</v>
      </c>
      <c r="F26" s="28">
        <f ca="1"/>
        <v>1.7350358559728236E-2</v>
      </c>
      <c r="G26" s="28">
        <f ca="1"/>
        <v>2.058478984483602E-2</v>
      </c>
      <c r="H26" s="28">
        <f ca="1"/>
        <v>2.2307650684455949E-2</v>
      </c>
      <c r="I26" s="28">
        <f ca="1"/>
        <v>2.2255504641281315E-2</v>
      </c>
      <c r="J26" s="28">
        <f ca="1"/>
        <v>2.1966014902067198E-2</v>
      </c>
      <c r="K26" s="28">
        <f ca="1"/>
        <v>2.3340323859850451E-2</v>
      </c>
      <c r="L26" s="28">
        <f ca="1"/>
        <v>2.1217536907531816E-2</v>
      </c>
      <c r="M26" s="28">
        <f ca="1"/>
        <v>2.1189912784085756E-2</v>
      </c>
      <c r="N26" s="28">
        <f ca="1"/>
        <v>2.3814909095280209E-2</v>
      </c>
      <c r="O26" s="28">
        <f ca="1"/>
        <v>2.7013917112377744E-2</v>
      </c>
      <c r="P26" s="28">
        <f ca="1"/>
        <v>2.8289620560391748E-2</v>
      </c>
      <c r="Q26" s="28">
        <f ca="1"/>
        <v>2.8103965632902989E-2</v>
      </c>
      <c r="R26" s="28">
        <f ca="1"/>
        <v>2.5983746812048156E-2</v>
      </c>
      <c r="S26" s="28">
        <f ca="1"/>
        <v>2.5580572822907922E-2</v>
      </c>
      <c r="T26" s="28">
        <f ca="1"/>
        <v>3.0023946951419592E-2</v>
      </c>
      <c r="U26" s="28">
        <f ca="1"/>
        <v>3.3766643867364547E-2</v>
      </c>
      <c r="V26" s="28">
        <f ca="1"/>
        <v>3.4636937844812407E-2</v>
      </c>
      <c r="W26" s="28">
        <f ca="1"/>
        <v>3.5086648697376113E-2</v>
      </c>
      <c r="X26" s="28">
        <f ca="1"/>
        <v>3.4384555273316027E-2</v>
      </c>
      <c r="Y26" s="28">
        <f ca="1"/>
        <v>3.1702639481953246E-2</v>
      </c>
      <c r="Z26" s="28">
        <f ca="1"/>
        <v>2.9688766920742501E-2</v>
      </c>
      <c r="AA26" s="28">
        <f ca="1"/>
        <v>2.7071903432385379E-2</v>
      </c>
      <c r="AB26" s="28">
        <f ca="1"/>
        <v>2.5177845710876744E-2</v>
      </c>
      <c r="AC26" s="28">
        <f ca="1"/>
        <v>2.4957324873053043E-2</v>
      </c>
      <c r="AD26" s="28">
        <f ca="1"/>
        <v>2.5433468176649307E-2</v>
      </c>
      <c r="AE26" s="28">
        <f ca="1"/>
        <v>2.2695550825720938E-2</v>
      </c>
      <c r="AF26" s="28">
        <f ca="1"/>
        <v>1.9773057881373908E-2</v>
      </c>
      <c r="AG26" s="28">
        <f ca="1"/>
        <v>1.7893334390926292E-2</v>
      </c>
      <c r="AH26" s="28">
        <f ca="1"/>
        <v>1.6468143204425967E-2</v>
      </c>
      <c r="AI26" s="28">
        <f ca="1"/>
        <v>1.5929761268855095E-2</v>
      </c>
      <c r="AJ26" s="28">
        <f ca="1"/>
        <v>1.6129763286849542E-2</v>
      </c>
      <c r="AK26" s="28">
        <f ca="1"/>
        <v>1.3297085173019436E-2</v>
      </c>
      <c r="AL26" s="28">
        <f ca="1"/>
        <v>1.5336713991818896E-2</v>
      </c>
      <c r="AM26" s="28" t="str">
        <f ca="1"/>
        <v/>
      </c>
      <c r="AN26" s="28" t="str">
        <f ca="1"/>
        <v/>
      </c>
      <c r="AO26" s="28" t="str">
        <f ca="1"/>
        <v/>
      </c>
      <c r="AP26" s="28" t="str">
        <f ca="1"/>
        <v/>
      </c>
      <c r="AQ26" s="28" t="str">
        <f ca="1"/>
        <v/>
      </c>
      <c r="AR26" s="28" t="str">
        <f ca="1"/>
        <v/>
      </c>
      <c r="AS26" s="28" t="str">
        <f ca="1"/>
        <v/>
      </c>
      <c r="AT26" s="28" t="str">
        <f ca="1"/>
        <v/>
      </c>
      <c r="AU26" s="28" t="str">
        <f ca="1"/>
        <v/>
      </c>
      <c r="AV26" s="28" t="str">
        <f ca="1"/>
        <v/>
      </c>
      <c r="AW26" s="28" t="str">
        <f ca="1"/>
        <v/>
      </c>
      <c r="AX26" s="28" t="str">
        <f ca="1"/>
        <v/>
      </c>
      <c r="AY26" s="28" t="e">
        <f ca="1"/>
        <v>#N/A</v>
      </c>
      <c r="AZ26" s="28" t="e">
        <f ca="1"/>
        <v>#N/A</v>
      </c>
      <c r="BA26" s="28" t="e">
        <f ca="1"/>
        <v>#N/A</v>
      </c>
      <c r="BB26" s="28" t="e">
        <f ca="1"/>
        <v>#N/A</v>
      </c>
      <c r="BC26" s="28" t="e">
        <f ca="1"/>
        <v>#N/A</v>
      </c>
      <c r="BD26" s="28" t="e">
        <f ca="1"/>
        <v>#N/A</v>
      </c>
      <c r="BE26" s="28" t="e">
        <f ca="1"/>
        <v>#N/A</v>
      </c>
      <c r="BF26" s="28" t="e">
        <f ca="1"/>
        <v>#N/A</v>
      </c>
      <c r="BG26" s="28" t="e">
        <f ca="1"/>
        <v>#N/A</v>
      </c>
      <c r="BH26" s="28" t="e">
        <f ca="1"/>
        <v>#N/A</v>
      </c>
      <c r="BI26" s="28" t="e">
        <f ca="1"/>
        <v>#N/A</v>
      </c>
      <c r="BK26" s="9">
        <f ca="1">INDEX(_SSTotalCLM,ROWS($A$1:A11))</f>
        <v>698643</v>
      </c>
      <c r="BL26" s="9">
        <f ca="1">INDEX(_SSTotalCLM,ROWS($A$1:C11))</f>
        <v>698643</v>
      </c>
      <c r="BM26" s="9"/>
      <c r="BN26" s="38">
        <f ca="1">IF(INDEX(Previsiones_SSTotalCLM,10)&lt;INDEX(_SSTotalCLM,_NumeroMeses),1,0)</f>
        <v>0</v>
      </c>
    </row>
    <row r="27" spans="1:66" x14ac:dyDescent="0.25">
      <c r="A27" s="6">
        <v>11</v>
      </c>
      <c r="B27" s="28">
        <f ca="1"/>
        <v>1.4910073856555411E-2</v>
      </c>
      <c r="C27" s="28">
        <f ca="1"/>
        <v>1.3633256547801047E-2</v>
      </c>
      <c r="D27" s="28">
        <f ca="1"/>
        <v>1.324954926499276E-2</v>
      </c>
      <c r="E27" s="28">
        <f ca="1"/>
        <v>1.391362815268278E-2</v>
      </c>
      <c r="F27" s="28">
        <f ca="1"/>
        <v>1.551217855808569E-2</v>
      </c>
      <c r="G27" s="28">
        <f ca="1"/>
        <v>1.7061181837777103E-2</v>
      </c>
      <c r="H27" s="28">
        <f ca="1"/>
        <v>1.8334171506481041E-2</v>
      </c>
      <c r="I27" s="28">
        <f ca="1"/>
        <v>1.8418572760099585E-2</v>
      </c>
      <c r="J27" s="28">
        <f ca="1"/>
        <v>1.8322928119605338E-2</v>
      </c>
      <c r="K27" s="28">
        <f ca="1"/>
        <v>1.9627911378048285E-2</v>
      </c>
      <c r="L27" s="28">
        <f ca="1"/>
        <v>2.0252224654111931E-2</v>
      </c>
      <c r="M27" s="28">
        <f ca="1"/>
        <v>2.0075446371410316E-2</v>
      </c>
      <c r="N27" s="28">
        <f ca="1"/>
        <v>2.0983168874181123E-2</v>
      </c>
      <c r="O27" s="28">
        <f ca="1"/>
        <v>2.4835432934890218E-2</v>
      </c>
      <c r="P27" s="28">
        <f ca="1"/>
        <v>2.7605705495383593E-2</v>
      </c>
      <c r="Q27" s="28">
        <f ca="1"/>
        <v>2.7949889329346739E-2</v>
      </c>
      <c r="R27" s="28">
        <f ca="1"/>
        <v>2.7607906976596382E-2</v>
      </c>
      <c r="S27" s="28">
        <f ca="1"/>
        <v>2.9824298629701169E-2</v>
      </c>
      <c r="T27" s="28">
        <f ca="1"/>
        <v>3.2045482097717348E-2</v>
      </c>
      <c r="U27" s="28">
        <f ca="1"/>
        <v>3.4202932693128858E-2</v>
      </c>
      <c r="V27" s="28">
        <f ca="1"/>
        <v>3.5564110035638259E-2</v>
      </c>
      <c r="W27" s="28">
        <f ca="1"/>
        <v>3.5290141790099275E-2</v>
      </c>
      <c r="X27" s="28">
        <f ca="1"/>
        <v>3.3833522943705674E-2</v>
      </c>
      <c r="Y27" s="28">
        <f ca="1"/>
        <v>3.3793392139593204E-2</v>
      </c>
      <c r="Z27" s="28">
        <f ca="1"/>
        <v>3.225337624246135E-2</v>
      </c>
      <c r="AA27" s="28">
        <f ca="1"/>
        <v>2.9084308816689185E-2</v>
      </c>
      <c r="AB27" s="28">
        <f ca="1"/>
        <v>2.6773078918024405E-2</v>
      </c>
      <c r="AC27" s="28">
        <f ca="1"/>
        <v>2.6606710807666308E-2</v>
      </c>
      <c r="AD27" s="28">
        <f ca="1"/>
        <v>2.6259224800234706E-2</v>
      </c>
      <c r="AE27" s="28">
        <f ca="1"/>
        <v>2.3197272623928199E-2</v>
      </c>
      <c r="AF27" s="28">
        <f ca="1"/>
        <v>2.0520325641760456E-2</v>
      </c>
      <c r="AG27" s="28">
        <f ca="1"/>
        <v>1.8398184112185099E-2</v>
      </c>
      <c r="AH27" s="28">
        <f ca="1"/>
        <v>1.6449231947769052E-2</v>
      </c>
      <c r="AI27" s="28">
        <f ca="1"/>
        <v>1.5594396163732366E-2</v>
      </c>
      <c r="AJ27" s="28">
        <f ca="1"/>
        <v>1.8125617566237692E-2</v>
      </c>
      <c r="AK27" s="28">
        <f ca="1"/>
        <v>1.6611038686341388E-2</v>
      </c>
      <c r="AL27" s="28">
        <f ca="1"/>
        <v>1.5577428119541027E-2</v>
      </c>
      <c r="AM27" s="28" t="str">
        <f ca="1"/>
        <v/>
      </c>
      <c r="AN27" s="28" t="str">
        <f ca="1"/>
        <v/>
      </c>
      <c r="AO27" s="28" t="str">
        <f ca="1"/>
        <v/>
      </c>
      <c r="AP27" s="28" t="str">
        <f ca="1"/>
        <v/>
      </c>
      <c r="AQ27" s="28" t="str">
        <f ca="1"/>
        <v/>
      </c>
      <c r="AR27" s="28" t="str">
        <f ca="1"/>
        <v/>
      </c>
      <c r="AS27" s="28" t="str">
        <f ca="1"/>
        <v/>
      </c>
      <c r="AT27" s="28" t="str">
        <f ca="1"/>
        <v/>
      </c>
      <c r="AU27" s="28" t="str">
        <f ca="1"/>
        <v/>
      </c>
      <c r="AV27" s="28" t="str">
        <f ca="1"/>
        <v/>
      </c>
      <c r="AW27" s="28" t="str">
        <f ca="1"/>
        <v/>
      </c>
      <c r="AX27" s="28" t="str">
        <f ca="1"/>
        <v/>
      </c>
      <c r="AY27" s="28" t="e">
        <f ca="1"/>
        <v>#N/A</v>
      </c>
      <c r="AZ27" s="28" t="e">
        <f ca="1"/>
        <v>#N/A</v>
      </c>
      <c r="BA27" s="28" t="e">
        <f ca="1"/>
        <v>#N/A</v>
      </c>
      <c r="BB27" s="28" t="e">
        <f ca="1"/>
        <v>#N/A</v>
      </c>
      <c r="BC27" s="28" t="e">
        <f ca="1"/>
        <v>#N/A</v>
      </c>
      <c r="BD27" s="28" t="e">
        <f ca="1"/>
        <v>#N/A</v>
      </c>
      <c r="BE27" s="28" t="e">
        <f ca="1"/>
        <v>#N/A</v>
      </c>
      <c r="BF27" s="28" t="e">
        <f ca="1"/>
        <v>#N/A</v>
      </c>
      <c r="BG27" s="28" t="e">
        <f ca="1"/>
        <v>#N/A</v>
      </c>
      <c r="BH27" s="28" t="e">
        <f ca="1"/>
        <v>#N/A</v>
      </c>
      <c r="BI27" s="28" t="e">
        <f ca="1"/>
        <v>#N/A</v>
      </c>
      <c r="BK27" s="9">
        <f ca="1">INDEX(_SSTotalCLM,ROWS($A$1:A12))</f>
        <v>706197</v>
      </c>
      <c r="BL27" s="9">
        <f ca="1">INDEX(_SSTotalCLM,ROWS($A$1:C12))</f>
        <v>706197</v>
      </c>
      <c r="BM27" s="9"/>
      <c r="BN27" s="38">
        <f ca="1">IF(INDEX(Previsiones_SSTotalCLM,11)&lt;INDEX(_SSTotalCLM,_NumeroMeses),1,0)</f>
        <v>0</v>
      </c>
    </row>
    <row r="28" spans="1:66" x14ac:dyDescent="0.25">
      <c r="A28" s="6">
        <v>12</v>
      </c>
      <c r="B28" s="28">
        <f ca="1"/>
        <v>1.5396412732447401E-2</v>
      </c>
      <c r="C28" s="28">
        <f ca="1"/>
        <v>1.341627979470675E-2</v>
      </c>
      <c r="D28" s="28">
        <f ca="1"/>
        <v>1.2945119856475777E-2</v>
      </c>
      <c r="E28" s="28">
        <f ca="1"/>
        <v>1.3496395044124671E-2</v>
      </c>
      <c r="F28" s="28">
        <f ca="1"/>
        <v>1.4967270935135323E-2</v>
      </c>
      <c r="G28" s="28">
        <f ca="1"/>
        <v>1.6394264599874916E-2</v>
      </c>
      <c r="H28" s="28">
        <f ca="1"/>
        <v>1.6584002006468042E-2</v>
      </c>
      <c r="I28" s="28">
        <f ca="1"/>
        <v>1.671802258963739E-2</v>
      </c>
      <c r="J28" s="28">
        <f ca="1"/>
        <v>1.6484707412614711E-2</v>
      </c>
      <c r="K28" s="28">
        <f ca="1"/>
        <v>1.7106593005462946E-2</v>
      </c>
      <c r="L28" s="28">
        <f ca="1"/>
        <v>1.7860073676887647E-2</v>
      </c>
      <c r="M28" s="28">
        <f ca="1"/>
        <v>1.7858133741831917E-2</v>
      </c>
      <c r="N28" s="28">
        <f ca="1"/>
        <v>1.8988434555144332E-2</v>
      </c>
      <c r="O28" s="28">
        <f ca="1"/>
        <v>2.2517111448081901E-2</v>
      </c>
      <c r="P28" s="28">
        <f ca="1"/>
        <v>2.5537049961731069E-2</v>
      </c>
      <c r="Q28" s="28">
        <f ca="1"/>
        <v>2.8439131168393014E-2</v>
      </c>
      <c r="R28" s="28">
        <f ca="1"/>
        <v>3.2673235785134452E-2</v>
      </c>
      <c r="S28" s="28">
        <f ca="1"/>
        <v>3.4100281916748992E-2</v>
      </c>
      <c r="T28" s="28">
        <f ca="1"/>
        <v>3.4356364868551481E-2</v>
      </c>
      <c r="U28" s="28">
        <f ca="1"/>
        <v>3.4859126526966613E-2</v>
      </c>
      <c r="V28" s="28">
        <f ca="1"/>
        <v>3.5589323331878246E-2</v>
      </c>
      <c r="W28" s="28">
        <f ca="1"/>
        <v>3.5150963373372465E-2</v>
      </c>
      <c r="X28" s="28">
        <f ca="1"/>
        <v>3.4455336943510759E-2</v>
      </c>
      <c r="Y28" s="28">
        <f ca="1"/>
        <v>3.3592277939700481E-2</v>
      </c>
      <c r="Z28" s="28">
        <f ca="1"/>
        <v>3.3675377630876149E-2</v>
      </c>
      <c r="AA28" s="28">
        <f ca="1"/>
        <v>3.1787784994645019E-2</v>
      </c>
      <c r="AB28" s="28">
        <f ca="1"/>
        <v>2.9989444290412507E-2</v>
      </c>
      <c r="AC28" s="28">
        <f ca="1"/>
        <v>2.9112591849441791E-2</v>
      </c>
      <c r="AD28" s="28">
        <f ca="1"/>
        <v>2.7443758665418851E-2</v>
      </c>
      <c r="AE28" s="28">
        <f ca="1"/>
        <v>2.3288811828560886E-2</v>
      </c>
      <c r="AF28" s="28">
        <f ca="1"/>
        <v>2.0249563693293938E-2</v>
      </c>
      <c r="AG28" s="28">
        <f ca="1"/>
        <v>1.7918545676309433E-2</v>
      </c>
      <c r="AH28" s="28">
        <f ca="1"/>
        <v>1.5092298675148271E-2</v>
      </c>
      <c r="AI28" s="28">
        <f ca="1"/>
        <v>1.4075398187824318E-2</v>
      </c>
      <c r="AJ28" s="28">
        <f ca="1"/>
        <v>1.5718275484879057E-2</v>
      </c>
      <c r="AK28" s="28">
        <f ca="1"/>
        <v>1.8245342730051579E-2</v>
      </c>
      <c r="AL28" s="28">
        <f ca="1"/>
        <v>1.8947864657237207E-2</v>
      </c>
      <c r="AM28" s="28" t="str">
        <f ca="1"/>
        <v/>
      </c>
      <c r="AN28" s="28" t="str">
        <f ca="1"/>
        <v/>
      </c>
      <c r="AO28" s="28" t="str">
        <f ca="1"/>
        <v/>
      </c>
      <c r="AP28" s="28" t="str">
        <f ca="1"/>
        <v/>
      </c>
      <c r="AQ28" s="28" t="str">
        <f ca="1"/>
        <v/>
      </c>
      <c r="AR28" s="28" t="str">
        <f ca="1"/>
        <v/>
      </c>
      <c r="AS28" s="28" t="str">
        <f ca="1"/>
        <v/>
      </c>
      <c r="AT28" s="28" t="str">
        <f ca="1"/>
        <v/>
      </c>
      <c r="AU28" s="28" t="str">
        <f ca="1"/>
        <v/>
      </c>
      <c r="AV28" s="28" t="str">
        <f ca="1"/>
        <v/>
      </c>
      <c r="AW28" s="28" t="str">
        <f ca="1"/>
        <v/>
      </c>
      <c r="AX28" s="28" t="str">
        <f ca="1"/>
        <v/>
      </c>
      <c r="AY28" s="28" t="e">
        <f ca="1"/>
        <v>#N/A</v>
      </c>
      <c r="AZ28" s="28" t="e">
        <f ca="1"/>
        <v>#N/A</v>
      </c>
      <c r="BA28" s="28" t="e">
        <f ca="1"/>
        <v>#N/A</v>
      </c>
      <c r="BB28" s="28" t="e">
        <f ca="1"/>
        <v>#N/A</v>
      </c>
      <c r="BC28" s="28" t="e">
        <f ca="1"/>
        <v>#N/A</v>
      </c>
      <c r="BD28" s="28" t="e">
        <f ca="1"/>
        <v>#N/A</v>
      </c>
      <c r="BE28" s="28" t="e">
        <f ca="1"/>
        <v>#N/A</v>
      </c>
      <c r="BF28" s="28" t="e">
        <f ca="1"/>
        <v>#N/A</v>
      </c>
      <c r="BG28" s="28" t="e">
        <f ca="1"/>
        <v>#N/A</v>
      </c>
      <c r="BH28" s="28" t="e">
        <f ca="1"/>
        <v>#N/A</v>
      </c>
      <c r="BI28" s="28" t="e">
        <f ca="1"/>
        <v>#N/A</v>
      </c>
      <c r="BK28" s="9">
        <f ca="1">INDEX(_SSTotalCLM,ROWS($A$1:A13))</f>
        <v>701074</v>
      </c>
      <c r="BL28" s="9">
        <f ca="1">INDEX(_SSTotalCLM,ROWS($A$1:C13))</f>
        <v>701074</v>
      </c>
      <c r="BM28" s="9"/>
      <c r="BN28" s="38">
        <f ca="1">IF(INDEX(Previsiones_SSTotalCLM,12)&lt;INDEX(_SSTotalCLM,_NumeroMeses),1,0)</f>
        <v>0</v>
      </c>
    </row>
    <row r="29" spans="1:66" x14ac:dyDescent="0.25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Z29"/>
      <c r="BA29"/>
      <c r="BB29"/>
      <c r="BK29" s="9">
        <f ca="1">INDEX(_SSTotalCLM,ROWS($A$1:A14))</f>
        <v>698703</v>
      </c>
      <c r="BL29" s="9">
        <f ca="1">INDEX(_SSTotalCLM,ROWS($A$1:C14))</f>
        <v>698703</v>
      </c>
      <c r="BM29" s="9"/>
    </row>
    <row r="30" spans="1:66" x14ac:dyDescent="0.25">
      <c r="A30" s="2" t="s">
        <v>0</v>
      </c>
      <c r="B30" s="3">
        <f t="shared" ref="B30:BI30" ca="1" si="1">B16</f>
        <v>43131</v>
      </c>
      <c r="C30" s="3">
        <f t="shared" ca="1" si="1"/>
        <v>43159</v>
      </c>
      <c r="D30" s="3">
        <f t="shared" ca="1" si="1"/>
        <v>43190</v>
      </c>
      <c r="E30" s="3">
        <f t="shared" ca="1" si="1"/>
        <v>43220</v>
      </c>
      <c r="F30" s="3">
        <f t="shared" ca="1" si="1"/>
        <v>43251</v>
      </c>
      <c r="G30" s="3">
        <f t="shared" ca="1" si="1"/>
        <v>43281</v>
      </c>
      <c r="H30" s="3">
        <f t="shared" ca="1" si="1"/>
        <v>43312</v>
      </c>
      <c r="I30" s="3">
        <f t="shared" ca="1" si="1"/>
        <v>43343</v>
      </c>
      <c r="J30" s="3">
        <f t="shared" ca="1" si="1"/>
        <v>43373</v>
      </c>
      <c r="K30" s="3">
        <f t="shared" ca="1" si="1"/>
        <v>43404</v>
      </c>
      <c r="L30" s="3">
        <f t="shared" ca="1" si="1"/>
        <v>43434</v>
      </c>
      <c r="M30" s="3">
        <f t="shared" ca="1" si="1"/>
        <v>43465</v>
      </c>
      <c r="N30" s="3">
        <f t="shared" ca="1" si="1"/>
        <v>43496</v>
      </c>
      <c r="O30" s="3">
        <f t="shared" ca="1" si="1"/>
        <v>43524</v>
      </c>
      <c r="P30" s="3">
        <f t="shared" ca="1" si="1"/>
        <v>43555</v>
      </c>
      <c r="Q30" s="3">
        <f t="shared" ca="1" si="1"/>
        <v>43585</v>
      </c>
      <c r="R30" s="3">
        <f t="shared" ca="1" si="1"/>
        <v>43616</v>
      </c>
      <c r="S30" s="3">
        <f t="shared" ca="1" si="1"/>
        <v>43646</v>
      </c>
      <c r="T30" s="3">
        <f t="shared" ca="1" si="1"/>
        <v>43677</v>
      </c>
      <c r="U30" s="3">
        <f t="shared" ca="1" si="1"/>
        <v>43708</v>
      </c>
      <c r="V30" s="3">
        <f t="shared" ca="1" si="1"/>
        <v>43738</v>
      </c>
      <c r="W30" s="3">
        <f t="shared" ca="1" si="1"/>
        <v>43769</v>
      </c>
      <c r="X30" s="3">
        <f t="shared" ca="1" si="1"/>
        <v>43799</v>
      </c>
      <c r="Y30" s="3">
        <f t="shared" ca="1" si="1"/>
        <v>43830</v>
      </c>
      <c r="Z30" s="3">
        <f t="shared" ca="1" si="1"/>
        <v>43861</v>
      </c>
      <c r="AA30" s="3">
        <f t="shared" ca="1" si="1"/>
        <v>43890</v>
      </c>
      <c r="AB30" s="3">
        <f t="shared" ca="1" si="1"/>
        <v>43921</v>
      </c>
      <c r="AC30" s="3">
        <f t="shared" ca="1" si="1"/>
        <v>43951</v>
      </c>
      <c r="AD30" s="3">
        <f t="shared" ca="1" si="1"/>
        <v>43982</v>
      </c>
      <c r="AE30" s="3">
        <f t="shared" ca="1" si="1"/>
        <v>44012</v>
      </c>
      <c r="AF30" s="3">
        <f t="shared" ca="1" si="1"/>
        <v>44043</v>
      </c>
      <c r="AG30" s="3">
        <f t="shared" ca="1" si="1"/>
        <v>44074</v>
      </c>
      <c r="AH30" s="3">
        <f t="shared" ca="1" si="1"/>
        <v>44104</v>
      </c>
      <c r="AI30" s="3">
        <f t="shared" ca="1" si="1"/>
        <v>44135</v>
      </c>
      <c r="AJ30" s="3">
        <f t="shared" ca="1" si="1"/>
        <v>44165</v>
      </c>
      <c r="AK30" s="3">
        <f t="shared" ca="1" si="1"/>
        <v>44196</v>
      </c>
      <c r="AL30" s="3">
        <f t="shared" ca="1" si="1"/>
        <v>44227</v>
      </c>
      <c r="AM30" s="4">
        <f t="shared" ca="1" si="1"/>
        <v>44255</v>
      </c>
      <c r="AN30" s="3">
        <f t="shared" ca="1" si="1"/>
        <v>44286</v>
      </c>
      <c r="AO30" s="3">
        <f t="shared" ca="1" si="1"/>
        <v>44316</v>
      </c>
      <c r="AP30" s="3">
        <f t="shared" ca="1" si="1"/>
        <v>44347</v>
      </c>
      <c r="AQ30" s="3">
        <f t="shared" ca="1" si="1"/>
        <v>44377</v>
      </c>
      <c r="AR30" s="3">
        <f t="shared" ca="1" si="1"/>
        <v>44408</v>
      </c>
      <c r="AS30" s="3">
        <f t="shared" ca="1" si="1"/>
        <v>44439</v>
      </c>
      <c r="AT30" s="3">
        <f t="shared" ca="1" si="1"/>
        <v>44469</v>
      </c>
      <c r="AU30" s="3">
        <f t="shared" ca="1" si="1"/>
        <v>44500</v>
      </c>
      <c r="AV30" s="3">
        <f t="shared" ca="1" si="1"/>
        <v>44530</v>
      </c>
      <c r="AW30" s="3">
        <f t="shared" ca="1" si="1"/>
        <v>44561</v>
      </c>
      <c r="AX30" s="3">
        <f t="shared" ca="1" si="1"/>
        <v>44592</v>
      </c>
      <c r="AY30" s="4" t="e">
        <f t="shared" ca="1" si="1"/>
        <v>#N/A</v>
      </c>
      <c r="AZ30" s="3" t="e">
        <f t="shared" ca="1" si="1"/>
        <v>#N/A</v>
      </c>
      <c r="BA30" s="3" t="e">
        <f t="shared" ca="1" si="1"/>
        <v>#N/A</v>
      </c>
      <c r="BB30" s="3" t="e">
        <f t="shared" ca="1" si="1"/>
        <v>#N/A</v>
      </c>
      <c r="BC30" s="3" t="e">
        <f t="shared" ca="1" si="1"/>
        <v>#N/A</v>
      </c>
      <c r="BD30" s="3" t="e">
        <f t="shared" ca="1" si="1"/>
        <v>#N/A</v>
      </c>
      <c r="BE30" s="3" t="e">
        <f t="shared" ca="1" si="1"/>
        <v>#N/A</v>
      </c>
      <c r="BF30" s="3" t="e">
        <f t="shared" ca="1" si="1"/>
        <v>#N/A</v>
      </c>
      <c r="BG30" s="3" t="e">
        <f t="shared" ca="1" si="1"/>
        <v>#N/A</v>
      </c>
      <c r="BH30" s="3" t="e">
        <f t="shared" ca="1" si="1"/>
        <v>#N/A</v>
      </c>
      <c r="BI30" s="3" t="e">
        <f t="shared" ca="1" si="1"/>
        <v>#N/A</v>
      </c>
      <c r="BK30" s="9">
        <f ca="1">INDEX(_SSTotalCLM,ROWS($A$1:A15))</f>
        <v>698234</v>
      </c>
      <c r="BL30" s="9">
        <f ca="1">INDEX(_SSTotalCLM,ROWS($A$1:C15))</f>
        <v>698234</v>
      </c>
      <c r="BM30" s="9"/>
    </row>
    <row r="31" spans="1:66" x14ac:dyDescent="0.25">
      <c r="A31" s="5">
        <v>1</v>
      </c>
      <c r="B31" s="28">
        <f ca="1">MAX(B$17:B17)</f>
        <v>4.2779034154698517E-3</v>
      </c>
      <c r="C31" s="28">
        <f ca="1">MAX(C$17:C17)</f>
        <v>7.3810669523096586E-3</v>
      </c>
      <c r="D31" s="28">
        <f ca="1">MAX(D$17:D17)</f>
        <v>7.4249701387028005E-3</v>
      </c>
      <c r="E31" s="28">
        <f ca="1">MAX(E$17:E17)</f>
        <v>6.9287374894409686E-3</v>
      </c>
      <c r="F31" s="28">
        <f ca="1">MAX(F$17:F17)</f>
        <v>4.3930689310021E-3</v>
      </c>
      <c r="G31" s="28">
        <f ca="1">MAX(G$17:G17)</f>
        <v>3.0044634443398156E-3</v>
      </c>
      <c r="H31" s="28">
        <f ca="1">MAX(H$17:H17)</f>
        <v>7.6891751567505625E-3</v>
      </c>
      <c r="I31" s="28">
        <f ca="1">MAX(I$17:I17)</f>
        <v>7.375672621097484E-3</v>
      </c>
      <c r="J31" s="28">
        <f ca="1">MAX(J$17:J17)</f>
        <v>8.9582270209913224E-3</v>
      </c>
      <c r="K31" s="28">
        <f ca="1">MAX(K$17:K17)</f>
        <v>1.5915964935600959E-2</v>
      </c>
      <c r="L31" s="28">
        <f ca="1">MAX(L$17:L17)</f>
        <v>9.8663011061113845E-3</v>
      </c>
      <c r="M31" s="28">
        <f ca="1">MAX(M$17:M17)</f>
        <v>7.3010291735644862E-3</v>
      </c>
      <c r="N31" s="28">
        <f ca="1">MAX(N$17:N17)</f>
        <v>8.6461462445528662E-3</v>
      </c>
      <c r="O31" s="28">
        <f ca="1">MAX(O$17:O17)</f>
        <v>5.3472417210850562E-3</v>
      </c>
      <c r="P31" s="28">
        <f ca="1">MAX(P$17:P17)</f>
        <v>6.3522250881036585E-3</v>
      </c>
      <c r="Q31" s="28">
        <f ca="1">MAX(Q$17:Q17)</f>
        <v>7.4592899227651933E-3</v>
      </c>
      <c r="R31" s="28">
        <f ca="1">MAX(R$17:R17)</f>
        <v>7.8209728483564535E-3</v>
      </c>
      <c r="S31" s="28">
        <f ca="1">MAX(S$17:S17)</f>
        <v>5.9735916794832434E-3</v>
      </c>
      <c r="T31" s="28">
        <f ca="1">MAX(T$17:T17)</f>
        <v>3.1118954218662216E-3</v>
      </c>
      <c r="U31" s="28">
        <f ca="1">MAX(U$17:U17)</f>
        <v>2.5337956116493875E-3</v>
      </c>
      <c r="V31" s="28">
        <f ca="1">MAX(V$17:V17)</f>
        <v>6.709840489501023E-3</v>
      </c>
      <c r="W31" s="28">
        <f ca="1">MAX(W$17:W17)</f>
        <v>6.9100206712331058E-3</v>
      </c>
      <c r="X31" s="28">
        <f ca="1">MAX(X$17:X17)</f>
        <v>5.5745285645467501E-3</v>
      </c>
      <c r="Y31" s="28">
        <f ca="1">MAX(Y$17:Y17)</f>
        <v>5.4522026025907791E-3</v>
      </c>
      <c r="Z31" s="28">
        <f ca="1">MAX(Z$17:Z17)</f>
        <v>4.7019925317691325E-3</v>
      </c>
      <c r="AA31" s="28">
        <f ca="1">MAX(AA$17:AA17)</f>
        <v>5.7102804330470226E-3</v>
      </c>
      <c r="AB31" s="28">
        <f ca="1">MAX(AB$17:AB17)</f>
        <v>1.1174319655130986E-2</v>
      </c>
      <c r="AC31" s="28">
        <f ca="1">MAX(AC$17:AC17)</f>
        <v>2.7362948080568789E-2</v>
      </c>
      <c r="AD31" s="28">
        <f ca="1">MAX(AD$17:AD17)</f>
        <v>2.2094981863761961E-2</v>
      </c>
      <c r="AE31" s="28">
        <f ca="1">MAX(AE$17:AE17)</f>
        <v>9.7854453354121497E-3</v>
      </c>
      <c r="AF31" s="28">
        <f ca="1">MAX(AF$17:AF17)</f>
        <v>1.2170311526997551E-2</v>
      </c>
      <c r="AG31" s="28">
        <f ca="1">MAX(AG$17:AG17)</f>
        <v>1.2394707994419985E-2</v>
      </c>
      <c r="AH31" s="28">
        <f ca="1">MAX(AH$17:AH17)</f>
        <v>1.3061237090749914E-2</v>
      </c>
      <c r="AI31" s="28">
        <f ca="1">MAX(AI$17:AI17)</f>
        <v>1.0344240355044304E-2</v>
      </c>
      <c r="AJ31" s="28">
        <f ca="1">MAX(AJ$17:AJ17)</f>
        <v>7.188556374227266E-3</v>
      </c>
      <c r="AK31" s="28">
        <f ca="1">MAX(AK$17:AK17)</f>
        <v>5.3064145525548818E-3</v>
      </c>
      <c r="AL31" s="28">
        <f ca="1">MAX(AL$17:AL17)</f>
        <v>5.6983912459857705E-3</v>
      </c>
      <c r="AM31" s="28">
        <f ca="1">MAX(AM$17:AM17)</f>
        <v>0</v>
      </c>
      <c r="AN31" s="28">
        <f ca="1">MAX(AN$17:AN17)</f>
        <v>0</v>
      </c>
      <c r="AO31" s="28">
        <f ca="1">MAX(AO$17:AO17)</f>
        <v>0</v>
      </c>
      <c r="AP31" s="28">
        <f ca="1">MAX(AP$17:AP17)</f>
        <v>0</v>
      </c>
      <c r="AQ31" s="28">
        <f ca="1">MAX(AQ$17:AQ17)</f>
        <v>0</v>
      </c>
      <c r="AR31" s="28">
        <f ca="1">MAX(AR$17:AR17)</f>
        <v>0</v>
      </c>
      <c r="AS31" s="28">
        <f ca="1">MAX(AS$17:AS17)</f>
        <v>0</v>
      </c>
      <c r="AT31" s="28">
        <f ca="1">MAX(AT$17:AT17)</f>
        <v>0</v>
      </c>
      <c r="AU31" s="28">
        <f ca="1">MAX(AU$17:AU17)</f>
        <v>0</v>
      </c>
      <c r="AV31" s="28">
        <f ca="1">MAX(AV$17:AV17)</f>
        <v>0</v>
      </c>
      <c r="AW31" s="28">
        <f ca="1">MAX(AW$17:AW17)</f>
        <v>0</v>
      </c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K31" s="9">
        <f ca="1">INDEX(_SSTotalCLM,ROWS($A$1:A16))</f>
        <v>698421</v>
      </c>
      <c r="BL31" s="9">
        <f ca="1">INDEX(_SSTotalCLM,ROWS($A$1:C16))</f>
        <v>698421</v>
      </c>
      <c r="BM31" s="9"/>
    </row>
    <row r="32" spans="1:66" x14ac:dyDescent="0.25">
      <c r="A32" s="5">
        <v>2</v>
      </c>
      <c r="B32" s="28">
        <f ca="1">MAX(B$17:B18)</f>
        <v>1.1027749925345815E-2</v>
      </c>
      <c r="C32" s="28">
        <f ca="1">MAX(C$17:C18)</f>
        <v>1.0803458663383045E-2</v>
      </c>
      <c r="D32" s="28">
        <f ca="1">MAX(D$17:D18)</f>
        <v>1.2471984240885555E-2</v>
      </c>
      <c r="E32" s="28">
        <f ca="1">MAX(E$17:E18)</f>
        <v>1.0754169996424999E-2</v>
      </c>
      <c r="F32" s="28">
        <f ca="1">MAX(F$17:F18)</f>
        <v>7.2909213283467444E-3</v>
      </c>
      <c r="G32" s="28">
        <f ca="1">MAX(G$17:G18)</f>
        <v>8.1740962508738465E-3</v>
      </c>
      <c r="H32" s="28">
        <f ca="1">MAX(H$17:H18)</f>
        <v>9.0807483726548892E-3</v>
      </c>
      <c r="I32" s="28">
        <f ca="1">MAX(I$17:I18)</f>
        <v>1.3392047692444588E-2</v>
      </c>
      <c r="J32" s="28">
        <f ca="1">MAX(J$17:J18)</f>
        <v>1.121968612773947E-2</v>
      </c>
      <c r="K32" s="28">
        <f ca="1">MAX(K$17:K18)</f>
        <v>1.5915964935600959E-2</v>
      </c>
      <c r="L32" s="28">
        <f ca="1">MAX(L$17:L18)</f>
        <v>1.2059098512562998E-2</v>
      </c>
      <c r="M32" s="28">
        <f ca="1">MAX(M$17:M18)</f>
        <v>1.4769293622196058E-2</v>
      </c>
      <c r="N32" s="28">
        <f ca="1">MAX(N$17:N18)</f>
        <v>1.0165343072602945E-2</v>
      </c>
      <c r="O32" s="28">
        <f ca="1">MAX(O$17:O18)</f>
        <v>1.0052085523953196E-2</v>
      </c>
      <c r="P32" s="28">
        <f ca="1">MAX(P$17:P18)</f>
        <v>8.8499461696642245E-3</v>
      </c>
      <c r="Q32" s="28">
        <f ca="1">MAX(Q$17:Q18)</f>
        <v>1.2448863306899746E-2</v>
      </c>
      <c r="R32" s="28">
        <f ca="1">MAX(R$17:R18)</f>
        <v>1.2090210954923434E-2</v>
      </c>
      <c r="S32" s="28">
        <f ca="1">MAX(S$17:S18)</f>
        <v>9.0708304084911717E-3</v>
      </c>
      <c r="T32" s="28">
        <f ca="1">MAX(T$17:T18)</f>
        <v>5.7106110376884556E-3</v>
      </c>
      <c r="U32" s="28">
        <f ca="1">MAX(U$17:U18)</f>
        <v>6.2678087537743621E-3</v>
      </c>
      <c r="V32" s="28">
        <f ca="1">MAX(V$17:V18)</f>
        <v>7.2508794071286685E-3</v>
      </c>
      <c r="W32" s="28">
        <f ca="1">MAX(W$17:W18)</f>
        <v>8.4572063283785814E-3</v>
      </c>
      <c r="X32" s="28">
        <f ca="1">MAX(X$17:X18)</f>
        <v>8.1388366150359753E-3</v>
      </c>
      <c r="Y32" s="28">
        <f ca="1">MAX(Y$17:Y18)</f>
        <v>7.6653882341650315E-3</v>
      </c>
      <c r="Z32" s="28">
        <f ca="1">MAX(Z$17:Z18)</f>
        <v>6.3776493032664866E-3</v>
      </c>
      <c r="AA32" s="28">
        <f ca="1">MAX(AA$17:AA18)</f>
        <v>6.5241365128839201E-3</v>
      </c>
      <c r="AB32" s="28">
        <f ca="1">MAX(AB$17:AB18)</f>
        <v>2.3036577261487355E-2</v>
      </c>
      <c r="AC32" s="28">
        <f ca="1">MAX(AC$17:AC18)</f>
        <v>3.2017147202148828E-2</v>
      </c>
      <c r="AD32" s="28">
        <f ca="1">MAX(AD$17:AD18)</f>
        <v>3.0992091895824532E-2</v>
      </c>
      <c r="AE32" s="28">
        <f ca="1">MAX(AE$17:AE18)</f>
        <v>2.1618365855573498E-2</v>
      </c>
      <c r="AF32" s="28">
        <f ca="1">MAX(AF$17:AF18)</f>
        <v>1.7295310687638156E-2</v>
      </c>
      <c r="AG32" s="28">
        <f ca="1">MAX(AG$17:AG18)</f>
        <v>2.2047359033861558E-2</v>
      </c>
      <c r="AH32" s="28">
        <f ca="1">MAX(AH$17:AH18)</f>
        <v>1.8277575117898452E-2</v>
      </c>
      <c r="AI32" s="28">
        <f ca="1">MAX(AI$17:AI18)</f>
        <v>1.3808489830918119E-2</v>
      </c>
      <c r="AJ32" s="28">
        <f ca="1">MAX(AJ$17:AJ18)</f>
        <v>8.9664809427354407E-3</v>
      </c>
      <c r="AK32" s="28">
        <f ca="1">MAX(AK$17:AK18)</f>
        <v>8.4043745166490248E-3</v>
      </c>
      <c r="AL32" s="28">
        <f ca="1">MAX(AL$17:AL18)</f>
        <v>1.0462034749147978E-2</v>
      </c>
      <c r="AM32" s="28">
        <f ca="1">MAX(AM$17:AM18)</f>
        <v>0</v>
      </c>
      <c r="AN32" s="28">
        <f ca="1">MAX(AN$17:AN18)</f>
        <v>0</v>
      </c>
      <c r="AO32" s="28">
        <f ca="1">MAX(AO$17:AO18)</f>
        <v>0</v>
      </c>
      <c r="AP32" s="28">
        <f ca="1">MAX(AP$17:AP18)</f>
        <v>0</v>
      </c>
      <c r="AQ32" s="28">
        <f ca="1">MAX(AQ$17:AQ18)</f>
        <v>0</v>
      </c>
      <c r="AR32" s="28">
        <f ca="1">MAX(AR$17:AR18)</f>
        <v>0</v>
      </c>
      <c r="AS32" s="28">
        <f ca="1">MAX(AS$17:AS18)</f>
        <v>0</v>
      </c>
      <c r="AT32" s="28">
        <f ca="1">MAX(AT$17:AT18)</f>
        <v>0</v>
      </c>
      <c r="AU32" s="28">
        <f ca="1">MAX(AU$17:AU18)</f>
        <v>0</v>
      </c>
      <c r="AV32" s="28">
        <f ca="1">MAX(AV$17:AV18)</f>
        <v>0</v>
      </c>
      <c r="AW32" s="28">
        <f ca="1">MAX(AW$17:AW18)</f>
        <v>0</v>
      </c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K32" s="9">
        <f ca="1">INDEX(_SSTotalCLM,ROWS($A$1:A17))</f>
        <v>704185</v>
      </c>
      <c r="BL32" s="9">
        <f ca="1">INDEX(_SSTotalCLM,ROWS($A$1:C17))</f>
        <v>704185</v>
      </c>
      <c r="BM32" s="9"/>
    </row>
    <row r="33" spans="1:65" x14ac:dyDescent="0.25">
      <c r="A33" s="6">
        <v>3</v>
      </c>
      <c r="B33" s="28">
        <f ca="1">MAX(B$17:B19)</f>
        <v>1.4743717549893041E-2</v>
      </c>
      <c r="C33" s="28">
        <f ca="1">MAX(C$17:C19)</f>
        <v>1.5656788089125066E-2</v>
      </c>
      <c r="D33" s="28">
        <f ca="1">MAX(D$17:D19)</f>
        <v>1.617228414262168E-2</v>
      </c>
      <c r="E33" s="28">
        <f ca="1">MAX(E$17:E19)</f>
        <v>1.4881843121166798E-2</v>
      </c>
      <c r="F33" s="28">
        <f ca="1">MAX(F$17:F19)</f>
        <v>1.366193884855018E-2</v>
      </c>
      <c r="G33" s="28">
        <f ca="1">MAX(G$17:G19)</f>
        <v>1.221172438668224E-2</v>
      </c>
      <c r="H33" s="28">
        <f ca="1">MAX(H$17:H19)</f>
        <v>9.6565164577412585E-3</v>
      </c>
      <c r="I33" s="28">
        <f ca="1">MAX(I$17:I19)</f>
        <v>1.3392047692444588E-2</v>
      </c>
      <c r="J33" s="28">
        <f ca="1">MAX(J$17:J19)</f>
        <v>1.121968612773947E-2</v>
      </c>
      <c r="K33" s="28">
        <f ca="1">MAX(K$17:K19)</f>
        <v>1.5915964935600959E-2</v>
      </c>
      <c r="L33" s="28">
        <f ca="1">MAX(L$17:L19)</f>
        <v>1.3433530403761058E-2</v>
      </c>
      <c r="M33" s="28">
        <f ca="1">MAX(M$17:M19)</f>
        <v>1.5311348373679264E-2</v>
      </c>
      <c r="N33" s="28">
        <f ca="1">MAX(N$17:N19)</f>
        <v>1.6678884184042498E-2</v>
      </c>
      <c r="O33" s="28">
        <f ca="1">MAX(O$17:O19)</f>
        <v>1.4307185108152791E-2</v>
      </c>
      <c r="P33" s="28">
        <f ca="1">MAX(P$17:P19)</f>
        <v>1.5428528395637967E-2</v>
      </c>
      <c r="Q33" s="28">
        <f ca="1">MAX(Q$17:Q19)</f>
        <v>1.5883480461398883E-2</v>
      </c>
      <c r="R33" s="28">
        <f ca="1">MAX(R$17:R19)</f>
        <v>1.701417857897667E-2</v>
      </c>
      <c r="S33" s="28">
        <f ca="1">MAX(S$17:S19)</f>
        <v>1.3998963724978013E-2</v>
      </c>
      <c r="T33" s="28">
        <f ca="1">MAX(T$17:T19)</f>
        <v>1.1974007065855984E-2</v>
      </c>
      <c r="U33" s="28">
        <f ca="1">MAX(U$17:U19)</f>
        <v>1.0052793136262731E-2</v>
      </c>
      <c r="V33" s="28">
        <f ca="1">MAX(V$17:V19)</f>
        <v>8.4030632062638173E-3</v>
      </c>
      <c r="W33" s="28">
        <f ca="1">MAX(W$17:W19)</f>
        <v>9.3332851147316515E-3</v>
      </c>
      <c r="X33" s="28">
        <f ca="1">MAX(X$17:X19)</f>
        <v>8.2437952937491656E-3</v>
      </c>
      <c r="Y33" s="28">
        <f ca="1">MAX(Y$17:Y19)</f>
        <v>7.6653882341650315E-3</v>
      </c>
      <c r="Z33" s="28">
        <f ca="1">MAX(Z$17:Z19)</f>
        <v>1.0494522297780542E-2</v>
      </c>
      <c r="AA33" s="28">
        <f ca="1">MAX(AA$17:AA19)</f>
        <v>2.0122161861814758E-2</v>
      </c>
      <c r="AB33" s="28">
        <f ca="1">MAX(AB$17:AB19)</f>
        <v>2.9948800199162906E-2</v>
      </c>
      <c r="AC33" s="28">
        <f ca="1">MAX(AC$17:AC19)</f>
        <v>3.3533868353812391E-2</v>
      </c>
      <c r="AD33" s="28">
        <f ca="1">MAX(AD$17:AD19)</f>
        <v>3.3299587709818362E-2</v>
      </c>
      <c r="AE33" s="28">
        <f ca="1">MAX(AE$17:AE19)</f>
        <v>3.000351513439228E-2</v>
      </c>
      <c r="AF33" s="28">
        <f ca="1">MAX(AF$17:AF19)</f>
        <v>2.6979098441124252E-2</v>
      </c>
      <c r="AG33" s="28">
        <f ca="1">MAX(AG$17:AG19)</f>
        <v>2.7525268204008083E-2</v>
      </c>
      <c r="AH33" s="28">
        <f ca="1">MAX(AH$17:AH19)</f>
        <v>2.757874830609203E-2</v>
      </c>
      <c r="AI33" s="28">
        <f ca="1">MAX(AI$17:AI19)</f>
        <v>2.1114791204484826E-2</v>
      </c>
      <c r="AJ33" s="28">
        <f ca="1">MAX(AJ$17:AJ19)</f>
        <v>1.4173758108684563E-2</v>
      </c>
      <c r="AK33" s="28">
        <f ca="1">MAX(AK$17:AK19)</f>
        <v>1.1571342728346787E-2</v>
      </c>
      <c r="AL33" s="28">
        <f ca="1">MAX(AL$17:AL19)</f>
        <v>1.0462034749147978E-2</v>
      </c>
      <c r="AM33" s="28">
        <f ca="1">MAX(AM$17:AM19)</f>
        <v>0</v>
      </c>
      <c r="AN33" s="28">
        <f ca="1">MAX(AN$17:AN19)</f>
        <v>0</v>
      </c>
      <c r="AO33" s="28">
        <f ca="1">MAX(AO$17:AO19)</f>
        <v>0</v>
      </c>
      <c r="AP33" s="28">
        <f ca="1">MAX(AP$17:AP19)</f>
        <v>0</v>
      </c>
      <c r="AQ33" s="28">
        <f ca="1">MAX(AQ$17:AQ19)</f>
        <v>0</v>
      </c>
      <c r="AR33" s="28">
        <f ca="1">MAX(AR$17:AR19)</f>
        <v>0</v>
      </c>
      <c r="AS33" s="28">
        <f ca="1">MAX(AS$17:AS19)</f>
        <v>0</v>
      </c>
      <c r="AT33" s="28">
        <f ca="1">MAX(AT$17:AT19)</f>
        <v>0</v>
      </c>
      <c r="AU33" s="28">
        <f ca="1">MAX(AU$17:AU19)</f>
        <v>0</v>
      </c>
      <c r="AV33" s="28">
        <f ca="1">MAX(AV$17:AV19)</f>
        <v>0</v>
      </c>
      <c r="AW33" s="28">
        <f ca="1">MAX(AW$17:AW19)</f>
        <v>0</v>
      </c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K33" s="9">
        <f ca="1">INDEX(_SSTotalCLM,ROWS($A$1:A18))</f>
        <v>714916</v>
      </c>
      <c r="BL33" s="9">
        <f ca="1">INDEX(_SSTotalCLM,ROWS($A$1:C18))</f>
        <v>714916</v>
      </c>
      <c r="BM33" s="9"/>
    </row>
    <row r="34" spans="1:65" x14ac:dyDescent="0.25">
      <c r="A34" s="6">
        <v>4</v>
      </c>
      <c r="B34" s="28">
        <f ca="1">MAX(B$17:B20)</f>
        <v>1.7251923581791791E-2</v>
      </c>
      <c r="C34" s="28">
        <f ca="1">MAX(C$17:C20)</f>
        <v>1.8093589698432319E-2</v>
      </c>
      <c r="D34" s="28">
        <f ca="1">MAX(D$17:D20)</f>
        <v>1.8185071108936531E-2</v>
      </c>
      <c r="E34" s="28">
        <f ca="1">MAX(E$17:E20)</f>
        <v>1.8012866139865531E-2</v>
      </c>
      <c r="F34" s="28">
        <f ca="1">MAX(F$17:F20)</f>
        <v>1.63915813405732E-2</v>
      </c>
      <c r="G34" s="28">
        <f ca="1">MAX(G$17:G20)</f>
        <v>1.221172438668224E-2</v>
      </c>
      <c r="H34" s="28">
        <f ca="1">MAX(H$17:H20)</f>
        <v>1.1087231266225296E-2</v>
      </c>
      <c r="I34" s="28">
        <f ca="1">MAX(I$17:I20)</f>
        <v>1.3392047692444588E-2</v>
      </c>
      <c r="J34" s="28">
        <f ca="1">MAX(J$17:J20)</f>
        <v>1.121968612773947E-2</v>
      </c>
      <c r="K34" s="28">
        <f ca="1">MAX(K$17:K20)</f>
        <v>1.5915964935600959E-2</v>
      </c>
      <c r="L34" s="28">
        <f ca="1">MAX(L$17:L20)</f>
        <v>1.639818075683714E-2</v>
      </c>
      <c r="M34" s="28">
        <f ca="1">MAX(M$17:M20)</f>
        <v>1.5311348373679264E-2</v>
      </c>
      <c r="N34" s="28">
        <f ca="1">MAX(N$17:N20)</f>
        <v>1.7329341811770368E-2</v>
      </c>
      <c r="O34" s="28">
        <f ca="1">MAX(O$17:O20)</f>
        <v>2.0050926682231469E-2</v>
      </c>
      <c r="P34" s="28">
        <f ca="1">MAX(P$17:P20)</f>
        <v>1.7747772856104238E-2</v>
      </c>
      <c r="Q34" s="28">
        <f ca="1">MAX(Q$17:Q20)</f>
        <v>1.8967370149870665E-2</v>
      </c>
      <c r="R34" s="28">
        <f ca="1">MAX(R$17:R20)</f>
        <v>1.9749604853594588E-2</v>
      </c>
      <c r="S34" s="28">
        <f ca="1">MAX(S$17:S20)</f>
        <v>1.8829189075398794E-2</v>
      </c>
      <c r="T34" s="28">
        <f ca="1">MAX(T$17:T20)</f>
        <v>1.5476038268496825E-2</v>
      </c>
      <c r="U34" s="28">
        <f ca="1">MAX(U$17:U20)</f>
        <v>1.1951443367391113E-2</v>
      </c>
      <c r="V34" s="28">
        <f ca="1">MAX(V$17:V20)</f>
        <v>9.5218886085779372E-3</v>
      </c>
      <c r="W34" s="28">
        <f ca="1">MAX(W$17:W20)</f>
        <v>9.3332851147316515E-3</v>
      </c>
      <c r="X34" s="28">
        <f ca="1">MAX(X$17:X20)</f>
        <v>8.2437952937491656E-3</v>
      </c>
      <c r="Y34" s="28">
        <f ca="1">MAX(Y$17:Y20)</f>
        <v>9.7475592984502708E-3</v>
      </c>
      <c r="Z34" s="28">
        <f ca="1">MAX(Z$17:Z20)</f>
        <v>2.042651199236567E-2</v>
      </c>
      <c r="AA34" s="28">
        <f ca="1">MAX(AA$17:AA20)</f>
        <v>2.7547443615665988E-2</v>
      </c>
      <c r="AB34" s="28">
        <f ca="1">MAX(AB$17:AB20)</f>
        <v>3.3862657475030158E-2</v>
      </c>
      <c r="AC34" s="28">
        <f ca="1">MAX(AC$17:AC20)</f>
        <v>3.4128438042269456E-2</v>
      </c>
      <c r="AD34" s="28">
        <f ca="1">MAX(AD$17:AD20)</f>
        <v>3.6013908689183256E-2</v>
      </c>
      <c r="AE34" s="28">
        <f ca="1">MAX(AE$17:AE20)</f>
        <v>3.5922042967961559E-2</v>
      </c>
      <c r="AF34" s="28">
        <f ca="1">MAX(AF$17:AF20)</f>
        <v>3.3921170341969349E-2</v>
      </c>
      <c r="AG34" s="28">
        <f ca="1">MAX(AG$17:AG20)</f>
        <v>3.2400059632331481E-2</v>
      </c>
      <c r="AH34" s="28">
        <f ca="1">MAX(AH$17:AH20)</f>
        <v>3.3292775521417656E-2</v>
      </c>
      <c r="AI34" s="28">
        <f ca="1">MAX(AI$17:AI20)</f>
        <v>2.9506937834887174E-2</v>
      </c>
      <c r="AJ34" s="28">
        <f ca="1">MAX(AJ$17:AJ20)</f>
        <v>2.4320738694182015E-2</v>
      </c>
      <c r="AK34" s="28">
        <f ca="1">MAX(AK$17:AK20)</f>
        <v>2.1525934305515096E-2</v>
      </c>
      <c r="AL34" s="28">
        <f ca="1">MAX(AL$17:AL20)</f>
        <v>1.6661754885552417E-2</v>
      </c>
      <c r="AM34" s="28">
        <f ca="1">MAX(AM$17:AM20)</f>
        <v>0</v>
      </c>
      <c r="AN34" s="28">
        <f ca="1">MAX(AN$17:AN20)</f>
        <v>0</v>
      </c>
      <c r="AO34" s="28">
        <f ca="1">MAX(AO$17:AO20)</f>
        <v>0</v>
      </c>
      <c r="AP34" s="28">
        <f ca="1">MAX(AP$17:AP20)</f>
        <v>0</v>
      </c>
      <c r="AQ34" s="28">
        <f ca="1">MAX(AQ$17:AQ20)</f>
        <v>0</v>
      </c>
      <c r="AR34" s="28">
        <f ca="1">MAX(AR$17:AR20)</f>
        <v>0</v>
      </c>
      <c r="AS34" s="28">
        <f ca="1">MAX(AS$17:AS20)</f>
        <v>0</v>
      </c>
      <c r="AT34" s="28">
        <f ca="1">MAX(AT$17:AT20)</f>
        <v>0</v>
      </c>
      <c r="AU34" s="28">
        <f ca="1">MAX(AU$17:AU20)</f>
        <v>0</v>
      </c>
      <c r="AV34" s="28">
        <f ca="1">MAX(AV$17:AV20)</f>
        <v>0</v>
      </c>
      <c r="AW34" s="28">
        <f ca="1">MAX(AW$17:AW20)</f>
        <v>0</v>
      </c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K34" s="9">
        <f ca="1">INDEX(_SSTotalCLM,ROWS($A$1:A19))</f>
        <v>719049</v>
      </c>
      <c r="BL34" s="9">
        <f ca="1">INDEX(_SSTotalCLM,ROWS($A$1:C19))</f>
        <v>719049</v>
      </c>
      <c r="BM34" s="9"/>
    </row>
    <row r="35" spans="1:65" x14ac:dyDescent="0.25">
      <c r="A35" s="6">
        <v>5</v>
      </c>
      <c r="B35" s="28">
        <f ca="1">MAX(B$17:B21)</f>
        <v>1.7966567609794031E-2</v>
      </c>
      <c r="C35" s="28">
        <f ca="1">MAX(C$17:C21)</f>
        <v>1.8283463532632962E-2</v>
      </c>
      <c r="D35" s="28">
        <f ca="1">MAX(D$17:D21)</f>
        <v>1.8185071108936531E-2</v>
      </c>
      <c r="E35" s="28">
        <f ca="1">MAX(E$17:E21)</f>
        <v>1.8012866139865531E-2</v>
      </c>
      <c r="F35" s="28">
        <f ca="1">MAX(F$17:F21)</f>
        <v>1.63915813405732E-2</v>
      </c>
      <c r="G35" s="28">
        <f ca="1">MAX(G$17:G21)</f>
        <v>1.5303409701636798E-2</v>
      </c>
      <c r="H35" s="28">
        <f ca="1">MAX(H$17:H21)</f>
        <v>1.3305884027974557E-2</v>
      </c>
      <c r="I35" s="28">
        <f ca="1">MAX(I$17:I21)</f>
        <v>1.3392047692444588E-2</v>
      </c>
      <c r="J35" s="28">
        <f ca="1">MAX(J$17:J21)</f>
        <v>1.3429228607358679E-2</v>
      </c>
      <c r="K35" s="28">
        <f ca="1">MAX(K$17:K21)</f>
        <v>1.840818088723668E-2</v>
      </c>
      <c r="L35" s="28">
        <f ca="1">MAX(L$17:L21)</f>
        <v>1.9282404232199523E-2</v>
      </c>
      <c r="M35" s="28">
        <f ca="1">MAX(M$17:M21)</f>
        <v>1.6326403543179244E-2</v>
      </c>
      <c r="N35" s="28">
        <f ca="1">MAX(N$17:N21)</f>
        <v>1.7329341811770368E-2</v>
      </c>
      <c r="O35" s="28">
        <f ca="1">MAX(O$17:O21)</f>
        <v>2.0050926682231469E-2</v>
      </c>
      <c r="P35" s="28">
        <f ca="1">MAX(P$17:P21)</f>
        <v>2.1148111659712157E-2</v>
      </c>
      <c r="Q35" s="28">
        <f ca="1">MAX(Q$17:Q21)</f>
        <v>1.9654746304564173E-2</v>
      </c>
      <c r="R35" s="28">
        <f ca="1">MAX(R$17:R21)</f>
        <v>2.1517885403958818E-2</v>
      </c>
      <c r="S35" s="28">
        <f ca="1">MAX(S$17:S21)</f>
        <v>2.2581501302645454E-2</v>
      </c>
      <c r="T35" s="28">
        <f ca="1">MAX(T$17:T21)</f>
        <v>1.9612713006117242E-2</v>
      </c>
      <c r="U35" s="28">
        <f ca="1">MAX(U$17:U21)</f>
        <v>1.5455149535674433E-2</v>
      </c>
      <c r="V35" s="28">
        <f ca="1">MAX(V$17:V21)</f>
        <v>1.2034651515904013E-2</v>
      </c>
      <c r="W35" s="28">
        <f ca="1">MAX(W$17:W21)</f>
        <v>1.0078562409040545E-2</v>
      </c>
      <c r="X35" s="28">
        <f ca="1">MAX(X$17:X21)</f>
        <v>8.2437952937491656E-3</v>
      </c>
      <c r="Y35" s="28">
        <f ca="1">MAX(Y$17:Y21)</f>
        <v>1.4710697514328425E-2</v>
      </c>
      <c r="Z35" s="28">
        <f ca="1">MAX(Z$17:Z21)</f>
        <v>2.2525705633040492E-2</v>
      </c>
      <c r="AA35" s="28">
        <f ca="1">MAX(AA$17:AA21)</f>
        <v>2.7547443615665988E-2</v>
      </c>
      <c r="AB35" s="28">
        <f ca="1">MAX(AB$17:AB21)</f>
        <v>3.3862657475030158E-2</v>
      </c>
      <c r="AC35" s="28">
        <f ca="1">MAX(AC$17:AC21)</f>
        <v>3.4128438042269456E-2</v>
      </c>
      <c r="AD35" s="28">
        <f ca="1">MAX(AD$17:AD21)</f>
        <v>3.7957369036603364E-2</v>
      </c>
      <c r="AE35" s="28">
        <f ca="1">MAX(AE$17:AE21)</f>
        <v>3.7841838650668244E-2</v>
      </c>
      <c r="AF35" s="28">
        <f ca="1">MAX(AF$17:AF21)</f>
        <v>3.6785223342957536E-2</v>
      </c>
      <c r="AG35" s="28">
        <f ca="1">MAX(AG$17:AG21)</f>
        <v>3.7736761093056334E-2</v>
      </c>
      <c r="AH35" s="28">
        <f ca="1">MAX(AH$17:AH21)</f>
        <v>3.4297655308013431E-2</v>
      </c>
      <c r="AI35" s="28">
        <f ca="1">MAX(AI$17:AI21)</f>
        <v>3.9589750090082358E-2</v>
      </c>
      <c r="AJ35" s="28">
        <f ca="1">MAX(AJ$17:AJ21)</f>
        <v>3.7652511634623173E-2</v>
      </c>
      <c r="AK35" s="28">
        <f ca="1">MAX(AK$17:AK21)</f>
        <v>3.3549462111844619E-2</v>
      </c>
      <c r="AL35" s="28">
        <f ca="1">MAX(AL$17:AL21)</f>
        <v>2.875077570276393E-2</v>
      </c>
      <c r="AM35" s="28">
        <f ca="1">MAX(AM$17:AM21)</f>
        <v>0</v>
      </c>
      <c r="AN35" s="28">
        <f ca="1">MAX(AN$17:AN21)</f>
        <v>0</v>
      </c>
      <c r="AO35" s="28">
        <f ca="1">MAX(AO$17:AO21)</f>
        <v>0</v>
      </c>
      <c r="AP35" s="28">
        <f ca="1">MAX(AP$17:AP21)</f>
        <v>0</v>
      </c>
      <c r="AQ35" s="28">
        <f ca="1">MAX(AQ$17:AQ21)</f>
        <v>0</v>
      </c>
      <c r="AR35" s="28">
        <f ca="1">MAX(AR$17:AR21)</f>
        <v>0</v>
      </c>
      <c r="AS35" s="28">
        <f ca="1">MAX(AS$17:AS21)</f>
        <v>0</v>
      </c>
      <c r="AT35" s="28">
        <f ca="1">MAX(AT$17:AT21)</f>
        <v>0</v>
      </c>
      <c r="AU35" s="28">
        <f ca="1">MAX(AU$17:AU21)</f>
        <v>0</v>
      </c>
      <c r="AV35" s="28">
        <f ca="1">MAX(AV$17:AV21)</f>
        <v>0</v>
      </c>
      <c r="AW35" s="28">
        <f ca="1">MAX(AW$17:AW21)</f>
        <v>0</v>
      </c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K35" s="9">
        <f ca="1">INDEX(_SSTotalCLM,ROWS($A$1:A20))</f>
        <v>710494</v>
      </c>
      <c r="BL35" s="9">
        <f ca="1">INDEX(_SSTotalCLM,ROWS($A$1:C20))</f>
        <v>710494</v>
      </c>
      <c r="BM35" s="9"/>
    </row>
    <row r="36" spans="1:65" x14ac:dyDescent="0.25">
      <c r="A36" s="6">
        <v>6</v>
      </c>
      <c r="B36" s="28">
        <f ca="1">MAX(B$17:B22)</f>
        <v>1.8094023796618806E-2</v>
      </c>
      <c r="C36" s="28">
        <f ca="1">MAX(C$17:C22)</f>
        <v>1.8283463532632962E-2</v>
      </c>
      <c r="D36" s="28">
        <f ca="1">MAX(D$17:D22)</f>
        <v>1.8185071108936531E-2</v>
      </c>
      <c r="E36" s="28">
        <f ca="1">MAX(E$17:E22)</f>
        <v>1.8012866139865531E-2</v>
      </c>
      <c r="F36" s="28">
        <f ca="1">MAX(F$17:F22)</f>
        <v>1.8009454780430978E-2</v>
      </c>
      <c r="G36" s="28">
        <f ca="1">MAX(G$17:G22)</f>
        <v>1.9936765120152584E-2</v>
      </c>
      <c r="H36" s="28">
        <f ca="1">MAX(H$17:H22)</f>
        <v>1.9638548988056368E-2</v>
      </c>
      <c r="I36" s="28">
        <f ca="1">MAX(I$17:I22)</f>
        <v>1.765760590096362E-2</v>
      </c>
      <c r="J36" s="28">
        <f ca="1">MAX(J$17:J22)</f>
        <v>1.7695488991245293E-2</v>
      </c>
      <c r="K36" s="28">
        <f ca="1">MAX(K$17:K22)</f>
        <v>2.1393165285087046E-2</v>
      </c>
      <c r="L36" s="28">
        <f ca="1">MAX(L$17:L22)</f>
        <v>2.0419895859711129E-2</v>
      </c>
      <c r="M36" s="28">
        <f ca="1">MAX(M$17:M22)</f>
        <v>1.8091833180598531E-2</v>
      </c>
      <c r="N36" s="28">
        <f ca="1">MAX(N$17:N22)</f>
        <v>1.8393196705436286E-2</v>
      </c>
      <c r="O36" s="28">
        <f ca="1">MAX(O$17:O22)</f>
        <v>2.0050926682231469E-2</v>
      </c>
      <c r="P36" s="28">
        <f ca="1">MAX(P$17:P22)</f>
        <v>2.1266714762972889E-2</v>
      </c>
      <c r="Q36" s="28">
        <f ca="1">MAX(Q$17:Q22)</f>
        <v>2.3933277555748759E-2</v>
      </c>
      <c r="R36" s="28">
        <f ca="1">MAX(R$17:R22)</f>
        <v>2.2589768215732366E-2</v>
      </c>
      <c r="S36" s="28">
        <f ca="1">MAX(S$17:S22)</f>
        <v>2.2992505634369158E-2</v>
      </c>
      <c r="T36" s="28">
        <f ca="1">MAX(T$17:T22)</f>
        <v>2.2730671802909004E-2</v>
      </c>
      <c r="U36" s="28">
        <f ca="1">MAX(U$17:U22)</f>
        <v>2.0604186992158449E-2</v>
      </c>
      <c r="V36" s="28">
        <f ca="1">MAX(V$17:V22)</f>
        <v>1.7190480363960557E-2</v>
      </c>
      <c r="W36" s="28">
        <f ca="1">MAX(W$17:W22)</f>
        <v>1.4107863501670651E-2</v>
      </c>
      <c r="X36" s="28">
        <f ca="1">MAX(X$17:X22)</f>
        <v>1.5239886462039021E-2</v>
      </c>
      <c r="Y36" s="28">
        <f ca="1">MAX(Y$17:Y22)</f>
        <v>1.8690056932967165E-2</v>
      </c>
      <c r="Z36" s="28">
        <f ca="1">MAX(Z$17:Z22)</f>
        <v>2.344854921368196E-2</v>
      </c>
      <c r="AA36" s="28">
        <f ca="1">MAX(AA$17:AA22)</f>
        <v>2.7547443615665988E-2</v>
      </c>
      <c r="AB36" s="28">
        <f ca="1">MAX(AB$17:AB22)</f>
        <v>3.3862657475030158E-2</v>
      </c>
      <c r="AC36" s="28">
        <f ca="1">MAX(AC$17:AC22)</f>
        <v>3.4128438042269456E-2</v>
      </c>
      <c r="AD36" s="28">
        <f ca="1">MAX(AD$17:AD22)</f>
        <v>3.7957369036603364E-2</v>
      </c>
      <c r="AE36" s="28">
        <f ca="1">MAX(AE$17:AE22)</f>
        <v>3.8613056828950144E-2</v>
      </c>
      <c r="AF36" s="28">
        <f ca="1">MAX(AF$17:AF22)</f>
        <v>3.9153332936006958E-2</v>
      </c>
      <c r="AG36" s="28">
        <f ca="1">MAX(AG$17:AG22)</f>
        <v>3.7736761093056334E-2</v>
      </c>
      <c r="AH36" s="28">
        <f ca="1">MAX(AH$17:AH22)</f>
        <v>3.9135076440782568E-2</v>
      </c>
      <c r="AI36" s="28">
        <f ca="1">MAX(AI$17:AI22)</f>
        <v>4.0836529859047545E-2</v>
      </c>
      <c r="AJ36" s="28">
        <f ca="1">MAX(AJ$17:AJ22)</f>
        <v>4.7475084110673103E-2</v>
      </c>
      <c r="AK36" s="28">
        <f ca="1">MAX(AK$17:AK22)</f>
        <v>4.8196611852682321E-2</v>
      </c>
      <c r="AL36" s="28">
        <f ca="1">MAX(AL$17:AL22)</f>
        <v>4.1086818716922782E-2</v>
      </c>
      <c r="AM36" s="28">
        <f ca="1">MAX(AM$17:AM22)</f>
        <v>0</v>
      </c>
      <c r="AN36" s="28">
        <f ca="1">MAX(AN$17:AN22)</f>
        <v>0</v>
      </c>
      <c r="AO36" s="28">
        <f ca="1">MAX(AO$17:AO22)</f>
        <v>0</v>
      </c>
      <c r="AP36" s="28">
        <f ca="1">MAX(AP$17:AP22)</f>
        <v>0</v>
      </c>
      <c r="AQ36" s="28">
        <f ca="1">MAX(AQ$17:AQ22)</f>
        <v>0</v>
      </c>
      <c r="AR36" s="28">
        <f ca="1">MAX(AR$17:AR22)</f>
        <v>0</v>
      </c>
      <c r="AS36" s="28">
        <f ca="1">MAX(AS$17:AS22)</f>
        <v>0</v>
      </c>
      <c r="AT36" s="28">
        <f ca="1">MAX(AT$17:AT22)</f>
        <v>0</v>
      </c>
      <c r="AU36" s="28">
        <f ca="1">MAX(AU$17:AU22)</f>
        <v>0</v>
      </c>
      <c r="AV36" s="28">
        <f ca="1">MAX(AV$17:AV22)</f>
        <v>0</v>
      </c>
      <c r="AW36" s="28">
        <f ca="1">MAX(AW$17:AW22)</f>
        <v>0</v>
      </c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K36" s="9">
        <f ca="1">INDEX(_SSTotalCLM,ROWS($A$1:A21))</f>
        <v>717801</v>
      </c>
      <c r="BL36" s="9">
        <f ca="1">INDEX(_SSTotalCLM,ROWS($A$1:C21))</f>
        <v>717801</v>
      </c>
      <c r="BM36" s="9"/>
    </row>
    <row r="37" spans="1:65" x14ac:dyDescent="0.25">
      <c r="A37" s="5">
        <v>7</v>
      </c>
      <c r="B37" s="28">
        <f ca="1">MAX(B$17:B23)</f>
        <v>1.8094023796618806E-2</v>
      </c>
      <c r="C37" s="28">
        <f ca="1">MAX(C$17:C23)</f>
        <v>1.8283463532632962E-2</v>
      </c>
      <c r="D37" s="28">
        <f ca="1">MAX(D$17:D23)</f>
        <v>1.8185071108936531E-2</v>
      </c>
      <c r="E37" s="28">
        <f ca="1">MAX(E$17:E23)</f>
        <v>1.8012866139865531E-2</v>
      </c>
      <c r="F37" s="28">
        <f ca="1">MAX(F$17:F23)</f>
        <v>1.8009454780430978E-2</v>
      </c>
      <c r="G37" s="28">
        <f ca="1">MAX(G$17:G23)</f>
        <v>2.1436945602905998E-2</v>
      </c>
      <c r="H37" s="28">
        <f ca="1">MAX(H$17:H23)</f>
        <v>2.4333128998491591E-2</v>
      </c>
      <c r="I37" s="28">
        <f ca="1">MAX(I$17:I23)</f>
        <v>2.2153879275263931E-2</v>
      </c>
      <c r="J37" s="28">
        <f ca="1">MAX(J$17:J23)</f>
        <v>2.0828984054233939E-2</v>
      </c>
      <c r="K37" s="28">
        <f ca="1">MAX(K$17:K23)</f>
        <v>2.2316138115906881E-2</v>
      </c>
      <c r="L37" s="28">
        <f ca="1">MAX(L$17:L23)</f>
        <v>2.0889672210878535E-2</v>
      </c>
      <c r="M37" s="28">
        <f ca="1">MAX(M$17:M23)</f>
        <v>2.0233124518166026E-2</v>
      </c>
      <c r="N37" s="28">
        <f ca="1">MAX(N$17:N23)</f>
        <v>2.104633383730228E-2</v>
      </c>
      <c r="O37" s="28">
        <f ca="1">MAX(O$17:O23)</f>
        <v>2.2056086023797244E-2</v>
      </c>
      <c r="P37" s="28">
        <f ca="1">MAX(P$17:P23)</f>
        <v>2.3414337727447616E-2</v>
      </c>
      <c r="Q37" s="28">
        <f ca="1">MAX(Q$17:Q23)</f>
        <v>2.5579943861292836E-2</v>
      </c>
      <c r="R37" s="28">
        <f ca="1">MAX(R$17:R23)</f>
        <v>2.5879807828760353E-2</v>
      </c>
      <c r="S37" s="28">
        <f ca="1">MAX(S$17:S23)</f>
        <v>2.2992505634369158E-2</v>
      </c>
      <c r="T37" s="28">
        <f ca="1">MAX(T$17:T23)</f>
        <v>2.2984316974602473E-2</v>
      </c>
      <c r="U37" s="28">
        <f ca="1">MAX(U$17:U23)</f>
        <v>2.2616969124319972E-2</v>
      </c>
      <c r="V37" s="28">
        <f ca="1">MAX(V$17:V23)</f>
        <v>2.077168501840403E-2</v>
      </c>
      <c r="W37" s="28">
        <f ca="1">MAX(W$17:W23)</f>
        <v>2.120248635886203E-2</v>
      </c>
      <c r="X37" s="28">
        <f ca="1">MAX(X$17:X23)</f>
        <v>2.0185212823627795E-2</v>
      </c>
      <c r="Y37" s="28">
        <f ca="1">MAX(Y$17:Y23)</f>
        <v>2.1199344161191253E-2</v>
      </c>
      <c r="Z37" s="28">
        <f ca="1">MAX(Z$17:Z23)</f>
        <v>2.3829120406791041E-2</v>
      </c>
      <c r="AA37" s="28">
        <f ca="1">MAX(AA$17:AA23)</f>
        <v>2.7547443615665988E-2</v>
      </c>
      <c r="AB37" s="28">
        <f ca="1">MAX(AB$17:AB23)</f>
        <v>3.3862657475030158E-2</v>
      </c>
      <c r="AC37" s="28">
        <f ca="1">MAX(AC$17:AC23)</f>
        <v>3.4128438042269456E-2</v>
      </c>
      <c r="AD37" s="28">
        <f ca="1">MAX(AD$17:AD23)</f>
        <v>3.7957369036603364E-2</v>
      </c>
      <c r="AE37" s="28">
        <f ca="1">MAX(AE$17:AE23)</f>
        <v>3.8613056828950144E-2</v>
      </c>
      <c r="AF37" s="28">
        <f ca="1">MAX(AF$17:AF23)</f>
        <v>3.9153332936006958E-2</v>
      </c>
      <c r="AG37" s="28">
        <f ca="1">MAX(AG$17:AG23)</f>
        <v>3.8177997976816647E-2</v>
      </c>
      <c r="AH37" s="28">
        <f ca="1">MAX(AH$17:AH23)</f>
        <v>3.9135076440782568E-2</v>
      </c>
      <c r="AI37" s="28">
        <f ca="1">MAX(AI$17:AI23)</f>
        <v>4.0836529859047545E-2</v>
      </c>
      <c r="AJ37" s="28">
        <f ca="1">MAX(AJ$17:AJ23)</f>
        <v>4.7475084110673103E-2</v>
      </c>
      <c r="AK37" s="28">
        <f ca="1">MAX(AK$17:AK23)</f>
        <v>5.77115262891238E-2</v>
      </c>
      <c r="AL37" s="28">
        <f ca="1">MAX(AL$17:AL23)</f>
        <v>5.790642778504361E-2</v>
      </c>
      <c r="AM37" s="28">
        <f ca="1">MAX(AM$17:AM23)</f>
        <v>0</v>
      </c>
      <c r="AN37" s="28">
        <f ca="1">MAX(AN$17:AN23)</f>
        <v>0</v>
      </c>
      <c r="AO37" s="28">
        <f ca="1">MAX(AO$17:AO23)</f>
        <v>0</v>
      </c>
      <c r="AP37" s="28">
        <f ca="1">MAX(AP$17:AP23)</f>
        <v>0</v>
      </c>
      <c r="AQ37" s="28">
        <f ca="1">MAX(AQ$17:AQ23)</f>
        <v>0</v>
      </c>
      <c r="AR37" s="28">
        <f ca="1">MAX(AR$17:AR23)</f>
        <v>0</v>
      </c>
      <c r="AS37" s="28">
        <f ca="1">MAX(AS$17:AS23)</f>
        <v>0</v>
      </c>
      <c r="AT37" s="28">
        <f ca="1">MAX(AT$17:AT23)</f>
        <v>0</v>
      </c>
      <c r="AU37" s="28">
        <f ca="1">MAX(AU$17:AU23)</f>
        <v>0</v>
      </c>
      <c r="AV37" s="28">
        <f ca="1">MAX(AV$17:AV23)</f>
        <v>0</v>
      </c>
      <c r="AW37" s="28">
        <f ca="1">MAX(AW$17:AW23)</f>
        <v>0</v>
      </c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K37" s="9">
        <f ca="1">INDEX(_SSTotalCLM,ROWS($A$1:A22))</f>
        <v>712497</v>
      </c>
      <c r="BL37" s="9">
        <f ca="1">INDEX(_SSTotalCLM,ROWS($A$1:C22))</f>
        <v>712497</v>
      </c>
      <c r="BM37" s="9"/>
    </row>
    <row r="38" spans="1:65" x14ac:dyDescent="0.25">
      <c r="A38" s="5">
        <v>8</v>
      </c>
      <c r="B38" s="28">
        <f ca="1">MAX(B$17:B24)</f>
        <v>1.8094023796618806E-2</v>
      </c>
      <c r="C38" s="28">
        <f ca="1">MAX(C$17:C24)</f>
        <v>1.8283463532632962E-2</v>
      </c>
      <c r="D38" s="28">
        <f ca="1">MAX(D$17:D24)</f>
        <v>1.8185071108936531E-2</v>
      </c>
      <c r="E38" s="28">
        <f ca="1">MAX(E$17:E24)</f>
        <v>1.8012866139865531E-2</v>
      </c>
      <c r="F38" s="28">
        <f ca="1">MAX(F$17:F24)</f>
        <v>1.8009454780430978E-2</v>
      </c>
      <c r="G38" s="28">
        <f ca="1">MAX(G$17:G24)</f>
        <v>2.1624850150006966E-2</v>
      </c>
      <c r="H38" s="28">
        <f ca="1">MAX(H$17:H24)</f>
        <v>2.4333128998491591E-2</v>
      </c>
      <c r="I38" s="28">
        <f ca="1">MAX(I$17:I24)</f>
        <v>2.438420863313908E-2</v>
      </c>
      <c r="J38" s="28">
        <f ca="1">MAX(J$17:J24)</f>
        <v>2.3039023574946218E-2</v>
      </c>
      <c r="K38" s="28">
        <f ca="1">MAX(K$17:K24)</f>
        <v>2.2332985270871759E-2</v>
      </c>
      <c r="L38" s="28">
        <f ca="1">MAX(L$17:L24)</f>
        <v>2.0889672210878535E-2</v>
      </c>
      <c r="M38" s="28">
        <f ca="1">MAX(M$17:M24)</f>
        <v>2.0590988695312406E-2</v>
      </c>
      <c r="N38" s="28">
        <f ca="1">MAX(N$17:N24)</f>
        <v>2.3054580977325101E-2</v>
      </c>
      <c r="O38" s="28">
        <f ca="1">MAX(O$17:O24)</f>
        <v>2.5498381692975997E-2</v>
      </c>
      <c r="P38" s="28">
        <f ca="1">MAX(P$17:P24)</f>
        <v>2.5512437286798209E-2</v>
      </c>
      <c r="Q38" s="28">
        <f ca="1">MAX(Q$17:Q24)</f>
        <v>2.5579943861292836E-2</v>
      </c>
      <c r="R38" s="28">
        <f ca="1">MAX(R$17:R24)</f>
        <v>2.5879807828760353E-2</v>
      </c>
      <c r="S38" s="28">
        <f ca="1">MAX(S$17:S24)</f>
        <v>2.5865839173130824E-2</v>
      </c>
      <c r="T38" s="28">
        <f ca="1">MAX(T$17:T24)</f>
        <v>2.3782427864942217E-2</v>
      </c>
      <c r="U38" s="28">
        <f ca="1">MAX(U$17:U24)</f>
        <v>2.4410210859389523E-2</v>
      </c>
      <c r="V38" s="28">
        <f ca="1">MAX(V$17:V24)</f>
        <v>2.8463232515666785E-2</v>
      </c>
      <c r="W38" s="28">
        <f ca="1">MAX(W$17:W24)</f>
        <v>2.8588069684669377E-2</v>
      </c>
      <c r="X38" s="28">
        <f ca="1">MAX(X$17:X24)</f>
        <v>2.5806726973970861E-2</v>
      </c>
      <c r="Y38" s="28">
        <f ca="1">MAX(Y$17:Y24)</f>
        <v>2.5515055030282327E-2</v>
      </c>
      <c r="Z38" s="28">
        <f ca="1">MAX(Z$17:Z24)</f>
        <v>2.5746528561893519E-2</v>
      </c>
      <c r="AA38" s="28">
        <f ca="1">MAX(AA$17:AA24)</f>
        <v>2.7547443615665988E-2</v>
      </c>
      <c r="AB38" s="28">
        <f ca="1">MAX(AB$17:AB24)</f>
        <v>3.3862657475030158E-2</v>
      </c>
      <c r="AC38" s="28">
        <f ca="1">MAX(AC$17:AC24)</f>
        <v>3.4128438042269456E-2</v>
      </c>
      <c r="AD38" s="28">
        <f ca="1">MAX(AD$17:AD24)</f>
        <v>3.7957369036603364E-2</v>
      </c>
      <c r="AE38" s="28">
        <f ca="1">MAX(AE$17:AE24)</f>
        <v>3.8613056828950144E-2</v>
      </c>
      <c r="AF38" s="28">
        <f ca="1">MAX(AF$17:AF24)</f>
        <v>3.9153332936006958E-2</v>
      </c>
      <c r="AG38" s="28">
        <f ca="1">MAX(AG$17:AG24)</f>
        <v>3.8177997976816647E-2</v>
      </c>
      <c r="AH38" s="28">
        <f ca="1">MAX(AH$17:AH24)</f>
        <v>3.9135076440782568E-2</v>
      </c>
      <c r="AI38" s="28">
        <f ca="1">MAX(AI$17:AI24)</f>
        <v>4.0836529859047545E-2</v>
      </c>
      <c r="AJ38" s="28">
        <f ca="1">MAX(AJ$17:AJ24)</f>
        <v>4.7475084110673103E-2</v>
      </c>
      <c r="AK38" s="28">
        <f ca="1">MAX(AK$17:AK24)</f>
        <v>5.77115262891238E-2</v>
      </c>
      <c r="AL38" s="28">
        <f ca="1">MAX(AL$17:AL24)</f>
        <v>6.7000535136710102E-2</v>
      </c>
      <c r="AM38" s="28">
        <f ca="1">MAX(AM$17:AM24)</f>
        <v>0</v>
      </c>
      <c r="AN38" s="28">
        <f ca="1">MAX(AN$17:AN24)</f>
        <v>0</v>
      </c>
      <c r="AO38" s="28">
        <f ca="1">MAX(AO$17:AO24)</f>
        <v>0</v>
      </c>
      <c r="AP38" s="28">
        <f ca="1">MAX(AP$17:AP24)</f>
        <v>0</v>
      </c>
      <c r="AQ38" s="28">
        <f ca="1">MAX(AQ$17:AQ24)</f>
        <v>0</v>
      </c>
      <c r="AR38" s="28">
        <f ca="1">MAX(AR$17:AR24)</f>
        <v>0</v>
      </c>
      <c r="AS38" s="28">
        <f ca="1">MAX(AS$17:AS24)</f>
        <v>0</v>
      </c>
      <c r="AT38" s="28">
        <f ca="1">MAX(AT$17:AT24)</f>
        <v>0</v>
      </c>
      <c r="AU38" s="28">
        <f ca="1">MAX(AU$17:AU24)</f>
        <v>0</v>
      </c>
      <c r="AV38" s="28">
        <f ca="1">MAX(AV$17:AV24)</f>
        <v>0</v>
      </c>
      <c r="AW38" s="28">
        <f ca="1">MAX(AW$17:AW24)</f>
        <v>0</v>
      </c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K38" s="9">
        <f ca="1">INDEX(_SSTotalCLM,ROWS($A$1:A23))</f>
        <v>711466</v>
      </c>
      <c r="BL38" s="9">
        <f ca="1">INDEX(_SSTotalCLM,ROWS($A$1:C23))</f>
        <v>711466</v>
      </c>
      <c r="BM38" s="9"/>
    </row>
    <row r="39" spans="1:65" x14ac:dyDescent="0.25">
      <c r="A39" s="6">
        <v>9</v>
      </c>
      <c r="B39" s="28">
        <f ca="1">MAX(B$17:B25)</f>
        <v>1.8150618896486229E-2</v>
      </c>
      <c r="C39" s="28">
        <f ca="1">MAX(C$17:C25)</f>
        <v>1.8283463532632962E-2</v>
      </c>
      <c r="D39" s="28">
        <f ca="1">MAX(D$17:D25)</f>
        <v>1.8185071108936531E-2</v>
      </c>
      <c r="E39" s="28">
        <f ca="1">MAX(E$17:E25)</f>
        <v>1.8012866139865531E-2</v>
      </c>
      <c r="F39" s="28">
        <f ca="1">MAX(F$17:F25)</f>
        <v>1.8009454780430978E-2</v>
      </c>
      <c r="G39" s="28">
        <f ca="1">MAX(G$17:G25)</f>
        <v>2.1624850150006966E-2</v>
      </c>
      <c r="H39" s="28">
        <f ca="1">MAX(H$17:H25)</f>
        <v>2.4333128998491591E-2</v>
      </c>
      <c r="I39" s="28">
        <f ca="1">MAX(I$17:I25)</f>
        <v>2.438420863313908E-2</v>
      </c>
      <c r="J39" s="28">
        <f ca="1">MAX(J$17:J25)</f>
        <v>2.3297881013492915E-2</v>
      </c>
      <c r="K39" s="28">
        <f ca="1">MAX(K$17:K25)</f>
        <v>2.2887036278339549E-2</v>
      </c>
      <c r="L39" s="28">
        <f ca="1">MAX(L$17:L25)</f>
        <v>2.0889672210878535E-2</v>
      </c>
      <c r="M39" s="28">
        <f ca="1">MAX(M$17:M25)</f>
        <v>2.0590988695312406E-2</v>
      </c>
      <c r="N39" s="28">
        <f ca="1">MAX(N$17:N25)</f>
        <v>2.4311063493642204E-2</v>
      </c>
      <c r="O39" s="28">
        <f ca="1">MAX(O$17:O25)</f>
        <v>2.7469118435250527E-2</v>
      </c>
      <c r="P39" s="28">
        <f ca="1">MAX(P$17:P25)</f>
        <v>2.7137394212905591E-2</v>
      </c>
      <c r="Q39" s="28">
        <f ca="1">MAX(Q$17:Q25)</f>
        <v>2.6284271074070449E-2</v>
      </c>
      <c r="R39" s="28">
        <f ca="1">MAX(R$17:R25)</f>
        <v>2.5879807828760353E-2</v>
      </c>
      <c r="S39" s="28">
        <f ca="1">MAX(S$17:S25)</f>
        <v>2.5865839173130824E-2</v>
      </c>
      <c r="T39" s="28">
        <f ca="1">MAX(T$17:T25)</f>
        <v>2.6813315064448062E-2</v>
      </c>
      <c r="U39" s="28">
        <f ca="1">MAX(U$17:U25)</f>
        <v>2.9849321769950608E-2</v>
      </c>
      <c r="V39" s="28">
        <f ca="1">MAX(V$17:V25)</f>
        <v>3.2465362842775292E-2</v>
      </c>
      <c r="W39" s="28">
        <f ca="1">MAX(W$17:W25)</f>
        <v>3.3697011776916252E-2</v>
      </c>
      <c r="X39" s="28">
        <f ca="1">MAX(X$17:X25)</f>
        <v>3.1533730130688067E-2</v>
      </c>
      <c r="Y39" s="28">
        <f ca="1">MAX(Y$17:Y25)</f>
        <v>2.9183247692849856E-2</v>
      </c>
      <c r="Z39" s="28">
        <f ca="1">MAX(Z$17:Z25)</f>
        <v>2.7479674960482439E-2</v>
      </c>
      <c r="AA39" s="28">
        <f ca="1">MAX(AA$17:AA25)</f>
        <v>2.7547443615665988E-2</v>
      </c>
      <c r="AB39" s="28">
        <f ca="1">MAX(AB$17:AB25)</f>
        <v>3.3862657475030158E-2</v>
      </c>
      <c r="AC39" s="28">
        <f ca="1">MAX(AC$17:AC25)</f>
        <v>3.4128438042269456E-2</v>
      </c>
      <c r="AD39" s="28">
        <f ca="1">MAX(AD$17:AD25)</f>
        <v>3.7957369036603364E-2</v>
      </c>
      <c r="AE39" s="28">
        <f ca="1">MAX(AE$17:AE25)</f>
        <v>3.8613056828950144E-2</v>
      </c>
      <c r="AF39" s="28">
        <f ca="1">MAX(AF$17:AF25)</f>
        <v>3.9153332936006958E-2</v>
      </c>
      <c r="AG39" s="28">
        <f ca="1">MAX(AG$17:AG25)</f>
        <v>3.8177997976816647E-2</v>
      </c>
      <c r="AH39" s="28">
        <f ca="1">MAX(AH$17:AH25)</f>
        <v>3.9135076440782568E-2</v>
      </c>
      <c r="AI39" s="28">
        <f ca="1">MAX(AI$17:AI25)</f>
        <v>4.0836529859047545E-2</v>
      </c>
      <c r="AJ39" s="28">
        <f ca="1">MAX(AJ$17:AJ25)</f>
        <v>4.7475084110673103E-2</v>
      </c>
      <c r="AK39" s="28">
        <f ca="1">MAX(AK$17:AK25)</f>
        <v>5.77115262891238E-2</v>
      </c>
      <c r="AL39" s="28">
        <f ca="1">MAX(AL$17:AL25)</f>
        <v>6.7000535136710102E-2</v>
      </c>
      <c r="AM39" s="28">
        <f ca="1">MAX(AM$17:AM25)</f>
        <v>0</v>
      </c>
      <c r="AN39" s="28">
        <f ca="1">MAX(AN$17:AN25)</f>
        <v>0</v>
      </c>
      <c r="AO39" s="28">
        <f ca="1">MAX(AO$17:AO25)</f>
        <v>0</v>
      </c>
      <c r="AP39" s="28">
        <f ca="1">MAX(AP$17:AP25)</f>
        <v>0</v>
      </c>
      <c r="AQ39" s="28">
        <f ca="1">MAX(AQ$17:AQ25)</f>
        <v>0</v>
      </c>
      <c r="AR39" s="28">
        <f ca="1">MAX(AR$17:AR25)</f>
        <v>0</v>
      </c>
      <c r="AS39" s="28">
        <f ca="1">MAX(AS$17:AS25)</f>
        <v>0</v>
      </c>
      <c r="AT39" s="28">
        <f ca="1">MAX(AT$17:AT25)</f>
        <v>0</v>
      </c>
      <c r="AU39" s="28">
        <f ca="1">MAX(AU$17:AU25)</f>
        <v>0</v>
      </c>
      <c r="AV39" s="28">
        <f ca="1">MAX(AV$17:AV25)</f>
        <v>0</v>
      </c>
      <c r="AW39" s="28">
        <f ca="1">MAX(AW$17:AW25)</f>
        <v>0</v>
      </c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K39" s="9">
        <f ca="1">INDEX(_SSTotalCLM,ROWS($A$1:A24))</f>
        <v>714036</v>
      </c>
      <c r="BL39" s="9">
        <f ca="1">INDEX(_SSTotalCLM,ROWS($A$1:C24))</f>
        <v>714036</v>
      </c>
      <c r="BM39" s="9"/>
    </row>
    <row r="40" spans="1:65" x14ac:dyDescent="0.25">
      <c r="A40" s="6">
        <v>10</v>
      </c>
      <c r="B40" s="28">
        <f ca="1">MAX(B$17:B26)</f>
        <v>1.8150618896486229E-2</v>
      </c>
      <c r="C40" s="28">
        <f ca="1">MAX(C$17:C26)</f>
        <v>1.8283463532632962E-2</v>
      </c>
      <c r="D40" s="28">
        <f ca="1">MAX(D$17:D26)</f>
        <v>1.8185071108936531E-2</v>
      </c>
      <c r="E40" s="28">
        <f ca="1">MAX(E$17:E26)</f>
        <v>1.8012866139865531E-2</v>
      </c>
      <c r="F40" s="28">
        <f ca="1">MAX(F$17:F26)</f>
        <v>1.8009454780430978E-2</v>
      </c>
      <c r="G40" s="28">
        <f ca="1">MAX(G$17:G26)</f>
        <v>2.1624850150006966E-2</v>
      </c>
      <c r="H40" s="28">
        <f ca="1">MAX(H$17:H26)</f>
        <v>2.4333128998491591E-2</v>
      </c>
      <c r="I40" s="28">
        <f ca="1">MAX(I$17:I26)</f>
        <v>2.438420863313908E-2</v>
      </c>
      <c r="J40" s="28">
        <f ca="1">MAX(J$17:J26)</f>
        <v>2.3297881013492915E-2</v>
      </c>
      <c r="K40" s="28">
        <f ca="1">MAX(K$17:K26)</f>
        <v>2.3340323859850451E-2</v>
      </c>
      <c r="L40" s="28">
        <f ca="1">MAX(L$17:L26)</f>
        <v>2.1217536907531816E-2</v>
      </c>
      <c r="M40" s="28">
        <f ca="1">MAX(M$17:M26)</f>
        <v>2.1189912784085756E-2</v>
      </c>
      <c r="N40" s="28">
        <f ca="1">MAX(N$17:N26)</f>
        <v>2.4311063493642204E-2</v>
      </c>
      <c r="O40" s="28">
        <f ca="1">MAX(O$17:O26)</f>
        <v>2.7469118435250527E-2</v>
      </c>
      <c r="P40" s="28">
        <f ca="1">MAX(P$17:P26)</f>
        <v>2.8289620560391748E-2</v>
      </c>
      <c r="Q40" s="28">
        <f ca="1">MAX(Q$17:Q26)</f>
        <v>2.8103965632902989E-2</v>
      </c>
      <c r="R40" s="28">
        <f ca="1">MAX(R$17:R26)</f>
        <v>2.5983746812048156E-2</v>
      </c>
      <c r="S40" s="28">
        <f ca="1">MAX(S$17:S26)</f>
        <v>2.5865839173130824E-2</v>
      </c>
      <c r="T40" s="28">
        <f ca="1">MAX(T$17:T26)</f>
        <v>3.0023946951419592E-2</v>
      </c>
      <c r="U40" s="28">
        <f ca="1">MAX(U$17:U26)</f>
        <v>3.3766643867364547E-2</v>
      </c>
      <c r="V40" s="28">
        <f ca="1">MAX(V$17:V26)</f>
        <v>3.4636937844812407E-2</v>
      </c>
      <c r="W40" s="28">
        <f ca="1">MAX(W$17:W26)</f>
        <v>3.5086648697376113E-2</v>
      </c>
      <c r="X40" s="28">
        <f ca="1">MAX(X$17:X26)</f>
        <v>3.4384555273316027E-2</v>
      </c>
      <c r="Y40" s="28">
        <f ca="1">MAX(Y$17:Y26)</f>
        <v>3.1702639481953246E-2</v>
      </c>
      <c r="Z40" s="28">
        <f ca="1">MAX(Z$17:Z26)</f>
        <v>2.9688766920742501E-2</v>
      </c>
      <c r="AA40" s="28">
        <f ca="1">MAX(AA$17:AA26)</f>
        <v>2.7547443615665988E-2</v>
      </c>
      <c r="AB40" s="28">
        <f ca="1">MAX(AB$17:AB26)</f>
        <v>3.3862657475030158E-2</v>
      </c>
      <c r="AC40" s="28">
        <f ca="1">MAX(AC$17:AC26)</f>
        <v>3.4128438042269456E-2</v>
      </c>
      <c r="AD40" s="28">
        <f ca="1">MAX(AD$17:AD26)</f>
        <v>3.7957369036603364E-2</v>
      </c>
      <c r="AE40" s="28">
        <f ca="1">MAX(AE$17:AE26)</f>
        <v>3.8613056828950144E-2</v>
      </c>
      <c r="AF40" s="28">
        <f ca="1">MAX(AF$17:AF26)</f>
        <v>3.9153332936006958E-2</v>
      </c>
      <c r="AG40" s="28">
        <f ca="1">MAX(AG$17:AG26)</f>
        <v>3.8177997976816647E-2</v>
      </c>
      <c r="AH40" s="28">
        <f ca="1">MAX(AH$17:AH26)</f>
        <v>3.9135076440782568E-2</v>
      </c>
      <c r="AI40" s="28">
        <f ca="1">MAX(AI$17:AI26)</f>
        <v>4.0836529859047545E-2</v>
      </c>
      <c r="AJ40" s="28">
        <f ca="1">MAX(AJ$17:AJ26)</f>
        <v>4.7475084110673103E-2</v>
      </c>
      <c r="AK40" s="28">
        <f ca="1">MAX(AK$17:AK26)</f>
        <v>5.77115262891238E-2</v>
      </c>
      <c r="AL40" s="28">
        <f ca="1">MAX(AL$17:AL26)</f>
        <v>6.7000535136710102E-2</v>
      </c>
      <c r="AM40" s="28">
        <f ca="1">MAX(AM$17:AM26)</f>
        <v>0</v>
      </c>
      <c r="AN40" s="28">
        <f ca="1">MAX(AN$17:AN26)</f>
        <v>0</v>
      </c>
      <c r="AO40" s="28">
        <f ca="1">MAX(AO$17:AO26)</f>
        <v>0</v>
      </c>
      <c r="AP40" s="28">
        <f ca="1">MAX(AP$17:AP26)</f>
        <v>0</v>
      </c>
      <c r="AQ40" s="28">
        <f ca="1">MAX(AQ$17:AQ26)</f>
        <v>0</v>
      </c>
      <c r="AR40" s="28">
        <f ca="1">MAX(AR$17:AR26)</f>
        <v>0</v>
      </c>
      <c r="AS40" s="28">
        <f ca="1">MAX(AS$17:AS26)</f>
        <v>0</v>
      </c>
      <c r="AT40" s="28">
        <f ca="1">MAX(AT$17:AT26)</f>
        <v>0</v>
      </c>
      <c r="AU40" s="28">
        <f ca="1">MAX(AU$17:AU26)</f>
        <v>0</v>
      </c>
      <c r="AV40" s="28">
        <f ca="1">MAX(AV$17:AV26)</f>
        <v>0</v>
      </c>
      <c r="AW40" s="28">
        <f ca="1">MAX(AW$17:AW26)</f>
        <v>0</v>
      </c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K40" s="9">
        <f ca="1">INDEX(_SSTotalCLM,ROWS($A$1:A25))</f>
        <v>703384</v>
      </c>
      <c r="BL40" s="9">
        <f ca="1">INDEX(_SSTotalCLM,ROWS($A$1:C25))</f>
        <v>703384</v>
      </c>
      <c r="BM40" s="9"/>
    </row>
    <row r="41" spans="1:65" x14ac:dyDescent="0.25">
      <c r="A41" s="6">
        <v>11</v>
      </c>
      <c r="B41" s="28">
        <f ca="1">MAX(B$17:B27)</f>
        <v>1.8150618896486229E-2</v>
      </c>
      <c r="C41" s="28">
        <f ca="1">MAX(C$17:C27)</f>
        <v>1.8283463532632962E-2</v>
      </c>
      <c r="D41" s="28">
        <f ca="1">MAX(D$17:D27)</f>
        <v>1.8185071108936531E-2</v>
      </c>
      <c r="E41" s="28">
        <f ca="1">MAX(E$17:E27)</f>
        <v>1.8012866139865531E-2</v>
      </c>
      <c r="F41" s="28">
        <f ca="1">MAX(F$17:F27)</f>
        <v>1.8009454780430978E-2</v>
      </c>
      <c r="G41" s="28">
        <f ca="1">MAX(G$17:G27)</f>
        <v>2.1624850150006966E-2</v>
      </c>
      <c r="H41" s="28">
        <f ca="1">MAX(H$17:H27)</f>
        <v>2.4333128998491591E-2</v>
      </c>
      <c r="I41" s="28">
        <f ca="1">MAX(I$17:I27)</f>
        <v>2.438420863313908E-2</v>
      </c>
      <c r="J41" s="28">
        <f ca="1">MAX(J$17:J27)</f>
        <v>2.3297881013492915E-2</v>
      </c>
      <c r="K41" s="28">
        <f ca="1">MAX(K$17:K27)</f>
        <v>2.3340323859850451E-2</v>
      </c>
      <c r="L41" s="28">
        <f ca="1">MAX(L$17:L27)</f>
        <v>2.1217536907531816E-2</v>
      </c>
      <c r="M41" s="28">
        <f ca="1">MAX(M$17:M27)</f>
        <v>2.1189912784085756E-2</v>
      </c>
      <c r="N41" s="28">
        <f ca="1">MAX(N$17:N27)</f>
        <v>2.4311063493642204E-2</v>
      </c>
      <c r="O41" s="28">
        <f ca="1">MAX(O$17:O27)</f>
        <v>2.7469118435250527E-2</v>
      </c>
      <c r="P41" s="28">
        <f ca="1">MAX(P$17:P27)</f>
        <v>2.8289620560391748E-2</v>
      </c>
      <c r="Q41" s="28">
        <f ca="1">MAX(Q$17:Q27)</f>
        <v>2.8103965632902989E-2</v>
      </c>
      <c r="R41" s="28">
        <f ca="1">MAX(R$17:R27)</f>
        <v>2.7607906976596382E-2</v>
      </c>
      <c r="S41" s="28">
        <f ca="1">MAX(S$17:S27)</f>
        <v>2.9824298629701169E-2</v>
      </c>
      <c r="T41" s="28">
        <f ca="1">MAX(T$17:T27)</f>
        <v>3.2045482097717348E-2</v>
      </c>
      <c r="U41" s="28">
        <f ca="1">MAX(U$17:U27)</f>
        <v>3.4202932693128858E-2</v>
      </c>
      <c r="V41" s="28">
        <f ca="1">MAX(V$17:V27)</f>
        <v>3.5564110035638259E-2</v>
      </c>
      <c r="W41" s="28">
        <f ca="1">MAX(W$17:W27)</f>
        <v>3.5290141790099275E-2</v>
      </c>
      <c r="X41" s="28">
        <f ca="1">MAX(X$17:X27)</f>
        <v>3.4384555273316027E-2</v>
      </c>
      <c r="Y41" s="28">
        <f ca="1">MAX(Y$17:Y27)</f>
        <v>3.3793392139593204E-2</v>
      </c>
      <c r="Z41" s="28">
        <f ca="1">MAX(Z$17:Z27)</f>
        <v>3.225337624246135E-2</v>
      </c>
      <c r="AA41" s="28">
        <f ca="1">MAX(AA$17:AA27)</f>
        <v>2.9084308816689185E-2</v>
      </c>
      <c r="AB41" s="28">
        <f ca="1">MAX(AB$17:AB27)</f>
        <v>3.3862657475030158E-2</v>
      </c>
      <c r="AC41" s="28">
        <f ca="1">MAX(AC$17:AC27)</f>
        <v>3.4128438042269456E-2</v>
      </c>
      <c r="AD41" s="28">
        <f ca="1">MAX(AD$17:AD27)</f>
        <v>3.7957369036603364E-2</v>
      </c>
      <c r="AE41" s="28">
        <f ca="1">MAX(AE$17:AE27)</f>
        <v>3.8613056828950144E-2</v>
      </c>
      <c r="AF41" s="28">
        <f ca="1">MAX(AF$17:AF27)</f>
        <v>3.9153332936006958E-2</v>
      </c>
      <c r="AG41" s="28">
        <f ca="1">MAX(AG$17:AG27)</f>
        <v>3.8177997976816647E-2</v>
      </c>
      <c r="AH41" s="28">
        <f ca="1">MAX(AH$17:AH27)</f>
        <v>3.9135076440782568E-2</v>
      </c>
      <c r="AI41" s="28">
        <f ca="1">MAX(AI$17:AI27)</f>
        <v>4.0836529859047545E-2</v>
      </c>
      <c r="AJ41" s="28">
        <f ca="1">MAX(AJ$17:AJ27)</f>
        <v>4.7475084110673103E-2</v>
      </c>
      <c r="AK41" s="28">
        <f ca="1">MAX(AK$17:AK27)</f>
        <v>5.77115262891238E-2</v>
      </c>
      <c r="AL41" s="28">
        <f ca="1">MAX(AL$17:AL27)</f>
        <v>6.7000535136710102E-2</v>
      </c>
      <c r="AM41" s="28">
        <f ca="1">MAX(AM$17:AM27)</f>
        <v>0</v>
      </c>
      <c r="AN41" s="28">
        <f ca="1">MAX(AN$17:AN27)</f>
        <v>0</v>
      </c>
      <c r="AO41" s="28">
        <f ca="1">MAX(AO$17:AO27)</f>
        <v>0</v>
      </c>
      <c r="AP41" s="28">
        <f ca="1">MAX(AP$17:AP27)</f>
        <v>0</v>
      </c>
      <c r="AQ41" s="28">
        <f ca="1">MAX(AQ$17:AQ27)</f>
        <v>0</v>
      </c>
      <c r="AR41" s="28">
        <f ca="1">MAX(AR$17:AR27)</f>
        <v>0</v>
      </c>
      <c r="AS41" s="28">
        <f ca="1">MAX(AS$17:AS27)</f>
        <v>0</v>
      </c>
      <c r="AT41" s="28">
        <f ca="1">MAX(AT$17:AT27)</f>
        <v>0</v>
      </c>
      <c r="AU41" s="28">
        <f ca="1">MAX(AU$17:AU27)</f>
        <v>0</v>
      </c>
      <c r="AV41" s="28">
        <f ca="1">MAX(AV$17:AV27)</f>
        <v>0</v>
      </c>
      <c r="AW41" s="28">
        <f ca="1">MAX(AW$17:AW27)</f>
        <v>0</v>
      </c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K41" s="9">
        <f ca="1">IFERROR(INDEX(_SSTotalCLM,ROWS($A$1:A26)),IFERROR(INDEX(Previsiones_SSTotalCLM,ROWS($A$1:A26)-_NumeroMeses),""))</f>
        <v>704776.05</v>
      </c>
      <c r="BL41" s="9">
        <f ca="1">IFERROR(INDEX(Previsiones_SSTotalCLM,ROWS($A$1:A26)-_NumeroMeses)*(1-INDEX(Errores_SSTotalCLM,ROWS($A$1:A26)-_NumeroMeses)),BK41)</f>
        <v>704776.05</v>
      </c>
      <c r="BM41" s="9" t="str">
        <f ca="1">IFERROR(INDEX(Previsiones_SSTotalCLM,ROWS($A$1:C26)-_NumeroMeses)*INDEX(Errores_SSTotalCLM,ROWS($A$1:C26)-_NumeroMeses),"")</f>
        <v/>
      </c>
    </row>
    <row r="42" spans="1:65" x14ac:dyDescent="0.25">
      <c r="A42" s="6">
        <v>12</v>
      </c>
      <c r="B42" s="28">
        <f ca="1">MAX(B$17:B28)</f>
        <v>1.8150618896486229E-2</v>
      </c>
      <c r="C42" s="28">
        <f ca="1">MAX(C$17:C28)</f>
        <v>1.8283463532632962E-2</v>
      </c>
      <c r="D42" s="28">
        <f ca="1">MAX(D$17:D28)</f>
        <v>1.8185071108936531E-2</v>
      </c>
      <c r="E42" s="28">
        <f ca="1">MAX(E$17:E28)</f>
        <v>1.8012866139865531E-2</v>
      </c>
      <c r="F42" s="28">
        <f ca="1">MAX(F$17:F28)</f>
        <v>1.8009454780430978E-2</v>
      </c>
      <c r="G42" s="28">
        <f ca="1">MAX(G$17:G28)</f>
        <v>2.1624850150006966E-2</v>
      </c>
      <c r="H42" s="28">
        <f ca="1">MAX(H$17:H28)</f>
        <v>2.4333128998491591E-2</v>
      </c>
      <c r="I42" s="28">
        <f ca="1">MAX(I$17:I28)</f>
        <v>2.438420863313908E-2</v>
      </c>
      <c r="J42" s="28">
        <f ca="1">MAX(J$17:J28)</f>
        <v>2.3297881013492915E-2</v>
      </c>
      <c r="K42" s="28">
        <f ca="1">MAX(K$17:K28)</f>
        <v>2.3340323859850451E-2</v>
      </c>
      <c r="L42" s="28">
        <f ca="1">MAX(L$17:L28)</f>
        <v>2.1217536907531816E-2</v>
      </c>
      <c r="M42" s="28">
        <f ca="1">MAX(M$17:M28)</f>
        <v>2.1189912784085756E-2</v>
      </c>
      <c r="N42" s="28">
        <f ca="1">MAX(N$17:N28)</f>
        <v>2.4311063493642204E-2</v>
      </c>
      <c r="O42" s="28">
        <f ca="1">MAX(O$17:O28)</f>
        <v>2.7469118435250527E-2</v>
      </c>
      <c r="P42" s="28">
        <f ca="1">MAX(P$17:P28)</f>
        <v>2.8289620560391748E-2</v>
      </c>
      <c r="Q42" s="28">
        <f ca="1">MAX(Q$17:Q28)</f>
        <v>2.8439131168393014E-2</v>
      </c>
      <c r="R42" s="28">
        <f ca="1">MAX(R$17:R28)</f>
        <v>3.2673235785134452E-2</v>
      </c>
      <c r="S42" s="28">
        <f ca="1">MAX(S$17:S28)</f>
        <v>3.4100281916748992E-2</v>
      </c>
      <c r="T42" s="28">
        <f ca="1">MAX(T$17:T28)</f>
        <v>3.4356364868551481E-2</v>
      </c>
      <c r="U42" s="28">
        <f ca="1">MAX(U$17:U28)</f>
        <v>3.4859126526966613E-2</v>
      </c>
      <c r="V42" s="28">
        <f ca="1">MAX(V$17:V28)</f>
        <v>3.5589323331878246E-2</v>
      </c>
      <c r="W42" s="28">
        <f ca="1">MAX(W$17:W28)</f>
        <v>3.5290141790099275E-2</v>
      </c>
      <c r="X42" s="28">
        <f ca="1">MAX(X$17:X28)</f>
        <v>3.4455336943510759E-2</v>
      </c>
      <c r="Y42" s="28">
        <f ca="1">MAX(Y$17:Y28)</f>
        <v>3.3793392139593204E-2</v>
      </c>
      <c r="Z42" s="28">
        <f ca="1">MAX(Z$17:Z28)</f>
        <v>3.3675377630876149E-2</v>
      </c>
      <c r="AA42" s="28">
        <f ca="1">MAX(AA$17:AA28)</f>
        <v>3.1787784994645019E-2</v>
      </c>
      <c r="AB42" s="28">
        <f ca="1">MAX(AB$17:AB28)</f>
        <v>3.3862657475030158E-2</v>
      </c>
      <c r="AC42" s="28">
        <f ca="1">MAX(AC$17:AC28)</f>
        <v>3.4128438042269456E-2</v>
      </c>
      <c r="AD42" s="28">
        <f ca="1">MAX(AD$17:AD28)</f>
        <v>3.7957369036603364E-2</v>
      </c>
      <c r="AE42" s="28">
        <f ca="1">MAX(AE$17:AE28)</f>
        <v>3.8613056828950144E-2</v>
      </c>
      <c r="AF42" s="28">
        <f ca="1">MAX(AF$17:AF28)</f>
        <v>3.9153332936006958E-2</v>
      </c>
      <c r="AG42" s="28">
        <f ca="1">MAX(AG$17:AG28)</f>
        <v>3.8177997976816647E-2</v>
      </c>
      <c r="AH42" s="28">
        <f ca="1">MAX(AH$17:AH28)</f>
        <v>3.9135076440782568E-2</v>
      </c>
      <c r="AI42" s="28">
        <f ca="1">MAX(AI$17:AI28)</f>
        <v>4.0836529859047545E-2</v>
      </c>
      <c r="AJ42" s="28">
        <f ca="1">MAX(AJ$17:AJ28)</f>
        <v>4.7475084110673103E-2</v>
      </c>
      <c r="AK42" s="28">
        <f ca="1">MAX(AK$17:AK28)</f>
        <v>5.77115262891238E-2</v>
      </c>
      <c r="AL42" s="28">
        <f ca="1">MAX(AL$17:AL28)</f>
        <v>6.7000535136710102E-2</v>
      </c>
      <c r="AM42" s="28">
        <f ca="1">MAX(AM$17:AM28)</f>
        <v>0</v>
      </c>
      <c r="AN42" s="28">
        <f ca="1">MAX(AN$17:AN28)</f>
        <v>0</v>
      </c>
      <c r="AO42" s="28">
        <f ca="1">MAX(AO$17:AO28)</f>
        <v>0</v>
      </c>
      <c r="AP42" s="28">
        <f ca="1">MAX(AP$17:AP28)</f>
        <v>0</v>
      </c>
      <c r="AQ42" s="28">
        <f ca="1">MAX(AQ$17:AQ28)</f>
        <v>0</v>
      </c>
      <c r="AR42" s="28">
        <f ca="1">MAX(AR$17:AR28)</f>
        <v>0</v>
      </c>
      <c r="AS42" s="28">
        <f ca="1">MAX(AS$17:AS28)</f>
        <v>0</v>
      </c>
      <c r="AT42" s="28">
        <f ca="1">MAX(AT$17:AT28)</f>
        <v>0</v>
      </c>
      <c r="AU42" s="28">
        <f ca="1">MAX(AU$17:AU28)</f>
        <v>0</v>
      </c>
      <c r="AV42" s="28">
        <f ca="1">MAX(AV$17:AV28)</f>
        <v>0</v>
      </c>
      <c r="AW42" s="28">
        <f ca="1">MAX(AW$17:AW28)</f>
        <v>0</v>
      </c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K42" s="9">
        <f ca="1">IFERROR(INDEX(_SSTotalCLM,ROWS($A$1:A27)),IFERROR(INDEX(Previsiones_SSTotalCLM,ROWS($A$1:A27)-_NumeroMeses),""))</f>
        <v>694045.8</v>
      </c>
      <c r="BL42" s="9">
        <f ca="1">IFERROR(INDEX(Previsiones_SSTotalCLM,ROWS($A$1:A27)-_NumeroMeses)*(1-INDEX(Errores_SSTotalCLM,ROWS($A$1:A27)-_NumeroMeses)),BK42)</f>
        <v>694045.8</v>
      </c>
      <c r="BM42" s="9" t="str">
        <f ca="1">IFERROR(INDEX(Previsiones_SSTotalCLM,ROWS($A$1:C27)-_NumeroMeses)*INDEX(Errores_SSTotalCLM,ROWS($A$1:C27)-_NumeroMeses),"")</f>
        <v/>
      </c>
    </row>
    <row r="43" spans="1:65" x14ac:dyDescent="0.25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K43" s="9">
        <f ca="1">IFERROR(INDEX(_SSTotalCLM,ROWS($A$1:A28)),IFERROR(INDEX(Previsiones_SSTotalCLM,ROWS($A$1:A28)-_NumeroMeses),""))</f>
        <v>674237.15</v>
      </c>
      <c r="BL43" s="9">
        <f ca="1">IFERROR(INDEX(Previsiones_SSTotalCLM,ROWS($A$1:A28)-_NumeroMeses)*(1-INDEX(Errores_SSTotalCLM,ROWS($A$1:A28)-_NumeroMeses)),BK43)</f>
        <v>674237.15</v>
      </c>
      <c r="BM43" s="9" t="str">
        <f ca="1">IFERROR(INDEX(Previsiones_SSTotalCLM,ROWS($A$1:C28)-_NumeroMeses)*INDEX(Errores_SSTotalCLM,ROWS($A$1:C28)-_NumeroMeses),"")</f>
        <v/>
      </c>
    </row>
    <row r="44" spans="1:65" x14ac:dyDescent="0.25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K44" s="9">
        <f ca="1">IFERROR(INDEX(_SSTotalCLM,ROWS($A$1:A29)),IFERROR(INDEX(Previsiones_SSTotalCLM,ROWS($A$1:A29)-_NumeroMeses),""))</f>
        <v>684346.25</v>
      </c>
      <c r="BL44" s="9">
        <f ca="1">IFERROR(INDEX(Previsiones_SSTotalCLM,ROWS($A$1:A29)-_NumeroMeses)*(1-INDEX(Errores_SSTotalCLM,ROWS($A$1:A29)-_NumeroMeses)),BK44)</f>
        <v>684346.25</v>
      </c>
      <c r="BM44" s="9" t="str">
        <f ca="1">IFERROR(INDEX(Previsiones_SSTotalCLM,ROWS($A$1:C29)-_NumeroMeses)*INDEX(Errores_SSTotalCLM,ROWS($A$1:C29)-_NumeroMeses),"")</f>
        <v/>
      </c>
    </row>
    <row r="45" spans="1:65" x14ac:dyDescent="0.25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K45" s="9">
        <f ca="1">IFERROR(INDEX(_SSTotalCLM,ROWS($A$1:A30)),IFERROR(INDEX(Previsiones_SSTotalCLM,ROWS($A$1:A30)-_NumeroMeses),""))</f>
        <v>699467.22727000003</v>
      </c>
      <c r="BL45" s="9">
        <f ca="1">IFERROR(INDEX(Previsiones_SSTotalCLM,ROWS($A$1:A30)-_NumeroMeses)*(1-INDEX(Errores_SSTotalCLM,ROWS($A$1:A30)-_NumeroMeses)),BK45)</f>
        <v>699467.22727000003</v>
      </c>
      <c r="BM45" s="9" t="str">
        <f ca="1">IFERROR(INDEX(Previsiones_SSTotalCLM,ROWS($A$1:C30)-_NumeroMeses)*INDEX(Errores_SSTotalCLM,ROWS($A$1:C30)-_NumeroMeses),"")</f>
        <v/>
      </c>
    </row>
    <row r="46" spans="1:65" x14ac:dyDescent="0.25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K46" s="9">
        <f ca="1">IFERROR(INDEX(_SSTotalCLM,ROWS($A$1:A31)),IFERROR(INDEX(Previsiones_SSTotalCLM,ROWS($A$1:A31)-_NumeroMeses),""))</f>
        <v>705599.43</v>
      </c>
      <c r="BL46" s="9">
        <f ca="1">IFERROR(INDEX(Previsiones_SSTotalCLM,ROWS($A$1:A31)-_NumeroMeses)*(1-INDEX(Errores_SSTotalCLM,ROWS($A$1:A31)-_NumeroMeses)),BK46)</f>
        <v>705599.43</v>
      </c>
      <c r="BM46" s="9" t="str">
        <f ca="1">IFERROR(INDEX(Previsiones_SSTotalCLM,ROWS($A$1:C31)-_NumeroMeses)*INDEX(Errores_SSTotalCLM,ROWS($A$1:C31)-_NumeroMeses),"")</f>
        <v/>
      </c>
    </row>
    <row r="47" spans="1:65" x14ac:dyDescent="0.25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K47" s="9">
        <f ca="1">IFERROR(INDEX(_SSTotalCLM,ROWS($A$1:A32)),IFERROR(INDEX(Previsiones_SSTotalCLM,ROWS($A$1:A32)-_NumeroMeses),""))</f>
        <v>704434.63</v>
      </c>
      <c r="BL47" s="9">
        <f ca="1">IFERROR(INDEX(Previsiones_SSTotalCLM,ROWS($A$1:A32)-_NumeroMeses)*(1-INDEX(Errores_SSTotalCLM,ROWS($A$1:A32)-_NumeroMeses)),BK47)</f>
        <v>704434.63</v>
      </c>
      <c r="BM47" s="9" t="str">
        <f ca="1">IFERROR(INDEX(Previsiones_SSTotalCLM,ROWS($A$1:C32)-_NumeroMeses)*INDEX(Errores_SSTotalCLM,ROWS($A$1:C32)-_NumeroMeses),"")</f>
        <v/>
      </c>
    </row>
    <row r="48" spans="1:65" x14ac:dyDescent="0.25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K48" s="9">
        <f ca="1">IFERROR(INDEX(_SSTotalCLM,ROWS($A$1:A33)),IFERROR(INDEX(Previsiones_SSTotalCLM,ROWS($A$1:A33)-_NumeroMeses),""))</f>
        <v>720601.01</v>
      </c>
      <c r="BL48" s="9">
        <f ca="1">IFERROR(INDEX(Previsiones_SSTotalCLM,ROWS($A$1:A33)-_NumeroMeses)*(1-INDEX(Errores_SSTotalCLM,ROWS($A$1:A33)-_NumeroMeses)),BK48)</f>
        <v>720601.01</v>
      </c>
      <c r="BM48" s="9" t="str">
        <f ca="1">IFERROR(INDEX(Previsiones_SSTotalCLM,ROWS($A$1:C33)-_NumeroMeses)*INDEX(Errores_SSTotalCLM,ROWS($A$1:C33)-_NumeroMeses),"")</f>
        <v/>
      </c>
    </row>
    <row r="49" spans="7:65" x14ac:dyDescent="0.25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K49" s="9">
        <f ca="1">IFERROR(INDEX(_SSTotalCLM,ROWS($A$1:A34)),IFERROR(INDEX(Previsiones_SSTotalCLM,ROWS($A$1:A34)-_NumeroMeses),""))</f>
        <v>713131.64000000013</v>
      </c>
      <c r="BL49" s="9">
        <f ca="1">IFERROR(INDEX(Previsiones_SSTotalCLM,ROWS($A$1:A34)-_NumeroMeses)*(1-INDEX(Errores_SSTotalCLM,ROWS($A$1:A34)-_NumeroMeses)),BK49)</f>
        <v>713131.64000000013</v>
      </c>
      <c r="BM49" s="9" t="str">
        <f ca="1">IFERROR(INDEX(Previsiones_SSTotalCLM,ROWS($A$1:C34)-_NumeroMeses)*INDEX(Errores_SSTotalCLM,ROWS($A$1:C34)-_NumeroMeses),"")</f>
        <v/>
      </c>
    </row>
    <row r="50" spans="7:65" x14ac:dyDescent="0.25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K50" s="9">
        <f ca="1">IFERROR(INDEX(_SSTotalCLM,ROWS($A$1:A35)),IFERROR(INDEX(Previsiones_SSTotalCLM,ROWS($A$1:A35)-_NumeroMeses),""))</f>
        <v>715002.44</v>
      </c>
      <c r="BL50" s="9">
        <f ca="1">IFERROR(INDEX(Previsiones_SSTotalCLM,ROWS($A$1:A35)-_NumeroMeses)*(1-INDEX(Errores_SSTotalCLM,ROWS($A$1:A35)-_NumeroMeses)),BK50)</f>
        <v>715002.44</v>
      </c>
      <c r="BM50" s="9" t="str">
        <f ca="1">IFERROR(INDEX(Previsiones_SSTotalCLM,ROWS($A$1:C35)-_NumeroMeses)*INDEX(Errores_SSTotalCLM,ROWS($A$1:C35)-_NumeroMeses),"")</f>
        <v/>
      </c>
    </row>
    <row r="51" spans="7:65" x14ac:dyDescent="0.25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K51" s="9">
        <f ca="1">IFERROR(INDEX(_SSTotalCLM,ROWS($A$1:A36)),IFERROR(INDEX(Previsiones_SSTotalCLM,ROWS($A$1:A36)-_NumeroMeses),""))</f>
        <v>717898.93</v>
      </c>
      <c r="BL51" s="9">
        <f ca="1">IFERROR(INDEX(Previsiones_SSTotalCLM,ROWS($A$1:A36)-_NumeroMeses)*(1-INDEX(Errores_SSTotalCLM,ROWS($A$1:A36)-_NumeroMeses)),BK51)</f>
        <v>717898.93</v>
      </c>
      <c r="BM51" s="9" t="str">
        <f ca="1">IFERROR(INDEX(Previsiones_SSTotalCLM,ROWS($A$1:C36)-_NumeroMeses)*INDEX(Errores_SSTotalCLM,ROWS($A$1:C36)-_NumeroMeses),"")</f>
        <v/>
      </c>
    </row>
    <row r="52" spans="7:65" x14ac:dyDescent="0.25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G52" s="52"/>
      <c r="BK52" s="9">
        <f ca="1">IFERROR(INDEX(_SSTotalCLM,ROWS($A$1:A37)),IFERROR(INDEX(Previsiones_SSTotalCLM,ROWS($A$1:A37)-_NumeroMeses),""))</f>
        <v>705213.32000000007</v>
      </c>
      <c r="BL52" s="9">
        <f ca="1">IFERROR(INDEX(Previsiones_SSTotalCLM,ROWS($A$1:A37)-_NumeroMeses)*(1-INDEX(Errores_SSTotalCLM,ROWS($A$1:A37)-_NumeroMeses)),BK52)</f>
        <v>705213.32000000007</v>
      </c>
      <c r="BM52" s="9" t="str">
        <f ca="1">IFERROR(INDEX(Previsiones_SSTotalCLM,ROWS($A$1:C37)-_NumeroMeses)*INDEX(Errores_SSTotalCLM,ROWS($A$1:C37)-_NumeroMeses),"")</f>
        <v/>
      </c>
    </row>
    <row r="53" spans="7:65" x14ac:dyDescent="0.25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G53" s="52"/>
      <c r="BK53" s="9">
        <f ca="1">IFERROR(INDEX(_SSTotalCLM,ROWS($A$1:A38)),IFERROR(INDEX(Previsiones_SSTotalCLM,ROWS($A$1:A38)-_NumeroMeses),""))</f>
        <v>705085.23926368798</v>
      </c>
      <c r="BL53" s="9">
        <f ca="1">IFERROR(INDEX(Previsiones_SSTotalCLM,ROWS($A$1:A38)-_NumeroMeses)*(1-INDEX(Errores_SSTotalCLM,ROWS($A$1:A38)-_NumeroMeses)),BK53)</f>
        <v>701067.38770859397</v>
      </c>
      <c r="BM53" s="9">
        <f ca="1">IFERROR(INDEX(Previsiones_SSTotalCLM,ROWS($A$1:C38)-_NumeroMeses)*INDEX(Errores_SSTotalCLM,ROWS($A$1:C38)-_NumeroMeses),"")</f>
        <v>4017.8515550939819</v>
      </c>
    </row>
    <row r="54" spans="7:65" x14ac:dyDescent="0.25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G54" s="52"/>
      <c r="BK54" s="9">
        <f ca="1">IFERROR(INDEX(_SSTotalCLM,ROWS($A$1:A39)),IFERROR(INDEX(Previsiones_SSTotalCLM,ROWS($A$1:A39)-_NumeroMeses),""))</f>
        <v>700009.40562612959</v>
      </c>
      <c r="BL54" s="9">
        <f ca="1">IFERROR(INDEX(Previsiones_SSTotalCLM,ROWS($A$1:A39)-_NumeroMeses)*(1-INDEX(Errores_SSTotalCLM,ROWS($A$1:A39)-_NumeroMeses)),BK54)</f>
        <v>692685.88289973862</v>
      </c>
      <c r="BM54" s="9">
        <f ca="1">IFERROR(INDEX(Previsiones_SSTotalCLM,ROWS($A$1:C39)-_NumeroMeses)*INDEX(Errores_SSTotalCLM,ROWS($A$1:C39)-_NumeroMeses),"")</f>
        <v>7323.5227263909901</v>
      </c>
    </row>
    <row r="55" spans="7:65" x14ac:dyDescent="0.25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G55" s="52"/>
      <c r="BK55" s="9">
        <f ca="1">IFERROR(INDEX(_SSTotalCLM,ROWS($A$1:A40)),IFERROR(INDEX(Previsiones_SSTotalCLM,ROWS($A$1:A40)-_NumeroMeses),""))</f>
        <v>698810.52399792522</v>
      </c>
      <c r="BL55" s="9">
        <f ca="1">IFERROR(INDEX(Previsiones_SSTotalCLM,ROWS($A$1:A40)-_NumeroMeses)*(1-INDEX(Errores_SSTotalCLM,ROWS($A$1:A40)-_NumeroMeses)),BK55)</f>
        <v>691499.54401278857</v>
      </c>
      <c r="BM55" s="9">
        <f ca="1">IFERROR(INDEX(Previsiones_SSTotalCLM,ROWS($A$1:C40)-_NumeroMeses)*INDEX(Errores_SSTotalCLM,ROWS($A$1:C40)-_NumeroMeses),"")</f>
        <v>7310.9799851366006</v>
      </c>
    </row>
    <row r="56" spans="7:65" x14ac:dyDescent="0.25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G56" s="52"/>
      <c r="BK56" s="9">
        <f ca="1">IFERROR(INDEX(_SSTotalCLM,ROWS($A$1:A41)),IFERROR(INDEX(Previsiones_SSTotalCLM,ROWS($A$1:A41)-_NumeroMeses),""))</f>
        <v>704454.1893868295</v>
      </c>
      <c r="BL56" s="9">
        <f ca="1">IFERROR(INDEX(Previsiones_SSTotalCLM,ROWS($A$1:A41)-_NumeroMeses)*(1-INDEX(Errores_SSTotalCLM,ROWS($A$1:A41)-_NumeroMeses)),BK56)</f>
        <v>692716.74635516561</v>
      </c>
      <c r="BM56" s="9">
        <f ca="1">IFERROR(INDEX(Previsiones_SSTotalCLM,ROWS($A$1:C41)-_NumeroMeses)*INDEX(Errores_SSTotalCLM,ROWS($A$1:C41)-_NumeroMeses),"")</f>
        <v>11737.443031663874</v>
      </c>
    </row>
    <row r="57" spans="7:65" x14ac:dyDescent="0.25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G57" s="52"/>
      <c r="BK57" s="9">
        <f ca="1">IFERROR(INDEX(_SSTotalCLM,ROWS($A$1:A42)),IFERROR(INDEX(Previsiones_SSTotalCLM,ROWS($A$1:A42)-_NumeroMeses),""))</f>
        <v>712645.2879158929</v>
      </c>
      <c r="BL57" s="9">
        <f ca="1">IFERROR(INDEX(Previsiones_SSTotalCLM,ROWS($A$1:A42)-_NumeroMeses)*(1-INDEX(Errores_SSTotalCLM,ROWS($A$1:A42)-_NumeroMeses)),BK57)</f>
        <v>692156.18308739143</v>
      </c>
      <c r="BM57" s="9">
        <f ca="1">IFERROR(INDEX(Previsiones_SSTotalCLM,ROWS($A$1:C42)-_NumeroMeses)*INDEX(Errores_SSTotalCLM,ROWS($A$1:C42)-_NumeroMeses),"")</f>
        <v>20489.104828501459</v>
      </c>
    </row>
    <row r="58" spans="7:65" x14ac:dyDescent="0.25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G58" s="52"/>
      <c r="BK58" s="9">
        <f ca="1">IFERROR(INDEX(_SSTotalCLM,ROWS($A$1:A43)),IFERROR(INDEX(Previsiones_SSTotalCLM,ROWS($A$1:A43)-_NumeroMeses),""))</f>
        <v>717653.88824687991</v>
      </c>
      <c r="BL58" s="9">
        <f ca="1">IFERROR(INDEX(Previsiones_SSTotalCLM,ROWS($A$1:A43)-_NumeroMeses)*(1-INDEX(Errores_SSTotalCLM,ROWS($A$1:A43)-_NumeroMeses)),BK58)</f>
        <v>688167.77303898556</v>
      </c>
      <c r="BM58" s="9">
        <f ca="1">IFERROR(INDEX(Previsiones_SSTotalCLM,ROWS($A$1:C43)-_NumeroMeses)*INDEX(Errores_SSTotalCLM,ROWS($A$1:C43)-_NumeroMeses),"")</f>
        <v>29486.115207894316</v>
      </c>
    </row>
    <row r="59" spans="7:65" x14ac:dyDescent="0.25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G59" s="52"/>
      <c r="BK59" s="9">
        <f ca="1">IFERROR(INDEX(_SSTotalCLM,ROWS($A$1:A44)),IFERROR(INDEX(Previsiones_SSTotalCLM,ROWS($A$1:A44)-_NumeroMeses),""))</f>
        <v>716744.11135728192</v>
      </c>
      <c r="BL59" s="9">
        <f ca="1">IFERROR(INDEX(Previsiones_SSTotalCLM,ROWS($A$1:A44)-_NumeroMeses)*(1-INDEX(Errores_SSTotalCLM,ROWS($A$1:A44)-_NumeroMeses)),BK59)</f>
        <v>675240.02023261623</v>
      </c>
      <c r="BM59" s="9">
        <f ca="1">IFERROR(INDEX(Previsiones_SSTotalCLM,ROWS($A$1:C44)-_NumeroMeses)*INDEX(Errores_SSTotalCLM,ROWS($A$1:C44)-_NumeroMeses),"")</f>
        <v>41504.091124665698</v>
      </c>
    </row>
    <row r="60" spans="7:65" x14ac:dyDescent="0.25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G60" s="52"/>
      <c r="BK60" s="9">
        <f ca="1">IFERROR(INDEX(_SSTotalCLM,ROWS($A$1:A45)),IFERROR(INDEX(Previsiones_SSTotalCLM,ROWS($A$1:A45)-_NumeroMeses),""))</f>
        <v>726724.22032930772</v>
      </c>
      <c r="BL60" s="9">
        <f ca="1">IFERROR(INDEX(Previsiones_SSTotalCLM,ROWS($A$1:A45)-_NumeroMeses)*(1-INDEX(Errores_SSTotalCLM,ROWS($A$1:A45)-_NumeroMeses)),BK60)</f>
        <v>678033.30867043568</v>
      </c>
      <c r="BM60" s="9">
        <f ca="1">IFERROR(INDEX(Previsiones_SSTotalCLM,ROWS($A$1:C45)-_NumeroMeses)*INDEX(Errores_SSTotalCLM,ROWS($A$1:C45)-_NumeroMeses),"")</f>
        <v>48690.911658872035</v>
      </c>
    </row>
    <row r="61" spans="7:65" x14ac:dyDescent="0.25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G61" s="52"/>
      <c r="BK61" s="9">
        <f ca="1">IFERROR(INDEX(_SSTotalCLM,ROWS($A$1:A46)),IFERROR(INDEX(Previsiones_SSTotalCLM,ROWS($A$1:A46)-_NumeroMeses),""))</f>
        <v>722712.10697422549</v>
      </c>
      <c r="BL61" s="9">
        <f ca="1">IFERROR(INDEX(Previsiones_SSTotalCLM,ROWS($A$1:A46)-_NumeroMeses)*(1-INDEX(Errores_SSTotalCLM,ROWS($A$1:A46)-_NumeroMeses)),BK61)</f>
        <v>674290.00905717304</v>
      </c>
      <c r="BM61" s="9">
        <f ca="1">IFERROR(INDEX(Previsiones_SSTotalCLM,ROWS($A$1:C46)-_NumeroMeses)*INDEX(Errores_SSTotalCLM,ROWS($A$1:C46)-_NumeroMeses),"")</f>
        <v>48422.097917052386</v>
      </c>
    </row>
    <row r="62" spans="7:65" x14ac:dyDescent="0.25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G62" s="52"/>
      <c r="BK62" s="9">
        <f ca="1">IFERROR(INDEX(_SSTotalCLM,ROWS($A$1:A47)),IFERROR(INDEX(Previsiones_SSTotalCLM,ROWS($A$1:A47)-_NumeroMeses),""))</f>
        <v>720234.73172764597</v>
      </c>
      <c r="BL62" s="9">
        <f ca="1">IFERROR(INDEX(Previsiones_SSTotalCLM,ROWS($A$1:A47)-_NumeroMeses)*(1-INDEX(Errores_SSTotalCLM,ROWS($A$1:A47)-_NumeroMeses)),BK62)</f>
        <v>671978.61927784886</v>
      </c>
      <c r="BM62" s="9">
        <f ca="1">IFERROR(INDEX(Previsiones_SSTotalCLM,ROWS($A$1:C47)-_NumeroMeses)*INDEX(Errores_SSTotalCLM,ROWS($A$1:C47)-_NumeroMeses),"")</f>
        <v>48256.112449797118</v>
      </c>
    </row>
    <row r="63" spans="7:65" x14ac:dyDescent="0.25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G63" s="52"/>
      <c r="BK63" s="9">
        <f ca="1">IFERROR(INDEX(_SSTotalCLM,ROWS($A$1:A48)),IFERROR(INDEX(Previsiones_SSTotalCLM,ROWS($A$1:A48)-_NumeroMeses),""))</f>
        <v>722644.31002086215</v>
      </c>
      <c r="BL63" s="9">
        <f ca="1">IFERROR(INDEX(Previsiones_SSTotalCLM,ROWS($A$1:A48)-_NumeroMeses)*(1-INDEX(Errores_SSTotalCLM,ROWS($A$1:A48)-_NumeroMeses)),BK63)</f>
        <v>674226.75453596574</v>
      </c>
      <c r="BM63" s="9">
        <f ca="1">IFERROR(INDEX(Previsiones_SSTotalCLM,ROWS($A$1:C48)-_NumeroMeses)*INDEX(Errores_SSTotalCLM,ROWS($A$1:C48)-_NumeroMeses),"")</f>
        <v>48417.555484896402</v>
      </c>
    </row>
    <row r="64" spans="7:65" x14ac:dyDescent="0.25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K64" s="9">
        <f ca="1">IFERROR(INDEX(_SSTotalCLM,ROWS($A$1:A49)),IFERROR(INDEX(Previsiones_SSTotalCLM,ROWS($A$1:A49)-_NumeroMeses),""))</f>
        <v>713221.13246610225</v>
      </c>
      <c r="BL64" s="9">
        <f ca="1">IFERROR(INDEX(Previsiones_SSTotalCLM,ROWS($A$1:A49)-_NumeroMeses)*(1-INDEX(Errores_SSTotalCLM,ROWS($A$1:A49)-_NumeroMeses)),BK64)</f>
        <v>665434.93492006301</v>
      </c>
      <c r="BM64" s="9">
        <f ca="1">IFERROR(INDEX(Previsiones_SSTotalCLM,ROWS($A$1:C49)-_NumeroMeses)*INDEX(Errores_SSTotalCLM,ROWS($A$1:C49)-_NumeroMeses),"")</f>
        <v>47786.197546039257</v>
      </c>
    </row>
    <row r="65" spans="7:65" x14ac:dyDescent="0.25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K65" s="9" t="str">
        <f ca="1">IFERROR(INDEX(_SSTotalCLM,ROWS($A$1:A50)),IFERROR(INDEX(Previsiones_SSTotalCLM,ROWS($A$1:A50)-_NumeroMeses),""))</f>
        <v/>
      </c>
      <c r="BL65" s="9" t="str">
        <f ca="1">IFERROR(INDEX(Previsiones_SSTotalCLM,ROWS($A$1:A50)-_NumeroMeses)*(1-INDEX(Errores_SSTotalCLM,ROWS($A$1:A50)-_NumeroMeses)),BK65)</f>
        <v/>
      </c>
      <c r="BM65" s="9" t="str">
        <f ca="1">IFERROR(INDEX(Previsiones_SSTotalCLM,ROWS($A$1:C50)-_NumeroMeses)*INDEX(Errores_SSTotalCLM,ROWS($A$1:C50)-_NumeroMeses),"")</f>
        <v/>
      </c>
    </row>
    <row r="66" spans="7:65" x14ac:dyDescent="0.25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K66" s="9" t="str">
        <f ca="1">IFERROR(INDEX(_SSTotalCLM,ROWS($A$1:A51)),IFERROR(INDEX(Previsiones_SSTotalCLM,ROWS($A$1:A51)-_NumeroMeses),""))</f>
        <v/>
      </c>
      <c r="BL66" s="9" t="str">
        <f ca="1">IFERROR(INDEX(Previsiones_SSTotalCLM,ROWS($A$1:A51)-_NumeroMeses)*(1-INDEX(Errores_SSTotalCLM,ROWS($A$1:A51)-_NumeroMeses)),BK66)</f>
        <v/>
      </c>
      <c r="BM66" s="9" t="str">
        <f ca="1">IFERROR(INDEX(Previsiones_SSTotalCLM,ROWS($A$1:C51)-_NumeroMeses)*INDEX(Errores_SSTotalCLM,ROWS($A$1:C51)-_NumeroMeses),"")</f>
        <v/>
      </c>
    </row>
    <row r="67" spans="7:65" x14ac:dyDescent="0.25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K67" s="9" t="str">
        <f ca="1">IFERROR(INDEX(_SSTotalCLM,ROWS($A$1:A52)),IFERROR(INDEX(Previsiones_SSTotalCLM,ROWS($A$1:A52)-_NumeroMeses),""))</f>
        <v/>
      </c>
      <c r="BL67" s="9" t="str">
        <f ca="1">IFERROR(INDEX(Previsiones_SSTotalCLM,ROWS($A$1:A52)-_NumeroMeses)*(1-INDEX(Errores_SSTotalCLM,ROWS($A$1:A52)-_NumeroMeses)),BK67)</f>
        <v/>
      </c>
      <c r="BM67" s="9" t="str">
        <f ca="1">IFERROR(INDEX(Previsiones_SSTotalCLM,ROWS($A$1:C52)-_NumeroMeses)*INDEX(Errores_SSTotalCLM,ROWS($A$1:C52)-_NumeroMeses),"")</f>
        <v/>
      </c>
    </row>
    <row r="68" spans="7:65" x14ac:dyDescent="0.25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K68" s="9" t="str">
        <f ca="1">IFERROR(INDEX(_SSTotalCLM,ROWS($A$1:A53)),IFERROR(INDEX(Previsiones_SSTotalCLM,ROWS($A$1:A53)-_NumeroMeses),""))</f>
        <v/>
      </c>
      <c r="BL68" s="9" t="str">
        <f ca="1">IFERROR(INDEX(Previsiones_SSTotalCLM,ROWS($A$1:A53)-_NumeroMeses)*(1-INDEX(Errores_SSTotalCLM,ROWS($A$1:A53)-_NumeroMeses)),BK68)</f>
        <v/>
      </c>
      <c r="BM68" s="9" t="str">
        <f ca="1">IFERROR(INDEX(Previsiones_SSTotalCLM,ROWS($A$1:C53)-_NumeroMeses)*INDEX(Errores_SSTotalCLM,ROWS($A$1:C53)-_NumeroMeses),"")</f>
        <v/>
      </c>
    </row>
    <row r="69" spans="7:65" x14ac:dyDescent="0.25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K69" s="9" t="str">
        <f ca="1">IFERROR(INDEX(_SSTotalCLM,ROWS($A$1:A54)),IFERROR(INDEX(Previsiones_SSTotalCLM,ROWS($A$1:A54)-_NumeroMeses),""))</f>
        <v/>
      </c>
      <c r="BL69" s="9" t="str">
        <f ca="1">IFERROR(INDEX(Previsiones_SSTotalCLM,ROWS($A$1:A54)-_NumeroMeses)*(1-INDEX(Errores_SSTotalCLM,ROWS($A$1:A54)-_NumeroMeses)),BK69)</f>
        <v/>
      </c>
      <c r="BM69" s="9" t="str">
        <f ca="1">IFERROR(INDEX(Previsiones_SSTotalCLM,ROWS($A$1:C54)-_NumeroMeses)*INDEX(Errores_SSTotalCLM,ROWS($A$1:C54)-_NumeroMeses),"")</f>
        <v/>
      </c>
    </row>
    <row r="70" spans="7:65" x14ac:dyDescent="0.25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K70" s="9" t="str">
        <f ca="1">IFERROR(INDEX(_SSTotalCLM,ROWS($A$1:A55)),IFERROR(INDEX(Previsiones_SSTotalCLM,ROWS($A$1:A55)-_NumeroMeses),""))</f>
        <v/>
      </c>
      <c r="BL70" s="9" t="str">
        <f ca="1">IFERROR(INDEX(Previsiones_SSTotalCLM,ROWS($A$1:A55)-_NumeroMeses)*(1-INDEX(Errores_SSTotalCLM,ROWS($A$1:A55)-_NumeroMeses)),BK70)</f>
        <v/>
      </c>
      <c r="BM70" s="9" t="str">
        <f ca="1">IFERROR(INDEX(Previsiones_SSTotalCLM,ROWS($A$1:C55)-_NumeroMeses)*INDEX(Errores_SSTotalCLM,ROWS($A$1:C55)-_NumeroMeses),"")</f>
        <v/>
      </c>
    </row>
    <row r="71" spans="7:65" x14ac:dyDescent="0.25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K71" s="9" t="str">
        <f ca="1">IFERROR(INDEX(_SSTotalCLM,ROWS($A$1:A56)),IFERROR(INDEX(Previsiones_SSTotalCLM,ROWS($A$1:A56)-_NumeroMeses),""))</f>
        <v/>
      </c>
      <c r="BL71" s="9" t="str">
        <f ca="1">IFERROR(INDEX(Previsiones_SSTotalCLM,ROWS($A$1:A56)-_NumeroMeses)*(1-INDEX(Errores_SSTotalCLM,ROWS($A$1:A56)-_NumeroMeses)),BK71)</f>
        <v/>
      </c>
      <c r="BM71" s="9" t="str">
        <f ca="1">IFERROR(INDEX(Previsiones_SSTotalCLM,ROWS($A$1:C56)-_NumeroMeses)*INDEX(Errores_SSTotalCLM,ROWS($A$1:C56)-_NumeroMeses),"")</f>
        <v/>
      </c>
    </row>
    <row r="72" spans="7:65" x14ac:dyDescent="0.25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K72" s="9" t="str">
        <f ca="1">IFERROR(INDEX(_SSTotalCLM,ROWS($A$1:A57)),IFERROR(INDEX(Previsiones_SSTotalCLM,ROWS($A$1:A57)-_NumeroMeses),""))</f>
        <v/>
      </c>
      <c r="BL72" s="9" t="str">
        <f ca="1">IFERROR(INDEX(Previsiones_SSTotalCLM,ROWS($A$1:A57)-_NumeroMeses)*(1-INDEX(Errores_SSTotalCLM,ROWS($A$1:A57)-_NumeroMeses)),BK72)</f>
        <v/>
      </c>
      <c r="BM72" s="9" t="str">
        <f ca="1">IFERROR(INDEX(Previsiones_SSTotalCLM,ROWS($A$1:C57)-_NumeroMeses)*INDEX(Errores_SSTotalCLM,ROWS($A$1:C57)-_NumeroMeses),"")</f>
        <v/>
      </c>
    </row>
    <row r="73" spans="7:65" x14ac:dyDescent="0.25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K73" s="9" t="str">
        <f ca="1">IFERROR(INDEX(_SSTotalCLM,ROWS($A$1:A58)),IFERROR(INDEX(Previsiones_SSTotalCLM,ROWS($A$1:A58)-_NumeroMeses),""))</f>
        <v/>
      </c>
      <c r="BL73" s="9" t="str">
        <f ca="1">IFERROR(INDEX(Previsiones_SSTotalCLM,ROWS($A$1:A58)-_NumeroMeses)*(1-INDEX(Errores_SSTotalCLM,ROWS($A$1:A58)-_NumeroMeses)),BK73)</f>
        <v/>
      </c>
      <c r="BM73" s="9" t="str">
        <f ca="1">IFERROR(INDEX(Previsiones_SSTotalCLM,ROWS($A$1:C58)-_NumeroMeses)*INDEX(Errores_SSTotalCLM,ROWS($A$1:C58)-_NumeroMeses),"")</f>
        <v/>
      </c>
    </row>
    <row r="74" spans="7:65" x14ac:dyDescent="0.25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K74" s="9" t="str">
        <f ca="1">IFERROR(INDEX(_SSTotalCLM,ROWS($A$1:A59)),IFERROR(INDEX(Previsiones_SSTotalCLM,ROWS($A$1:A59)-_NumeroMeses),""))</f>
        <v/>
      </c>
      <c r="BL74" s="9" t="str">
        <f ca="1">IFERROR(INDEX(Previsiones_SSTotalCLM,ROWS($A$1:A59)-_NumeroMeses)*(1-INDEX(Errores_SSTotalCLM,ROWS($A$1:A59)-_NumeroMeses)),BK74)</f>
        <v/>
      </c>
      <c r="BM74" s="9" t="str">
        <f ca="1">IFERROR(INDEX(Previsiones_SSTotalCLM,ROWS($A$1:C59)-_NumeroMeses)*INDEX(Errores_SSTotalCLM,ROWS($A$1:C59)-_NumeroMeses),"")</f>
        <v/>
      </c>
    </row>
    <row r="75" spans="7:65" x14ac:dyDescent="0.25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K75" s="9" t="str">
        <f ca="1">IFERROR(INDEX(_SSTotalCLM,ROWS($A$1:A60)),IFERROR(INDEX(Previsiones_SSTotalCLM,ROWS($A$1:A60)-_NumeroMeses),""))</f>
        <v/>
      </c>
      <c r="BL75" s="9" t="str">
        <f ca="1">IFERROR(INDEX(Previsiones_SSTotalCLM,ROWS($A$1:A60)-_NumeroMeses)*(1-INDEX(Errores_SSTotalCLM,ROWS($A$1:A60)-_NumeroMeses)),BK75)</f>
        <v/>
      </c>
      <c r="BM75" s="9" t="str">
        <f ca="1">IFERROR(INDEX(Previsiones_SSTotalCLM,ROWS($A$1:C60)-_NumeroMeses)*INDEX(Errores_SSTotalCLM,ROWS($A$1:C60)-_NumeroMeses),"")</f>
        <v/>
      </c>
    </row>
    <row r="76" spans="7:65" x14ac:dyDescent="0.25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</row>
    <row r="77" spans="7:65" x14ac:dyDescent="0.25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</row>
    <row r="78" spans="7:65" x14ac:dyDescent="0.25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 spans="7:65" x14ac:dyDescent="0.25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 spans="7:65" x14ac:dyDescent="0.25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 spans="6:54" x14ac:dyDescent="0.25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 spans="6:54" x14ac:dyDescent="0.25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 spans="6:54" x14ac:dyDescent="0.25"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 spans="6:54" x14ac:dyDescent="0.25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 spans="6:54" x14ac:dyDescent="0.25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 spans="6:54" x14ac:dyDescent="0.25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 spans="6:54" x14ac:dyDescent="0.25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 spans="6:54" x14ac:dyDescent="0.25"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 spans="6:54" x14ac:dyDescent="0.25"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 spans="6:54" x14ac:dyDescent="0.25"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 spans="6:54" x14ac:dyDescent="0.25"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 spans="6:54" x14ac:dyDescent="0.25"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 spans="6:54" x14ac:dyDescent="0.25"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 spans="6:54" x14ac:dyDescent="0.25"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 spans="6:54" x14ac:dyDescent="0.25"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 spans="6:54" x14ac:dyDescent="0.25"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 spans="6:54" x14ac:dyDescent="0.25"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 spans="6:54" x14ac:dyDescent="0.25"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 spans="6:54" x14ac:dyDescent="0.25"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 spans="6:54" x14ac:dyDescent="0.25"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 spans="6:54" x14ac:dyDescent="0.25"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 spans="6:54" x14ac:dyDescent="0.25"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 spans="6:54" x14ac:dyDescent="0.25"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</row>
    <row r="104" spans="6:54" x14ac:dyDescent="0.25"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</row>
    <row r="105" spans="6:54" x14ac:dyDescent="0.25"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</row>
    <row r="106" spans="6:54" x14ac:dyDescent="0.25"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</row>
    <row r="107" spans="6:54" x14ac:dyDescent="0.25"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</row>
    <row r="108" spans="6:54" x14ac:dyDescent="0.25"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</row>
    <row r="109" spans="6:54" x14ac:dyDescent="0.25"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 spans="6:54" x14ac:dyDescent="0.25"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 spans="6:54" x14ac:dyDescent="0.25"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 spans="6:54" x14ac:dyDescent="0.25"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 spans="2:63" x14ac:dyDescent="0.2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 spans="2:63" x14ac:dyDescent="0.2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 spans="2:63" x14ac:dyDescent="0.2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 spans="2:63" x14ac:dyDescent="0.2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K116" s="7"/>
    </row>
    <row r="117" spans="2:63" x14ac:dyDescent="0.2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K117" s="7"/>
    </row>
    <row r="118" spans="2:63" x14ac:dyDescent="0.2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K118" s="7"/>
    </row>
    <row r="119" spans="2:63" x14ac:dyDescent="0.2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K119" s="7"/>
    </row>
    <row r="120" spans="2:63" x14ac:dyDescent="0.2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K120" s="7"/>
    </row>
    <row r="121" spans="2:63" x14ac:dyDescent="0.2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K121" s="7"/>
    </row>
    <row r="122" spans="2:63" x14ac:dyDescent="0.2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K122" s="7"/>
    </row>
    <row r="123" spans="2:63" x14ac:dyDescent="0.2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K123" s="7"/>
    </row>
    <row r="124" spans="2:63" x14ac:dyDescent="0.2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K124" s="7"/>
    </row>
    <row r="125" spans="2:63" x14ac:dyDescent="0.2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K125" s="7"/>
    </row>
    <row r="126" spans="2:63" x14ac:dyDescent="0.2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K126" s="7"/>
    </row>
    <row r="127" spans="2:63" x14ac:dyDescent="0.2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K127" s="7"/>
    </row>
    <row r="128" spans="2:63" x14ac:dyDescent="0.2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K128" s="7"/>
    </row>
    <row r="129" spans="2:63" x14ac:dyDescent="0.2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K129" s="7"/>
    </row>
    <row r="130" spans="2:63" x14ac:dyDescent="0.2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K130" s="7"/>
    </row>
    <row r="131" spans="2:63" x14ac:dyDescent="0.2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K131" s="7"/>
    </row>
    <row r="132" spans="2:63" x14ac:dyDescent="0.2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K132" s="7"/>
    </row>
    <row r="133" spans="2:63" x14ac:dyDescent="0.2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K133" s="7"/>
    </row>
    <row r="134" spans="2:63" x14ac:dyDescent="0.2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K134" s="7"/>
    </row>
    <row r="135" spans="2:63" x14ac:dyDescent="0.2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K135" s="7"/>
    </row>
    <row r="136" spans="2:63" x14ac:dyDescent="0.2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K136" s="7"/>
    </row>
    <row r="137" spans="2:63" x14ac:dyDescent="0.2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K137" s="7"/>
    </row>
    <row r="138" spans="2:63" x14ac:dyDescent="0.2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K138" s="7"/>
    </row>
    <row r="139" spans="2:63" x14ac:dyDescent="0.2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K139" s="7"/>
    </row>
    <row r="140" spans="2:63" x14ac:dyDescent="0.2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K140" s="7"/>
    </row>
    <row r="141" spans="2:63" x14ac:dyDescent="0.2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K141" s="7"/>
    </row>
    <row r="142" spans="2:63" x14ac:dyDescent="0.2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K142" s="7"/>
    </row>
    <row r="143" spans="2:63" x14ac:dyDescent="0.2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K143" s="7"/>
    </row>
    <row r="144" spans="2:63" x14ac:dyDescent="0.2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K144" s="7"/>
    </row>
    <row r="145" spans="2:63" x14ac:dyDescent="0.2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K145" s="7"/>
    </row>
    <row r="146" spans="2:63" x14ac:dyDescent="0.2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K146" s="7"/>
    </row>
    <row r="147" spans="2:63" x14ac:dyDescent="0.2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K147" s="7"/>
    </row>
    <row r="148" spans="2:63" x14ac:dyDescent="0.2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K148" s="7"/>
    </row>
    <row r="149" spans="2:63" x14ac:dyDescent="0.2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K149" s="7"/>
    </row>
    <row r="150" spans="2:63" x14ac:dyDescent="0.2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K150" s="7"/>
    </row>
    <row r="151" spans="2:63" x14ac:dyDescent="0.2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K151" s="7"/>
    </row>
    <row r="152" spans="2:63" x14ac:dyDescent="0.2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K152" s="7"/>
    </row>
    <row r="153" spans="2:63" x14ac:dyDescent="0.2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K153" s="7"/>
    </row>
    <row r="154" spans="2:63" x14ac:dyDescent="0.2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K154" s="7"/>
    </row>
    <row r="155" spans="2:63" x14ac:dyDescent="0.2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K155" s="7"/>
    </row>
    <row r="156" spans="2:63" x14ac:dyDescent="0.2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K156" s="7"/>
    </row>
    <row r="157" spans="2:63" x14ac:dyDescent="0.2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K157" s="7"/>
    </row>
    <row r="158" spans="2:63" x14ac:dyDescent="0.2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K158" s="7"/>
    </row>
    <row r="159" spans="2:63" x14ac:dyDescent="0.2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K159" s="7"/>
    </row>
    <row r="160" spans="2:63" x14ac:dyDescent="0.2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K160" s="7"/>
    </row>
    <row r="161" spans="2:63" x14ac:dyDescent="0.2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K161" s="7"/>
    </row>
    <row r="162" spans="2:63" x14ac:dyDescent="0.2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K162" s="7"/>
    </row>
    <row r="163" spans="2:63" x14ac:dyDescent="0.2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K163" s="7"/>
    </row>
    <row r="164" spans="2:63" x14ac:dyDescent="0.2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K164" s="7"/>
    </row>
    <row r="165" spans="2:63" x14ac:dyDescent="0.2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K165" s="7"/>
    </row>
    <row r="166" spans="2:63" x14ac:dyDescent="0.2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K166" s="7"/>
    </row>
    <row r="167" spans="2:63" x14ac:dyDescent="0.2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K167" s="7"/>
    </row>
    <row r="168" spans="2:63" x14ac:dyDescent="0.2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K168" s="7"/>
    </row>
    <row r="169" spans="2:63" x14ac:dyDescent="0.2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K169" s="7"/>
    </row>
    <row r="170" spans="2:63" x14ac:dyDescent="0.2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K170" s="7"/>
    </row>
    <row r="171" spans="2:63" x14ac:dyDescent="0.2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K171" s="7"/>
    </row>
    <row r="172" spans="2:63" x14ac:dyDescent="0.2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K172" s="7"/>
    </row>
    <row r="173" spans="2:63" x14ac:dyDescent="0.2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K173" s="7"/>
    </row>
    <row r="174" spans="2:63" x14ac:dyDescent="0.2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K174" s="7"/>
    </row>
    <row r="175" spans="2:63" x14ac:dyDescent="0.2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K175" s="7"/>
    </row>
    <row r="176" spans="2:63" x14ac:dyDescent="0.2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K176" s="7"/>
    </row>
    <row r="177" spans="2:63" x14ac:dyDescent="0.2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K177" s="7"/>
    </row>
    <row r="178" spans="2:63" x14ac:dyDescent="0.2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K178" s="7"/>
    </row>
    <row r="179" spans="2:63" x14ac:dyDescent="0.2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K179" s="7"/>
    </row>
    <row r="180" spans="2:63" x14ac:dyDescent="0.2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K180" s="7"/>
    </row>
    <row r="181" spans="2:63" x14ac:dyDescent="0.2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K181" s="7"/>
    </row>
    <row r="182" spans="2:63" x14ac:dyDescent="0.2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K182" s="7"/>
    </row>
    <row r="183" spans="2:63" x14ac:dyDescent="0.2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K183" s="7"/>
    </row>
    <row r="184" spans="2:63" x14ac:dyDescent="0.2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K184" s="7"/>
    </row>
    <row r="185" spans="2:63" x14ac:dyDescent="0.2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K185" s="7"/>
    </row>
    <row r="186" spans="2:63" x14ac:dyDescent="0.2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K186" s="7"/>
    </row>
    <row r="187" spans="2:63" x14ac:dyDescent="0.2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K187" s="7"/>
    </row>
    <row r="188" spans="2:63" x14ac:dyDescent="0.2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K188" s="7"/>
    </row>
    <row r="189" spans="2:63" x14ac:dyDescent="0.2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K189" s="7"/>
    </row>
    <row r="190" spans="2:63" x14ac:dyDescent="0.2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K190" s="7"/>
    </row>
    <row r="191" spans="2:63" x14ac:dyDescent="0.2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K191" s="7"/>
    </row>
    <row r="192" spans="2:63" x14ac:dyDescent="0.2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K192" s="7"/>
    </row>
    <row r="193" spans="2:63" x14ac:dyDescent="0.2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K193" s="7"/>
    </row>
    <row r="194" spans="2:63" x14ac:dyDescent="0.2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K194" s="7"/>
    </row>
    <row r="195" spans="2:63" x14ac:dyDescent="0.2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K195" s="7"/>
    </row>
    <row r="196" spans="2:63" x14ac:dyDescent="0.2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K196" s="7"/>
    </row>
    <row r="197" spans="2:63" x14ac:dyDescent="0.2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K197" s="7"/>
    </row>
    <row r="198" spans="2:63" x14ac:dyDescent="0.2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K198" s="7"/>
    </row>
    <row r="199" spans="2:63" x14ac:dyDescent="0.2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K199" s="7"/>
    </row>
    <row r="200" spans="2:63" x14ac:dyDescent="0.2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K200" s="7"/>
    </row>
    <row r="201" spans="2:63" x14ac:dyDescent="0.2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K201" s="7"/>
    </row>
    <row r="202" spans="2:63" x14ac:dyDescent="0.2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K202" s="7"/>
    </row>
    <row r="203" spans="2:63" x14ac:dyDescent="0.2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K203" s="7"/>
    </row>
    <row r="204" spans="2:63" x14ac:dyDescent="0.2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K204" s="7"/>
    </row>
    <row r="205" spans="2:63" x14ac:dyDescent="0.2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K205" s="7"/>
    </row>
    <row r="206" spans="2:63" x14ac:dyDescent="0.2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K206" s="7"/>
    </row>
    <row r="207" spans="2:63" x14ac:dyDescent="0.2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K207" s="7"/>
    </row>
    <row r="208" spans="2:63" x14ac:dyDescent="0.2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K208" s="7"/>
    </row>
    <row r="209" spans="2:63" x14ac:dyDescent="0.2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K209" s="7"/>
    </row>
    <row r="210" spans="2:63" x14ac:dyDescent="0.2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K210" s="7"/>
    </row>
    <row r="211" spans="2:63" x14ac:dyDescent="0.2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K211" s="7"/>
    </row>
    <row r="212" spans="2:63" x14ac:dyDescent="0.2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K212" s="7"/>
    </row>
    <row r="213" spans="2:63" x14ac:dyDescent="0.2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K213" s="7"/>
    </row>
    <row r="214" spans="2:63" x14ac:dyDescent="0.2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K214" s="7"/>
    </row>
    <row r="215" spans="2:63" x14ac:dyDescent="0.2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K215" s="7"/>
    </row>
    <row r="216" spans="2:63" x14ac:dyDescent="0.2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K216" s="7"/>
    </row>
    <row r="217" spans="2:63" x14ac:dyDescent="0.2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K217" s="7"/>
    </row>
    <row r="218" spans="2:63" x14ac:dyDescent="0.2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K218" s="7"/>
    </row>
    <row r="219" spans="2:63" x14ac:dyDescent="0.2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K219" s="7"/>
    </row>
    <row r="220" spans="2:63" x14ac:dyDescent="0.2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K220" s="7"/>
    </row>
    <row r="221" spans="2:63" x14ac:dyDescent="0.2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K221" s="7"/>
    </row>
    <row r="222" spans="2:63" x14ac:dyDescent="0.2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K222" s="7"/>
    </row>
    <row r="223" spans="2:63" x14ac:dyDescent="0.2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K223" s="7"/>
    </row>
    <row r="224" spans="2:63" x14ac:dyDescent="0.2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K224" s="7"/>
    </row>
    <row r="225" spans="2:63" x14ac:dyDescent="0.2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K225" s="7"/>
    </row>
    <row r="226" spans="2:63" x14ac:dyDescent="0.2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K226" s="7"/>
    </row>
    <row r="227" spans="2:63" x14ac:dyDescent="0.2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K227" s="7"/>
    </row>
    <row r="228" spans="2:63" x14ac:dyDescent="0.2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K228" s="7"/>
    </row>
    <row r="229" spans="2:63" x14ac:dyDescent="0.2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K229" s="7"/>
    </row>
    <row r="230" spans="2:63" x14ac:dyDescent="0.2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K230" s="7"/>
    </row>
    <row r="231" spans="2:63" x14ac:dyDescent="0.2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K231" s="7"/>
    </row>
    <row r="232" spans="2:63" x14ac:dyDescent="0.25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K232" s="7"/>
    </row>
    <row r="233" spans="2:63" x14ac:dyDescent="0.25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K233" s="7"/>
    </row>
    <row r="234" spans="2:63" x14ac:dyDescent="0.25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K234" s="7"/>
    </row>
    <row r="235" spans="2:63" x14ac:dyDescent="0.25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K235" s="7"/>
    </row>
    <row r="236" spans="2:63" x14ac:dyDescent="0.25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K236" s="7"/>
    </row>
    <row r="237" spans="2:63" x14ac:dyDescent="0.25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K237" s="7"/>
    </row>
    <row r="238" spans="2:63" x14ac:dyDescent="0.25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K238" s="7"/>
    </row>
    <row r="239" spans="2:63" x14ac:dyDescent="0.25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K239" s="7"/>
    </row>
    <row r="240" spans="2:63" x14ac:dyDescent="0.25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K240" s="7"/>
    </row>
    <row r="241" spans="2:63" x14ac:dyDescent="0.25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K241" s="7"/>
    </row>
    <row r="242" spans="2:63" x14ac:dyDescent="0.25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K242" s="7"/>
    </row>
    <row r="243" spans="2:63" x14ac:dyDescent="0.25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K243" s="7"/>
    </row>
    <row r="244" spans="2:63" x14ac:dyDescent="0.25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K244" s="7"/>
    </row>
    <row r="245" spans="2:63" x14ac:dyDescent="0.25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K245" s="7"/>
    </row>
    <row r="246" spans="2:63" x14ac:dyDescent="0.25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K246" s="7"/>
    </row>
    <row r="247" spans="2:63" x14ac:dyDescent="0.25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K247" s="7"/>
    </row>
    <row r="248" spans="2:63" x14ac:dyDescent="0.25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K248" s="7"/>
    </row>
    <row r="249" spans="2:63" x14ac:dyDescent="0.25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K249" s="7"/>
    </row>
    <row r="250" spans="2:63" x14ac:dyDescent="0.25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K250" s="7"/>
    </row>
    <row r="251" spans="2:63" x14ac:dyDescent="0.25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K251" s="7"/>
    </row>
    <row r="252" spans="2:63" x14ac:dyDescent="0.25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K252" s="7"/>
    </row>
    <row r="253" spans="2:63" x14ac:dyDescent="0.25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K253" s="7"/>
    </row>
    <row r="254" spans="2:63" x14ac:dyDescent="0.25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K254" s="7"/>
    </row>
    <row r="255" spans="2:63" x14ac:dyDescent="0.25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K255" s="7"/>
    </row>
    <row r="256" spans="2:63" x14ac:dyDescent="0.25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K256" s="7"/>
    </row>
    <row r="257" spans="2:63" x14ac:dyDescent="0.25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K257" s="7"/>
    </row>
    <row r="258" spans="2:63" x14ac:dyDescent="0.25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K258" s="7"/>
    </row>
    <row r="259" spans="2:63" x14ac:dyDescent="0.25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K259" s="7"/>
    </row>
    <row r="260" spans="2:63" x14ac:dyDescent="0.25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K260" s="7"/>
    </row>
    <row r="261" spans="2:63" x14ac:dyDescent="0.25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K261" s="7"/>
    </row>
    <row r="262" spans="2:63" x14ac:dyDescent="0.25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K262" s="7"/>
    </row>
    <row r="263" spans="2:63" x14ac:dyDescent="0.25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K263" s="7"/>
    </row>
    <row r="264" spans="2:63" x14ac:dyDescent="0.25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K264" s="7"/>
    </row>
    <row r="265" spans="2:63" x14ac:dyDescent="0.25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K265" s="7"/>
    </row>
    <row r="266" spans="2:63" x14ac:dyDescent="0.25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K266" s="7"/>
    </row>
    <row r="267" spans="2:63" x14ac:dyDescent="0.25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K267" s="7"/>
    </row>
    <row r="268" spans="2:63" x14ac:dyDescent="0.25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K268" s="7"/>
    </row>
    <row r="269" spans="2:63" x14ac:dyDescent="0.25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K269" s="7"/>
    </row>
    <row r="270" spans="2:63" x14ac:dyDescent="0.25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K270" s="7"/>
    </row>
    <row r="271" spans="2:63" x14ac:dyDescent="0.25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K271" s="7"/>
    </row>
    <row r="272" spans="2:63" x14ac:dyDescent="0.25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K272" s="7"/>
    </row>
    <row r="273" spans="2:63" x14ac:dyDescent="0.25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K273" s="7"/>
    </row>
    <row r="274" spans="2:63" x14ac:dyDescent="0.25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K274" s="7"/>
    </row>
    <row r="275" spans="2:63" x14ac:dyDescent="0.25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K275" s="7"/>
    </row>
    <row r="276" spans="2:63" x14ac:dyDescent="0.25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K276" s="7"/>
    </row>
    <row r="277" spans="2:63" x14ac:dyDescent="0.25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K277" s="7"/>
    </row>
    <row r="278" spans="2:63" x14ac:dyDescent="0.25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K278" s="7"/>
    </row>
    <row r="279" spans="2:63" x14ac:dyDescent="0.25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K279" s="7"/>
    </row>
    <row r="280" spans="2:63" x14ac:dyDescent="0.25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K280" s="7"/>
    </row>
    <row r="281" spans="2:63" x14ac:dyDescent="0.25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K281" s="7"/>
    </row>
    <row r="282" spans="2:63" x14ac:dyDescent="0.25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K282" s="7"/>
    </row>
    <row r="283" spans="2:63" x14ac:dyDescent="0.25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K283" s="7"/>
    </row>
    <row r="284" spans="2:63" x14ac:dyDescent="0.25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K284" s="7"/>
    </row>
    <row r="285" spans="2:63" x14ac:dyDescent="0.25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K285" s="7"/>
    </row>
    <row r="286" spans="2:63" x14ac:dyDescent="0.25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K286" s="7"/>
    </row>
    <row r="287" spans="2:63" x14ac:dyDescent="0.25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K287" s="7"/>
    </row>
    <row r="288" spans="2:63" x14ac:dyDescent="0.25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K288" s="7"/>
    </row>
    <row r="289" spans="2:63" x14ac:dyDescent="0.25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K289" s="7"/>
    </row>
    <row r="290" spans="2:63" x14ac:dyDescent="0.25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K290" s="7"/>
    </row>
    <row r="291" spans="2:63" x14ac:dyDescent="0.25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K291" s="7"/>
    </row>
    <row r="292" spans="2:63" x14ac:dyDescent="0.25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K292" s="7"/>
    </row>
    <row r="293" spans="2:63" x14ac:dyDescent="0.25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K293" s="7"/>
    </row>
    <row r="294" spans="2:63" x14ac:dyDescent="0.25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K294" s="7"/>
    </row>
    <row r="295" spans="2:63" x14ac:dyDescent="0.25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K295" s="7"/>
    </row>
    <row r="296" spans="2:63" x14ac:dyDescent="0.25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K296" s="7"/>
    </row>
    <row r="297" spans="2:63" x14ac:dyDescent="0.25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K297" s="7"/>
    </row>
    <row r="298" spans="2:63" x14ac:dyDescent="0.25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K298" s="7"/>
    </row>
    <row r="299" spans="2:63" x14ac:dyDescent="0.25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K299" s="7"/>
    </row>
    <row r="300" spans="2:63" x14ac:dyDescent="0.25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K300" s="7"/>
    </row>
    <row r="301" spans="2:63" x14ac:dyDescent="0.25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K301" s="7"/>
    </row>
    <row r="302" spans="2:63" x14ac:dyDescent="0.25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K302" s="7"/>
    </row>
    <row r="303" spans="2:63" x14ac:dyDescent="0.25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K303" s="7"/>
    </row>
    <row r="304" spans="2:63" x14ac:dyDescent="0.25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K304" s="7"/>
    </row>
    <row r="305" spans="2:63" x14ac:dyDescent="0.25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K305" s="7"/>
    </row>
    <row r="306" spans="2:63" x14ac:dyDescent="0.25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K306" s="7"/>
    </row>
    <row r="307" spans="2:63" x14ac:dyDescent="0.25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K307" s="7"/>
    </row>
    <row r="308" spans="2:63" x14ac:dyDescent="0.25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K308" s="7"/>
    </row>
    <row r="309" spans="2:63" x14ac:dyDescent="0.25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K309" s="7"/>
    </row>
    <row r="310" spans="2:63" x14ac:dyDescent="0.25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K310" s="7"/>
    </row>
    <row r="311" spans="2:63" x14ac:dyDescent="0.25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K311" s="7"/>
    </row>
    <row r="312" spans="2:63" x14ac:dyDescent="0.25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K312" s="7"/>
    </row>
    <row r="313" spans="2:63" x14ac:dyDescent="0.25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K313" s="7"/>
    </row>
    <row r="314" spans="2:63" x14ac:dyDescent="0.25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K314" s="7"/>
    </row>
    <row r="315" spans="2:63" x14ac:dyDescent="0.25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K315" s="7"/>
    </row>
    <row r="316" spans="2:63" x14ac:dyDescent="0.25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K316" s="7"/>
    </row>
    <row r="317" spans="2:63" x14ac:dyDescent="0.25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K317" s="7"/>
    </row>
    <row r="318" spans="2:63" x14ac:dyDescent="0.25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K318" s="7"/>
    </row>
    <row r="319" spans="2:63" x14ac:dyDescent="0.25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K319" s="7"/>
    </row>
    <row r="320" spans="2:63" x14ac:dyDescent="0.25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K320" s="7"/>
    </row>
    <row r="321" spans="2:63" x14ac:dyDescent="0.25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K321" s="7"/>
    </row>
    <row r="322" spans="2:63" x14ac:dyDescent="0.25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K322" s="7"/>
    </row>
    <row r="323" spans="2:63" x14ac:dyDescent="0.25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K323" s="7"/>
    </row>
    <row r="324" spans="2:63" x14ac:dyDescent="0.25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K324" s="7"/>
    </row>
    <row r="325" spans="2:63" x14ac:dyDescent="0.25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K325" s="7"/>
    </row>
    <row r="326" spans="2:63" x14ac:dyDescent="0.25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K326" s="7"/>
    </row>
    <row r="327" spans="2:63" x14ac:dyDescent="0.25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K327" s="7"/>
    </row>
    <row r="328" spans="2:63" x14ac:dyDescent="0.25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K328" s="7"/>
    </row>
    <row r="329" spans="2:63" x14ac:dyDescent="0.25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K329" s="7"/>
    </row>
    <row r="330" spans="2:63" x14ac:dyDescent="0.25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K330" s="7"/>
    </row>
    <row r="331" spans="2:63" x14ac:dyDescent="0.25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K331" s="7"/>
    </row>
    <row r="332" spans="2:63" x14ac:dyDescent="0.25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K332" s="7"/>
    </row>
    <row r="333" spans="2:63" x14ac:dyDescent="0.25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K333" s="7"/>
    </row>
    <row r="334" spans="2:63" x14ac:dyDescent="0.25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K334" s="7"/>
    </row>
    <row r="335" spans="2:63" x14ac:dyDescent="0.25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K335" s="7"/>
    </row>
    <row r="336" spans="2:63" x14ac:dyDescent="0.25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K336" s="7"/>
    </row>
    <row r="337" spans="2:63" x14ac:dyDescent="0.25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K337" s="7"/>
    </row>
    <row r="338" spans="2:63" x14ac:dyDescent="0.25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K338" s="7"/>
    </row>
    <row r="339" spans="2:63" x14ac:dyDescent="0.25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K339" s="7"/>
    </row>
    <row r="340" spans="2:63" x14ac:dyDescent="0.25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K340" s="7"/>
    </row>
    <row r="341" spans="2:63" x14ac:dyDescent="0.25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K341" s="7"/>
    </row>
    <row r="342" spans="2:63" x14ac:dyDescent="0.25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K342" s="7"/>
    </row>
    <row r="343" spans="2:63" x14ac:dyDescent="0.25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K343" s="7"/>
    </row>
    <row r="344" spans="2:63" x14ac:dyDescent="0.25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K344" s="7"/>
    </row>
    <row r="345" spans="2:63" x14ac:dyDescent="0.25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K345" s="7"/>
    </row>
    <row r="346" spans="2:63" x14ac:dyDescent="0.25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K346" s="7"/>
    </row>
    <row r="347" spans="2:63" x14ac:dyDescent="0.25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K347" s="7"/>
    </row>
    <row r="348" spans="2:63" x14ac:dyDescent="0.25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K348" s="7"/>
    </row>
    <row r="349" spans="2:63" x14ac:dyDescent="0.25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K349" s="7"/>
    </row>
    <row r="350" spans="2:63" x14ac:dyDescent="0.25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K350" s="7"/>
    </row>
    <row r="351" spans="2:63" x14ac:dyDescent="0.25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K351" s="7"/>
    </row>
    <row r="352" spans="2:63" x14ac:dyDescent="0.25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K352" s="7"/>
    </row>
    <row r="353" spans="2:63" x14ac:dyDescent="0.25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K353" s="7"/>
    </row>
    <row r="354" spans="2:63" x14ac:dyDescent="0.25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K354" s="7"/>
    </row>
    <row r="355" spans="2:63" x14ac:dyDescent="0.25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K355" s="7"/>
    </row>
    <row r="356" spans="2:63" x14ac:dyDescent="0.25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K356" s="7"/>
    </row>
    <row r="357" spans="2:63" x14ac:dyDescent="0.25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K357" s="7"/>
    </row>
    <row r="358" spans="2:63" x14ac:dyDescent="0.25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K358" s="7"/>
    </row>
    <row r="359" spans="2:63" x14ac:dyDescent="0.25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K359" s="7"/>
    </row>
    <row r="360" spans="2:63" x14ac:dyDescent="0.25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K360" s="7"/>
    </row>
    <row r="361" spans="2:63" x14ac:dyDescent="0.25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K361" s="7"/>
    </row>
    <row r="362" spans="2:63" x14ac:dyDescent="0.25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K362" s="7"/>
    </row>
    <row r="363" spans="2:63" x14ac:dyDescent="0.25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K363" s="7"/>
    </row>
    <row r="364" spans="2:63" x14ac:dyDescent="0.25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K364" s="7"/>
    </row>
    <row r="365" spans="2:63" x14ac:dyDescent="0.25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K365" s="7"/>
    </row>
    <row r="366" spans="2:63" x14ac:dyDescent="0.25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K366" s="7"/>
    </row>
    <row r="367" spans="2:63" x14ac:dyDescent="0.25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K367" s="7"/>
    </row>
    <row r="368" spans="2:63" x14ac:dyDescent="0.25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K368" s="7"/>
    </row>
    <row r="369" spans="2:63" x14ac:dyDescent="0.25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K369" s="7"/>
    </row>
    <row r="370" spans="2:63" x14ac:dyDescent="0.25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K370" s="7"/>
    </row>
    <row r="371" spans="2:63" x14ac:dyDescent="0.25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K371" s="7"/>
    </row>
    <row r="372" spans="2:63" x14ac:dyDescent="0.25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K372" s="7"/>
    </row>
    <row r="373" spans="2:63" x14ac:dyDescent="0.25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K373" s="7"/>
    </row>
    <row r="374" spans="2:63" x14ac:dyDescent="0.25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K374" s="7"/>
    </row>
    <row r="375" spans="2:63" x14ac:dyDescent="0.25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K375" s="7"/>
    </row>
    <row r="376" spans="2:63" x14ac:dyDescent="0.25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K376" s="7"/>
    </row>
    <row r="377" spans="2:63" x14ac:dyDescent="0.25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K377" s="7"/>
    </row>
    <row r="378" spans="2:63" x14ac:dyDescent="0.25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K378" s="7"/>
    </row>
    <row r="379" spans="2:63" x14ac:dyDescent="0.25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K379" s="7"/>
    </row>
    <row r="380" spans="2:63" x14ac:dyDescent="0.25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K380" s="7"/>
    </row>
    <row r="381" spans="2:63" x14ac:dyDescent="0.25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K381" s="7"/>
    </row>
    <row r="382" spans="2:63" x14ac:dyDescent="0.25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K382" s="7"/>
    </row>
    <row r="383" spans="2:63" x14ac:dyDescent="0.25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K383" s="7"/>
    </row>
    <row r="384" spans="2:63" x14ac:dyDescent="0.25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K384" s="7"/>
    </row>
    <row r="385" spans="2:63" x14ac:dyDescent="0.25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K385" s="7"/>
    </row>
    <row r="386" spans="2:63" x14ac:dyDescent="0.25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K386" s="7"/>
    </row>
    <row r="387" spans="2:63" x14ac:dyDescent="0.25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K387" s="7"/>
    </row>
    <row r="388" spans="2:63" x14ac:dyDescent="0.25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K388" s="7"/>
    </row>
    <row r="389" spans="2:63" x14ac:dyDescent="0.25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K389" s="7"/>
    </row>
    <row r="390" spans="2:63" x14ac:dyDescent="0.25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K390" s="7"/>
    </row>
    <row r="391" spans="2:63" x14ac:dyDescent="0.25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K391" s="7"/>
    </row>
    <row r="392" spans="2:63" x14ac:dyDescent="0.25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K392" s="7"/>
    </row>
    <row r="393" spans="2:63" x14ac:dyDescent="0.25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K393" s="7"/>
    </row>
    <row r="394" spans="2:63" x14ac:dyDescent="0.25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K394" s="7"/>
    </row>
    <row r="395" spans="2:63" x14ac:dyDescent="0.25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K395" s="7"/>
    </row>
    <row r="396" spans="2:63" x14ac:dyDescent="0.25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K396" s="7"/>
    </row>
    <row r="397" spans="2:63" x14ac:dyDescent="0.25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K397" s="7"/>
    </row>
    <row r="398" spans="2:63" x14ac:dyDescent="0.25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K398" s="7"/>
    </row>
    <row r="399" spans="2:63" x14ac:dyDescent="0.25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K399" s="7"/>
    </row>
    <row r="400" spans="2:63" x14ac:dyDescent="0.25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K400" s="7"/>
    </row>
    <row r="401" spans="2:63" x14ac:dyDescent="0.25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K401" s="7"/>
    </row>
    <row r="402" spans="2:63" x14ac:dyDescent="0.25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K402" s="7"/>
    </row>
    <row r="403" spans="2:63" x14ac:dyDescent="0.25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K403" s="7"/>
    </row>
    <row r="404" spans="2:63" x14ac:dyDescent="0.25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K404" s="7"/>
    </row>
    <row r="405" spans="2:63" x14ac:dyDescent="0.25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K405" s="7"/>
    </row>
    <row r="406" spans="2:63" x14ac:dyDescent="0.25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K406" s="7"/>
    </row>
    <row r="407" spans="2:63" x14ac:dyDescent="0.25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K407" s="7"/>
    </row>
    <row r="408" spans="2:63" x14ac:dyDescent="0.25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K408" s="7"/>
    </row>
    <row r="409" spans="2:63" x14ac:dyDescent="0.25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K409" s="7"/>
    </row>
    <row r="410" spans="2:63" x14ac:dyDescent="0.25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K410" s="7"/>
    </row>
    <row r="411" spans="2:63" x14ac:dyDescent="0.25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K411" s="7"/>
    </row>
    <row r="412" spans="2:63" x14ac:dyDescent="0.25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K412" s="7"/>
    </row>
    <row r="413" spans="2:63" x14ac:dyDescent="0.25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K413" s="7"/>
    </row>
    <row r="414" spans="2:63" x14ac:dyDescent="0.25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K414" s="7"/>
    </row>
    <row r="415" spans="2:63" x14ac:dyDescent="0.25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K415" s="7"/>
    </row>
    <row r="416" spans="2:63" x14ac:dyDescent="0.25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K416" s="7"/>
    </row>
    <row r="417" spans="2:63" x14ac:dyDescent="0.25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K417" s="7"/>
    </row>
    <row r="418" spans="2:63" x14ac:dyDescent="0.25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K418" s="7"/>
    </row>
    <row r="419" spans="2:63" x14ac:dyDescent="0.25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K419" s="7"/>
    </row>
    <row r="420" spans="2:63" x14ac:dyDescent="0.25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K420" s="7"/>
    </row>
    <row r="421" spans="2:63" x14ac:dyDescent="0.25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K421" s="7"/>
    </row>
    <row r="422" spans="2:63" x14ac:dyDescent="0.25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K422" s="7"/>
    </row>
    <row r="423" spans="2:63" x14ac:dyDescent="0.25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K423" s="7"/>
    </row>
    <row r="424" spans="2:63" x14ac:dyDescent="0.25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K424" s="7"/>
    </row>
    <row r="425" spans="2:63" x14ac:dyDescent="0.25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K425" s="7"/>
    </row>
    <row r="426" spans="2:63" x14ac:dyDescent="0.25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K426" s="7"/>
    </row>
    <row r="427" spans="2:63" x14ac:dyDescent="0.25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K427" s="7"/>
    </row>
    <row r="428" spans="2:63" x14ac:dyDescent="0.25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K428" s="7"/>
    </row>
    <row r="429" spans="2:63" x14ac:dyDescent="0.25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K429" s="7"/>
    </row>
    <row r="430" spans="2:63" x14ac:dyDescent="0.25">
      <c r="BK430" s="7"/>
    </row>
    <row r="431" spans="2:63" x14ac:dyDescent="0.25">
      <c r="BK431" s="7"/>
    </row>
    <row r="432" spans="2:63" x14ac:dyDescent="0.25">
      <c r="BK432" s="7"/>
    </row>
    <row r="433" spans="63:63" x14ac:dyDescent="0.25">
      <c r="BK433" s="7"/>
    </row>
    <row r="434" spans="63:63" x14ac:dyDescent="0.25">
      <c r="BK434" s="7"/>
    </row>
    <row r="435" spans="63:63" x14ac:dyDescent="0.25">
      <c r="BK435" s="7"/>
    </row>
    <row r="436" spans="63:63" x14ac:dyDescent="0.25">
      <c r="BK436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BN436"/>
  <sheetViews>
    <sheetView workbookViewId="0"/>
  </sheetViews>
  <sheetFormatPr baseColWidth="10" defaultRowHeight="15" x14ac:dyDescent="0.25"/>
  <cols>
    <col min="1" max="1" width="7.140625" style="1" bestFit="1" customWidth="1"/>
    <col min="2" max="24" width="9.140625" style="1" bestFit="1" customWidth="1"/>
    <col min="25" max="25" width="9.140625" style="1" customWidth="1"/>
    <col min="26" max="35" width="9.140625" style="1" bestFit="1" customWidth="1"/>
    <col min="36" max="36" width="10.7109375" style="1" bestFit="1" customWidth="1"/>
    <col min="37" max="48" width="9.140625" style="1" bestFit="1" customWidth="1"/>
    <col min="49" max="51" width="7.42578125" style="1" bestFit="1" customWidth="1"/>
    <col min="52" max="52" width="7.85546875" style="1" bestFit="1" customWidth="1"/>
    <col min="53" max="53" width="7.42578125" style="1" bestFit="1" customWidth="1"/>
    <col min="54" max="54" width="8.140625" style="1" bestFit="1" customWidth="1"/>
    <col min="55" max="56" width="7.42578125" bestFit="1" customWidth="1"/>
    <col min="57" max="57" width="7.7109375" bestFit="1" customWidth="1"/>
    <col min="58" max="59" width="7.42578125" bestFit="1" customWidth="1"/>
    <col min="60" max="60" width="7.5703125" bestFit="1" customWidth="1"/>
    <col min="61" max="61" width="6.140625" bestFit="1" customWidth="1"/>
    <col min="62" max="62" width="3" bestFit="1" customWidth="1"/>
    <col min="63" max="64" width="11.85546875" bestFit="1" customWidth="1"/>
    <col min="65" max="65" width="9" bestFit="1" customWidth="1"/>
    <col min="66" max="66" width="17.7109375" bestFit="1" customWidth="1"/>
    <col min="67" max="67" width="21.85546875" bestFit="1" customWidth="1"/>
  </cols>
  <sheetData>
    <row r="1" spans="1:66" x14ac:dyDescent="0.25">
      <c r="B1" s="1">
        <f t="array" aca="1" ref="B1:AW1" ca="1">TRANSPOSE(OFFSET([4]ParoRegESP!$B$1,MATCH(_Disponible_Registral,[4]ParoRegESP!$A:$A)-36-MONTH(_Disponible_Registral),0,36+MONTH(_Disponible_Registral),1))</f>
        <v>3476528</v>
      </c>
      <c r="C1" s="1">
        <f ca="1"/>
        <v>3470248</v>
      </c>
      <c r="D1" s="1">
        <f ca="1"/>
        <v>3422551</v>
      </c>
      <c r="E1" s="1">
        <f ca="1"/>
        <v>3335868</v>
      </c>
      <c r="F1" s="1">
        <f ca="1"/>
        <v>3252130</v>
      </c>
      <c r="G1" s="1">
        <f ca="1"/>
        <v>3162162</v>
      </c>
      <c r="H1" s="1">
        <f ca="1"/>
        <v>3135021</v>
      </c>
      <c r="I1" s="1">
        <f ca="1"/>
        <v>3182068</v>
      </c>
      <c r="J1" s="1">
        <f ca="1"/>
        <v>3202509</v>
      </c>
      <c r="K1" s="1">
        <f ca="1"/>
        <v>3254703</v>
      </c>
      <c r="L1" s="1">
        <f ca="1"/>
        <v>3252867</v>
      </c>
      <c r="M1" s="1">
        <f ca="1"/>
        <v>3202297</v>
      </c>
      <c r="N1" s="1">
        <f ca="1"/>
        <v>3285761</v>
      </c>
      <c r="O1" s="1">
        <f ca="1"/>
        <v>3289040</v>
      </c>
      <c r="P1" s="1">
        <f ca="1"/>
        <v>3255084</v>
      </c>
      <c r="Q1" s="1">
        <f ca="1"/>
        <v>3163566</v>
      </c>
      <c r="R1" s="1">
        <f ca="1"/>
        <v>3079491</v>
      </c>
      <c r="S1" s="1">
        <f ca="1"/>
        <v>3015686</v>
      </c>
      <c r="T1" s="1">
        <f ca="1"/>
        <v>3011433</v>
      </c>
      <c r="U1" s="1">
        <f ca="1"/>
        <v>3065804</v>
      </c>
      <c r="V1" s="1">
        <f ca="1"/>
        <v>3079711</v>
      </c>
      <c r="W1" s="1">
        <f ca="1"/>
        <v>3177659</v>
      </c>
      <c r="X1" s="1">
        <f ca="1"/>
        <v>3198184</v>
      </c>
      <c r="Y1" s="1">
        <f ca="1"/>
        <v>3163605</v>
      </c>
      <c r="Z1" s="1">
        <f ca="1"/>
        <v>3253853</v>
      </c>
      <c r="AA1" s="1">
        <f ca="1"/>
        <v>3246047</v>
      </c>
      <c r="AB1" s="1">
        <f ca="1"/>
        <v>3548312</v>
      </c>
      <c r="AC1" s="1">
        <f ca="1"/>
        <v>3831203</v>
      </c>
      <c r="AD1" s="1">
        <f ca="1"/>
        <v>3857776</v>
      </c>
      <c r="AE1" s="1">
        <f ca="1"/>
        <v>3862883</v>
      </c>
      <c r="AF1" s="1">
        <f ca="1"/>
        <v>3773034</v>
      </c>
      <c r="AG1" s="1">
        <f ca="1"/>
        <v>3802814</v>
      </c>
      <c r="AH1" s="1">
        <f ca="1"/>
        <v>3776485</v>
      </c>
      <c r="AI1" s="1">
        <f ca="1"/>
        <v>3826043</v>
      </c>
      <c r="AJ1" s="1">
        <f ca="1"/>
        <v>3851312</v>
      </c>
      <c r="AK1" s="1">
        <f ca="1"/>
        <v>3888137</v>
      </c>
      <c r="AL1" s="1">
        <f ca="1"/>
        <v>3964353</v>
      </c>
      <c r="AM1" s="1" t="e">
        <f ca="1"/>
        <v>#N/A</v>
      </c>
      <c r="AN1" s="1" t="e">
        <f ca="1"/>
        <v>#N/A</v>
      </c>
      <c r="AO1" s="1" t="e">
        <f ca="1"/>
        <v>#N/A</v>
      </c>
      <c r="AP1" s="1" t="e">
        <f ca="1"/>
        <v>#N/A</v>
      </c>
      <c r="AQ1" s="1" t="e">
        <f ca="1"/>
        <v>#N/A</v>
      </c>
      <c r="AR1" s="1" t="e">
        <f ca="1"/>
        <v>#N/A</v>
      </c>
      <c r="AS1" s="1" t="e">
        <f ca="1"/>
        <v>#N/A</v>
      </c>
      <c r="AT1" s="1" t="e">
        <f ca="1"/>
        <v>#N/A</v>
      </c>
      <c r="AU1" s="1" t="e">
        <f ca="1"/>
        <v>#N/A</v>
      </c>
      <c r="AV1" s="1" t="e">
        <f ca="1"/>
        <v>#N/A</v>
      </c>
      <c r="AW1" s="1" t="e">
        <f ca="1"/>
        <v>#N/A</v>
      </c>
      <c r="AY1"/>
      <c r="AZ1"/>
      <c r="BA1"/>
      <c r="BB1"/>
    </row>
    <row r="2" spans="1:66" x14ac:dyDescent="0.25">
      <c r="A2" s="2" t="s">
        <v>0</v>
      </c>
      <c r="B2" s="3">
        <f t="array" aca="1" ref="B2:BI14" ca="1">OFFSET([4]Mediana!$A$2,0,MATCH(_Disponible_Registral,[4]Mediana!$2:$2)-36-MONTH(_Disponible_Registral),13,48+MONTH(_Disponible_Registral))</f>
        <v>43131</v>
      </c>
      <c r="C2" s="3">
        <f ca="1"/>
        <v>43159</v>
      </c>
      <c r="D2" s="3">
        <f ca="1"/>
        <v>43190</v>
      </c>
      <c r="E2" s="3">
        <f ca="1"/>
        <v>43220</v>
      </c>
      <c r="F2" s="3">
        <f ca="1"/>
        <v>43251</v>
      </c>
      <c r="G2" s="3">
        <f ca="1"/>
        <v>43281</v>
      </c>
      <c r="H2" s="3">
        <f ca="1"/>
        <v>43312</v>
      </c>
      <c r="I2" s="3">
        <f ca="1"/>
        <v>43343</v>
      </c>
      <c r="J2" s="3">
        <f ca="1"/>
        <v>43373</v>
      </c>
      <c r="K2" s="3">
        <f ca="1"/>
        <v>43404</v>
      </c>
      <c r="L2" s="3">
        <f ca="1"/>
        <v>43434</v>
      </c>
      <c r="M2" s="3">
        <f ca="1"/>
        <v>43465</v>
      </c>
      <c r="N2" s="3">
        <f ca="1"/>
        <v>43496</v>
      </c>
      <c r="O2" s="3">
        <f ca="1"/>
        <v>43524</v>
      </c>
      <c r="P2" s="3">
        <f ca="1"/>
        <v>43555</v>
      </c>
      <c r="Q2" s="3">
        <f ca="1"/>
        <v>43585</v>
      </c>
      <c r="R2" s="3">
        <f ca="1"/>
        <v>43616</v>
      </c>
      <c r="S2" s="3">
        <f ca="1"/>
        <v>43646</v>
      </c>
      <c r="T2" s="3">
        <f ca="1"/>
        <v>43677</v>
      </c>
      <c r="U2" s="3">
        <f ca="1"/>
        <v>43708</v>
      </c>
      <c r="V2" s="3">
        <f ca="1"/>
        <v>43738</v>
      </c>
      <c r="W2" s="3">
        <f ca="1"/>
        <v>43769</v>
      </c>
      <c r="X2" s="3">
        <f ca="1"/>
        <v>43799</v>
      </c>
      <c r="Y2" s="3">
        <f ca="1"/>
        <v>43830</v>
      </c>
      <c r="Z2" s="3">
        <f ca="1"/>
        <v>43861</v>
      </c>
      <c r="AA2" s="3">
        <f ca="1"/>
        <v>43890</v>
      </c>
      <c r="AB2" s="3">
        <f ca="1"/>
        <v>43921</v>
      </c>
      <c r="AC2" s="3">
        <f ca="1"/>
        <v>43951</v>
      </c>
      <c r="AD2" s="3">
        <f ca="1"/>
        <v>43982</v>
      </c>
      <c r="AE2" s="3">
        <f ca="1"/>
        <v>44012</v>
      </c>
      <c r="AF2" s="3">
        <f ca="1"/>
        <v>44043</v>
      </c>
      <c r="AG2" s="3">
        <f ca="1"/>
        <v>44074</v>
      </c>
      <c r="AH2" s="3">
        <f ca="1"/>
        <v>44104</v>
      </c>
      <c r="AI2" s="3">
        <f ca="1"/>
        <v>44135</v>
      </c>
      <c r="AJ2" s="3">
        <f ca="1"/>
        <v>44165</v>
      </c>
      <c r="AK2" s="3">
        <f ca="1"/>
        <v>44196</v>
      </c>
      <c r="AL2" s="3">
        <f ca="1"/>
        <v>44227</v>
      </c>
      <c r="AM2" s="4">
        <f ca="1"/>
        <v>44255</v>
      </c>
      <c r="AN2" s="3">
        <f ca="1"/>
        <v>44286</v>
      </c>
      <c r="AO2" s="3">
        <f ca="1"/>
        <v>44316</v>
      </c>
      <c r="AP2" s="3">
        <f ca="1"/>
        <v>44347</v>
      </c>
      <c r="AQ2" s="3">
        <f ca="1"/>
        <v>44377</v>
      </c>
      <c r="AR2" s="3">
        <f ca="1"/>
        <v>44408</v>
      </c>
      <c r="AS2" s="3">
        <f ca="1"/>
        <v>44439</v>
      </c>
      <c r="AT2" s="3">
        <f ca="1"/>
        <v>44469</v>
      </c>
      <c r="AU2" s="3">
        <f ca="1"/>
        <v>44500</v>
      </c>
      <c r="AV2" s="3">
        <f ca="1"/>
        <v>44530</v>
      </c>
      <c r="AW2" s="3">
        <f ca="1"/>
        <v>44561</v>
      </c>
      <c r="AX2" s="3">
        <f ca="1"/>
        <v>44592</v>
      </c>
      <c r="AY2" s="4" t="e">
        <f ca="1"/>
        <v>#N/A</v>
      </c>
      <c r="AZ2" s="3" t="e">
        <f ca="1"/>
        <v>#N/A</v>
      </c>
      <c r="BA2" s="3" t="e">
        <f ca="1"/>
        <v>#N/A</v>
      </c>
      <c r="BB2" s="3" t="e">
        <f ca="1"/>
        <v>#N/A</v>
      </c>
      <c r="BC2" s="3" t="e">
        <f ca="1"/>
        <v>#N/A</v>
      </c>
      <c r="BD2" s="3" t="e">
        <f ca="1"/>
        <v>#N/A</v>
      </c>
      <c r="BE2" s="3" t="e">
        <f ca="1"/>
        <v>#N/A</v>
      </c>
      <c r="BF2" s="3" t="e">
        <f ca="1"/>
        <v>#N/A</v>
      </c>
      <c r="BG2" s="3" t="e">
        <f ca="1"/>
        <v>#N/A</v>
      </c>
      <c r="BH2" s="3" t="e">
        <f ca="1"/>
        <v>#N/A</v>
      </c>
      <c r="BI2" s="3" t="e">
        <f ca="1"/>
        <v>#N/A</v>
      </c>
      <c r="BJ2" s="3"/>
      <c r="BK2" s="3"/>
    </row>
    <row r="3" spans="1:66" x14ac:dyDescent="0.25">
      <c r="A3" s="5">
        <v>1</v>
      </c>
      <c r="B3" s="1">
        <f ca="1"/>
        <v>3476520.9854857861</v>
      </c>
      <c r="C3" s="1">
        <f ca="1"/>
        <v>3417074.3207054315</v>
      </c>
      <c r="D3" s="1">
        <f ca="1"/>
        <v>3332905.7280235495</v>
      </c>
      <c r="E3" s="1">
        <f ca="1"/>
        <v>3233988.8545450852</v>
      </c>
      <c r="F3" s="1">
        <f ca="1"/>
        <v>3169748.2221089457</v>
      </c>
      <c r="G3" s="1">
        <f ca="1"/>
        <v>3120883.5382324141</v>
      </c>
      <c r="H3" s="1">
        <f ca="1"/>
        <v>3176329.6048213076</v>
      </c>
      <c r="I3" s="1">
        <f ca="1"/>
        <v>3224084.8739564321</v>
      </c>
      <c r="J3" s="1">
        <f ca="1"/>
        <v>3266310.76569854</v>
      </c>
      <c r="K3" s="1">
        <f ca="1"/>
        <v>3262217.3881796608</v>
      </c>
      <c r="L3" s="1">
        <f ca="1"/>
        <v>3191500.5043643974</v>
      </c>
      <c r="M3" s="1">
        <f ca="1"/>
        <v>3277510.8438105602</v>
      </c>
      <c r="N3" s="1">
        <f ca="1"/>
        <v>3291235.5293450002</v>
      </c>
      <c r="O3" s="1">
        <f ca="1"/>
        <v>3251898.3762922371</v>
      </c>
      <c r="P3" s="1">
        <f ca="1"/>
        <v>3178100.023731519</v>
      </c>
      <c r="Q3" s="1">
        <f ca="1"/>
        <v>3078445.7424301337</v>
      </c>
      <c r="R3" s="1">
        <f ca="1"/>
        <v>2988546.0963915125</v>
      </c>
      <c r="S3" s="1">
        <f ca="1"/>
        <v>2988823.1231965777</v>
      </c>
      <c r="T3" s="1">
        <f ca="1"/>
        <v>3065346.9504592298</v>
      </c>
      <c r="U3" s="1">
        <f ca="1"/>
        <v>3103868.5442113965</v>
      </c>
      <c r="V3" s="1">
        <f ca="1"/>
        <v>3141420.7276948649</v>
      </c>
      <c r="W3" s="1">
        <f ca="1"/>
        <v>3211543.1730390443</v>
      </c>
      <c r="X3" s="1">
        <f ca="1"/>
        <v>3170876.4395628618</v>
      </c>
      <c r="Y3" s="1">
        <f ca="1"/>
        <v>3254996.4006982129</v>
      </c>
      <c r="Z3" s="1">
        <f ca="1"/>
        <v>3274276.4936204045</v>
      </c>
      <c r="AA3" s="1">
        <f ca="1"/>
        <v>3210912.8707024558</v>
      </c>
      <c r="AB3" s="1">
        <f ca="1"/>
        <v>3529140.3012003684</v>
      </c>
      <c r="AC3" s="1">
        <f ca="1"/>
        <v>3974202.3858323563</v>
      </c>
      <c r="AD3" s="1">
        <f ca="1"/>
        <v>3863593.7051765062</v>
      </c>
      <c r="AE3" s="1">
        <f ca="1"/>
        <v>3911864.3075252757</v>
      </c>
      <c r="AF3" s="1">
        <f ca="1"/>
        <v>3873068.5629765783</v>
      </c>
      <c r="AG3" s="1">
        <f ca="1"/>
        <v>3865613.1574810608</v>
      </c>
      <c r="AH3" s="1">
        <f ca="1"/>
        <v>3832094.829414268</v>
      </c>
      <c r="AI3" s="1">
        <f ca="1"/>
        <v>3833408.0391158182</v>
      </c>
      <c r="AJ3" s="1">
        <f ca="1"/>
        <v>3820812.5679818848</v>
      </c>
      <c r="AK3" s="1">
        <f ca="1"/>
        <v>4014157.4100647494</v>
      </c>
      <c r="AL3" s="1">
        <f ca="1"/>
        <v>3980719.7348923748</v>
      </c>
      <c r="AM3" s="1" t="str">
        <f ca="1"/>
        <v/>
      </c>
      <c r="AN3" s="1" t="str">
        <f ca="1"/>
        <v/>
      </c>
      <c r="AO3" s="1" t="str">
        <f ca="1"/>
        <v/>
      </c>
      <c r="AP3" s="1" t="str">
        <f ca="1"/>
        <v/>
      </c>
      <c r="AQ3" s="1" t="str">
        <f ca="1"/>
        <v/>
      </c>
      <c r="AR3" s="1" t="str">
        <f ca="1"/>
        <v/>
      </c>
      <c r="AS3" s="1" t="str">
        <f ca="1"/>
        <v/>
      </c>
      <c r="AT3" s="1" t="str">
        <f ca="1"/>
        <v/>
      </c>
      <c r="AU3" s="1" t="str">
        <f ca="1"/>
        <v/>
      </c>
      <c r="AV3" s="1" t="str">
        <f ca="1"/>
        <v/>
      </c>
      <c r="AW3" s="1" t="str">
        <f ca="1"/>
        <v/>
      </c>
      <c r="AX3" s="1" t="str">
        <f ca="1"/>
        <v/>
      </c>
      <c r="AY3" t="e">
        <f ca="1"/>
        <v>#N/A</v>
      </c>
      <c r="AZ3" t="e">
        <f ca="1"/>
        <v>#N/A</v>
      </c>
      <c r="BA3" t="e">
        <f ca="1"/>
        <v>#N/A</v>
      </c>
      <c r="BB3" t="e">
        <f ca="1"/>
        <v>#N/A</v>
      </c>
      <c r="BC3" t="e">
        <f ca="1"/>
        <v>#N/A</v>
      </c>
      <c r="BD3" t="e">
        <f ca="1"/>
        <v>#N/A</v>
      </c>
      <c r="BE3" t="e">
        <f ca="1"/>
        <v>#N/A</v>
      </c>
      <c r="BF3" t="e">
        <f ca="1"/>
        <v>#N/A</v>
      </c>
      <c r="BG3" t="e">
        <f ca="1"/>
        <v>#N/A</v>
      </c>
      <c r="BH3" t="e">
        <f ca="1"/>
        <v>#N/A</v>
      </c>
      <c r="BI3" t="e">
        <f ca="1"/>
        <v>#N/A</v>
      </c>
      <c r="BK3" s="7"/>
    </row>
    <row r="4" spans="1:66" x14ac:dyDescent="0.25">
      <c r="A4" s="5">
        <v>2</v>
      </c>
      <c r="B4" s="1">
        <f ca="1"/>
        <v>3423515.0763902357</v>
      </c>
      <c r="C4" s="1">
        <f ca="1"/>
        <v>3319514.1728042718</v>
      </c>
      <c r="D4" s="1">
        <f ca="1"/>
        <v>3215839.9092317522</v>
      </c>
      <c r="E4" s="1">
        <f ca="1"/>
        <v>3136992.8028361257</v>
      </c>
      <c r="F4" s="1">
        <f ca="1"/>
        <v>3147152.8840671582</v>
      </c>
      <c r="G4" s="1">
        <f ca="1"/>
        <v>3157628.8586940113</v>
      </c>
      <c r="H4" s="1">
        <f ca="1"/>
        <v>3220461.5674618967</v>
      </c>
      <c r="I4" s="1">
        <f ca="1"/>
        <v>3299083.7245031027</v>
      </c>
      <c r="J4" s="1">
        <f ca="1"/>
        <v>3283415.2250284767</v>
      </c>
      <c r="K4" s="1">
        <f ca="1"/>
        <v>3204793.4948767698</v>
      </c>
      <c r="L4" s="1">
        <f ca="1"/>
        <v>3266060.9749832363</v>
      </c>
      <c r="M4" s="1">
        <f ca="1"/>
        <v>3283134.6373995962</v>
      </c>
      <c r="N4" s="1">
        <f ca="1"/>
        <v>3257902.1658649333</v>
      </c>
      <c r="O4" s="1">
        <f ca="1"/>
        <v>3162739.1710545365</v>
      </c>
      <c r="P4" s="1">
        <f ca="1"/>
        <v>3084374.7355069406</v>
      </c>
      <c r="Q4" s="1">
        <f ca="1"/>
        <v>2994300.5597853372</v>
      </c>
      <c r="R4" s="1">
        <f ca="1"/>
        <v>2952462.4230566062</v>
      </c>
      <c r="S4" s="1">
        <f ca="1"/>
        <v>3036680.726161791</v>
      </c>
      <c r="T4" s="1">
        <f ca="1"/>
        <v>3111874.3053046656</v>
      </c>
      <c r="U4" s="1">
        <f ca="1"/>
        <v>3181164.7021745658</v>
      </c>
      <c r="V4" s="1">
        <f ca="1"/>
        <v>3158173.1027264083</v>
      </c>
      <c r="W4" s="1">
        <f ca="1"/>
        <v>3188897.632337912</v>
      </c>
      <c r="X4" s="1">
        <f ca="1"/>
        <v>3261916.8605074016</v>
      </c>
      <c r="Y4" s="1">
        <f ca="1"/>
        <v>3279239.733149997</v>
      </c>
      <c r="Z4" s="1">
        <f ca="1"/>
        <v>3246698.7729170541</v>
      </c>
      <c r="AA4" s="1">
        <f ca="1"/>
        <v>3128499.4236346842</v>
      </c>
      <c r="AB4" s="1">
        <f ca="1"/>
        <v>3481630.9884371152</v>
      </c>
      <c r="AC4" s="1">
        <f ca="1"/>
        <v>4098534.048811296</v>
      </c>
      <c r="AD4" s="1">
        <f ca="1"/>
        <v>3942887.6770881205</v>
      </c>
      <c r="AE4" s="1">
        <f ca="1"/>
        <v>4019566.300224632</v>
      </c>
      <c r="AF4" s="1">
        <f ca="1"/>
        <v>3980892.8891353598</v>
      </c>
      <c r="AG4" s="1">
        <f ca="1"/>
        <v>3963008.0507840971</v>
      </c>
      <c r="AH4" s="1">
        <f ca="1"/>
        <v>3840028.5630437899</v>
      </c>
      <c r="AI4" s="1">
        <f ca="1"/>
        <v>3771160.9216284342</v>
      </c>
      <c r="AJ4" s="1">
        <f ca="1"/>
        <v>3911987.434254976</v>
      </c>
      <c r="AK4" s="1">
        <f ca="1"/>
        <v>4043748.5594642176</v>
      </c>
      <c r="AL4" s="1">
        <f ca="1"/>
        <v>4018015.4473481695</v>
      </c>
      <c r="AM4" s="1" t="str">
        <f ca="1"/>
        <v/>
      </c>
      <c r="AN4" s="1" t="str">
        <f ca="1"/>
        <v/>
      </c>
      <c r="AO4" s="1" t="str">
        <f ca="1"/>
        <v/>
      </c>
      <c r="AP4" s="1" t="str">
        <f ca="1"/>
        <v/>
      </c>
      <c r="AQ4" s="1" t="str">
        <f ca="1"/>
        <v/>
      </c>
      <c r="AR4" s="1" t="str">
        <f ca="1"/>
        <v/>
      </c>
      <c r="AS4" s="1" t="str">
        <f ca="1"/>
        <v/>
      </c>
      <c r="AT4" s="1" t="str">
        <f ca="1"/>
        <v/>
      </c>
      <c r="AU4" s="1" t="str">
        <f ca="1"/>
        <v/>
      </c>
      <c r="AV4" s="1" t="str">
        <f ca="1"/>
        <v/>
      </c>
      <c r="AW4" s="1" t="str">
        <f ca="1"/>
        <v/>
      </c>
      <c r="AX4" s="1" t="str">
        <f ca="1"/>
        <v/>
      </c>
      <c r="AY4" t="e">
        <f ca="1"/>
        <v>#N/A</v>
      </c>
      <c r="AZ4" t="e">
        <f ca="1"/>
        <v>#N/A</v>
      </c>
      <c r="BA4" t="e">
        <f ca="1"/>
        <v>#N/A</v>
      </c>
      <c r="BB4" t="e">
        <f ca="1"/>
        <v>#N/A</v>
      </c>
      <c r="BC4" t="e">
        <f ca="1"/>
        <v>#N/A</v>
      </c>
      <c r="BD4" t="e">
        <f ca="1"/>
        <v>#N/A</v>
      </c>
      <c r="BE4" t="e">
        <f ca="1"/>
        <v>#N/A</v>
      </c>
      <c r="BF4" t="e">
        <f ca="1"/>
        <v>#N/A</v>
      </c>
      <c r="BG4" t="e">
        <f ca="1"/>
        <v>#N/A</v>
      </c>
      <c r="BH4" t="e">
        <f ca="1"/>
        <v>#N/A</v>
      </c>
      <c r="BI4" t="e">
        <f ca="1"/>
        <v>#N/A</v>
      </c>
      <c r="BK4" s="7"/>
    </row>
    <row r="5" spans="1:66" x14ac:dyDescent="0.25">
      <c r="A5" s="6">
        <v>3</v>
      </c>
      <c r="B5" s="1">
        <f ca="1"/>
        <v>3328248.4892878551</v>
      </c>
      <c r="C5" s="1">
        <f ca="1"/>
        <v>3210409.9775063675</v>
      </c>
      <c r="D5" s="1">
        <f ca="1"/>
        <v>3114485.2274792837</v>
      </c>
      <c r="E5" s="1">
        <f ca="1"/>
        <v>3098422.7218626835</v>
      </c>
      <c r="F5" s="1">
        <f ca="1"/>
        <v>3173174.3392387172</v>
      </c>
      <c r="G5" s="1">
        <f ca="1"/>
        <v>3197652.9150962732</v>
      </c>
      <c r="H5" s="1">
        <f ca="1"/>
        <v>3303521.8912777323</v>
      </c>
      <c r="I5" s="1">
        <f ca="1"/>
        <v>3318660.2359892922</v>
      </c>
      <c r="J5" s="1">
        <f ca="1"/>
        <v>3236669.1137194023</v>
      </c>
      <c r="K5" s="1">
        <f ca="1"/>
        <v>3283088.4398898464</v>
      </c>
      <c r="L5" s="1">
        <f ca="1"/>
        <v>3265538.5841138288</v>
      </c>
      <c r="M5" s="1">
        <f ca="1"/>
        <v>3243249.1102425535</v>
      </c>
      <c r="N5" s="1">
        <f ca="1"/>
        <v>3164534.4156509736</v>
      </c>
      <c r="O5" s="1">
        <f ca="1"/>
        <v>3076924.966414962</v>
      </c>
      <c r="P5" s="1">
        <f ca="1"/>
        <v>2997882.1318537178</v>
      </c>
      <c r="Q5" s="1">
        <f ca="1"/>
        <v>2963891.4006588208</v>
      </c>
      <c r="R5" s="1">
        <f ca="1"/>
        <v>2992063.834589825</v>
      </c>
      <c r="S5" s="1">
        <f ca="1"/>
        <v>3079368.2967655337</v>
      </c>
      <c r="T5" s="1">
        <f ca="1"/>
        <v>3188591.7297736639</v>
      </c>
      <c r="U5" s="1">
        <f ca="1"/>
        <v>3202338.2588969059</v>
      </c>
      <c r="V5" s="1">
        <f ca="1"/>
        <v>3126172.7401685743</v>
      </c>
      <c r="W5" s="1">
        <f ca="1"/>
        <v>3288495.0392408501</v>
      </c>
      <c r="X5" s="1">
        <f ca="1"/>
        <v>3285232.6952696452</v>
      </c>
      <c r="Y5" s="1">
        <f ca="1"/>
        <v>3257044.2455813782</v>
      </c>
      <c r="Z5" s="1">
        <f ca="1"/>
        <v>3172834.8908075495</v>
      </c>
      <c r="AA5" s="1">
        <f ca="1"/>
        <v>3041846.9160275953</v>
      </c>
      <c r="AB5" s="1">
        <f ca="1"/>
        <v>3472515.8909890978</v>
      </c>
      <c r="AC5" s="1">
        <f ca="1"/>
        <v>4245917.5919665163</v>
      </c>
      <c r="AD5" s="1">
        <f ca="1"/>
        <v>4072593.6480320888</v>
      </c>
      <c r="AE5" s="1">
        <f ca="1"/>
        <v>4113678.7192331702</v>
      </c>
      <c r="AF5" s="1">
        <f ca="1"/>
        <v>4118460.7152930107</v>
      </c>
      <c r="AG5" s="1">
        <f ca="1"/>
        <v>4036695.5399726038</v>
      </c>
      <c r="AH5" s="1">
        <f ca="1"/>
        <v>3786928.0327740116</v>
      </c>
      <c r="AI5" s="1">
        <f ca="1"/>
        <v>3848502.2942510368</v>
      </c>
      <c r="AJ5" s="1">
        <f ca="1"/>
        <v>3918866.2460949109</v>
      </c>
      <c r="AK5" s="1">
        <f ca="1"/>
        <v>4059276.3675253596</v>
      </c>
      <c r="AL5" s="1">
        <f ca="1"/>
        <v>3983108.2401836831</v>
      </c>
      <c r="AM5" s="1" t="str">
        <f ca="1"/>
        <v/>
      </c>
      <c r="AN5" s="1" t="str">
        <f ca="1"/>
        <v/>
      </c>
      <c r="AO5" s="1" t="str">
        <f ca="1"/>
        <v/>
      </c>
      <c r="AP5" s="1" t="str">
        <f ca="1"/>
        <v/>
      </c>
      <c r="AQ5" s="1" t="str">
        <f ca="1"/>
        <v/>
      </c>
      <c r="AR5" s="1" t="str">
        <f ca="1"/>
        <v/>
      </c>
      <c r="AS5" s="1" t="str">
        <f ca="1"/>
        <v/>
      </c>
      <c r="AT5" s="1" t="str">
        <f ca="1"/>
        <v/>
      </c>
      <c r="AU5" s="1" t="str">
        <f ca="1"/>
        <v/>
      </c>
      <c r="AV5" s="1" t="str">
        <f ca="1"/>
        <v/>
      </c>
      <c r="AW5" s="1" t="str">
        <f ca="1"/>
        <v/>
      </c>
      <c r="AX5" s="1" t="str">
        <f ca="1"/>
        <v/>
      </c>
      <c r="AY5" t="e">
        <f ca="1"/>
        <v>#N/A</v>
      </c>
      <c r="AZ5" t="e">
        <f ca="1"/>
        <v>#N/A</v>
      </c>
      <c r="BA5" t="e">
        <f ca="1"/>
        <v>#N/A</v>
      </c>
      <c r="BB5" t="e">
        <f ca="1"/>
        <v>#N/A</v>
      </c>
      <c r="BC5" t="e">
        <f ca="1"/>
        <v>#N/A</v>
      </c>
      <c r="BD5" t="e">
        <f ca="1"/>
        <v>#N/A</v>
      </c>
      <c r="BE5" t="e">
        <f ca="1"/>
        <v>#N/A</v>
      </c>
      <c r="BF5" t="e">
        <f ca="1"/>
        <v>#N/A</v>
      </c>
      <c r="BG5" t="e">
        <f ca="1"/>
        <v>#N/A</v>
      </c>
      <c r="BH5" t="e">
        <f ca="1"/>
        <v>#N/A</v>
      </c>
      <c r="BI5" t="e">
        <f ca="1"/>
        <v>#N/A</v>
      </c>
      <c r="BK5" s="7"/>
    </row>
    <row r="6" spans="1:66" x14ac:dyDescent="0.25">
      <c r="A6" s="6">
        <v>4</v>
      </c>
      <c r="B6" s="1">
        <f ca="1"/>
        <v>3213216.3159300173</v>
      </c>
      <c r="C6" s="1">
        <f ca="1"/>
        <v>3097382.148261237</v>
      </c>
      <c r="D6" s="1">
        <f ca="1"/>
        <v>3074488.233030492</v>
      </c>
      <c r="E6" s="1">
        <f ca="1"/>
        <v>3132081.0237892466</v>
      </c>
      <c r="F6" s="1">
        <f ca="1"/>
        <v>3209833.6431121072</v>
      </c>
      <c r="G6" s="1">
        <f ca="1"/>
        <v>3277554.2228128491</v>
      </c>
      <c r="H6" s="1">
        <f ca="1"/>
        <v>3324580.0784790106</v>
      </c>
      <c r="I6" s="1">
        <f ca="1"/>
        <v>3275452.681220632</v>
      </c>
      <c r="J6" s="1">
        <f ca="1"/>
        <v>3323625.3242562837</v>
      </c>
      <c r="K6" s="1">
        <f ca="1"/>
        <v>3289631.098735489</v>
      </c>
      <c r="L6" s="1">
        <f ca="1"/>
        <v>3217983.0265107518</v>
      </c>
      <c r="M6" s="1">
        <f ca="1"/>
        <v>3148781.5373991895</v>
      </c>
      <c r="N6" s="1">
        <f ca="1"/>
        <v>3083140.8307129662</v>
      </c>
      <c r="O6" s="1">
        <f ca="1"/>
        <v>2991381.953605928</v>
      </c>
      <c r="P6" s="1">
        <f ca="1"/>
        <v>2957937.8784171888</v>
      </c>
      <c r="Q6" s="1">
        <f ca="1"/>
        <v>2985616.3651353586</v>
      </c>
      <c r="R6" s="1">
        <f ca="1"/>
        <v>3017084.61819058</v>
      </c>
      <c r="S6" s="1">
        <f ca="1"/>
        <v>3160584.2055944577</v>
      </c>
      <c r="T6" s="1">
        <f ca="1"/>
        <v>3208540.8811610183</v>
      </c>
      <c r="U6" s="1">
        <f ca="1"/>
        <v>3169790.186318839</v>
      </c>
      <c r="V6" s="1">
        <f ca="1"/>
        <v>3219483.1144837942</v>
      </c>
      <c r="W6" s="1">
        <f ca="1"/>
        <v>3316281.8262032918</v>
      </c>
      <c r="X6" s="1">
        <f ca="1"/>
        <v>3269288.8993370691</v>
      </c>
      <c r="Y6" s="1">
        <f ca="1"/>
        <v>3189220.8326083031</v>
      </c>
      <c r="Z6" s="1">
        <f ca="1"/>
        <v>3096471.8784998539</v>
      </c>
      <c r="AA6" s="1">
        <f ca="1"/>
        <v>2961082.5766181019</v>
      </c>
      <c r="AB6" s="1">
        <f ca="1"/>
        <v>3488492.8353388021</v>
      </c>
      <c r="AC6" s="1">
        <f ca="1"/>
        <v>4432392.2585590212</v>
      </c>
      <c r="AD6" s="1">
        <f ca="1"/>
        <v>4172905.4621690251</v>
      </c>
      <c r="AE6" s="1">
        <f ca="1"/>
        <v>4237179.6696051005</v>
      </c>
      <c r="AF6" s="1">
        <f ca="1"/>
        <v>4172404.6601920589</v>
      </c>
      <c r="AG6" s="1">
        <f ca="1"/>
        <v>4071338.7796740374</v>
      </c>
      <c r="AH6" s="1">
        <f ca="1"/>
        <v>3861134.8853326119</v>
      </c>
      <c r="AI6" s="1">
        <f ca="1"/>
        <v>3845053.3008586587</v>
      </c>
      <c r="AJ6" s="1">
        <f ca="1"/>
        <v>3988052.5399437929</v>
      </c>
      <c r="AK6" s="1">
        <f ca="1"/>
        <v>4045642.1223415257</v>
      </c>
      <c r="AL6" s="1">
        <f ca="1"/>
        <v>3909922.6778683872</v>
      </c>
      <c r="AM6" s="1" t="str">
        <f ca="1"/>
        <v/>
      </c>
      <c r="AN6" s="1" t="str">
        <f ca="1"/>
        <v/>
      </c>
      <c r="AO6" s="1" t="str">
        <f ca="1"/>
        <v/>
      </c>
      <c r="AP6" s="1" t="str">
        <f ca="1"/>
        <v/>
      </c>
      <c r="AQ6" s="1" t="str">
        <f ca="1"/>
        <v/>
      </c>
      <c r="AR6" s="1" t="str">
        <f ca="1"/>
        <v/>
      </c>
      <c r="AS6" s="1" t="str">
        <f ca="1"/>
        <v/>
      </c>
      <c r="AT6" s="1" t="str">
        <f ca="1"/>
        <v/>
      </c>
      <c r="AU6" s="1" t="str">
        <f ca="1"/>
        <v/>
      </c>
      <c r="AV6" s="1" t="str">
        <f ca="1"/>
        <v/>
      </c>
      <c r="AW6" s="1" t="str">
        <f ca="1"/>
        <v/>
      </c>
      <c r="AX6" s="1" t="str">
        <f ca="1"/>
        <v/>
      </c>
      <c r="AY6" t="e">
        <f ca="1"/>
        <v>#N/A</v>
      </c>
      <c r="AZ6" t="e">
        <f ca="1"/>
        <v>#N/A</v>
      </c>
      <c r="BA6" t="e">
        <f ca="1"/>
        <v>#N/A</v>
      </c>
      <c r="BB6" t="e">
        <f ca="1"/>
        <v>#N/A</v>
      </c>
      <c r="BC6" t="e">
        <f ca="1"/>
        <v>#N/A</v>
      </c>
      <c r="BD6" t="e">
        <f ca="1"/>
        <v>#N/A</v>
      </c>
      <c r="BE6" t="e">
        <f ca="1"/>
        <v>#N/A</v>
      </c>
      <c r="BF6" t="e">
        <f ca="1"/>
        <v>#N/A</v>
      </c>
      <c r="BG6" t="e">
        <f ca="1"/>
        <v>#N/A</v>
      </c>
      <c r="BH6" t="e">
        <f ca="1"/>
        <v>#N/A</v>
      </c>
      <c r="BI6" t="e">
        <f ca="1"/>
        <v>#N/A</v>
      </c>
      <c r="BK6" s="7"/>
    </row>
    <row r="7" spans="1:66" x14ac:dyDescent="0.25">
      <c r="A7" s="6">
        <v>5</v>
      </c>
      <c r="B7" s="1">
        <f ca="1"/>
        <v>3112511.8353840187</v>
      </c>
      <c r="C7" s="1">
        <f ca="1"/>
        <v>3049879.9815716883</v>
      </c>
      <c r="D7" s="1">
        <f ca="1"/>
        <v>3109743.6194114452</v>
      </c>
      <c r="E7" s="1">
        <f ca="1"/>
        <v>3160549.6788565009</v>
      </c>
      <c r="F7" s="1">
        <f ca="1"/>
        <v>3283213.9671295066</v>
      </c>
      <c r="G7" s="1">
        <f ca="1"/>
        <v>3295835.5784769794</v>
      </c>
      <c r="H7" s="1">
        <f ca="1"/>
        <v>3287339.4105499778</v>
      </c>
      <c r="I7" s="1">
        <f ca="1"/>
        <v>3361896.2495534392</v>
      </c>
      <c r="J7" s="1">
        <f ca="1"/>
        <v>3323146.3934752634</v>
      </c>
      <c r="K7" s="1">
        <f ca="1"/>
        <v>3256767.3983912249</v>
      </c>
      <c r="L7" s="1">
        <f ca="1"/>
        <v>3128688.5728675947</v>
      </c>
      <c r="M7" s="1">
        <f ca="1"/>
        <v>3060029.334111752</v>
      </c>
      <c r="N7" s="1">
        <f ca="1"/>
        <v>2994792.7882217183</v>
      </c>
      <c r="O7" s="1">
        <f ca="1"/>
        <v>2953748.3755937959</v>
      </c>
      <c r="P7" s="1">
        <f ca="1"/>
        <v>2991262.7364755403</v>
      </c>
      <c r="Q7" s="1">
        <f ca="1"/>
        <v>3012121.2869371409</v>
      </c>
      <c r="R7" s="1">
        <f ca="1"/>
        <v>3076171.7106111124</v>
      </c>
      <c r="S7" s="1">
        <f ca="1"/>
        <v>3181026.8917033966</v>
      </c>
      <c r="T7" s="1">
        <f ca="1"/>
        <v>3181471.6672575064</v>
      </c>
      <c r="U7" s="1">
        <f ca="1"/>
        <v>3261031.6415464524</v>
      </c>
      <c r="V7" s="1">
        <f ca="1"/>
        <v>3231513.1742946501</v>
      </c>
      <c r="W7" s="1">
        <f ca="1"/>
        <v>3291657.6258072266</v>
      </c>
      <c r="X7" s="1">
        <f ca="1"/>
        <v>3195583.0266387984</v>
      </c>
      <c r="Y7" s="1">
        <f ca="1"/>
        <v>3111015.9757343545</v>
      </c>
      <c r="Z7" s="1">
        <f ca="1"/>
        <v>3027345.4632264324</v>
      </c>
      <c r="AA7" s="1">
        <f ca="1"/>
        <v>2940493.8004488926</v>
      </c>
      <c r="AB7" s="1">
        <f ca="1"/>
        <v>3546448.6128098308</v>
      </c>
      <c r="AC7" s="1">
        <f ca="1"/>
        <v>4582474.436857583</v>
      </c>
      <c r="AD7" s="1">
        <f ca="1"/>
        <v>4316981.8254821673</v>
      </c>
      <c r="AE7" s="1">
        <f ca="1"/>
        <v>4342284.8131920537</v>
      </c>
      <c r="AF7" s="1">
        <f ca="1"/>
        <v>4174649.7721616402</v>
      </c>
      <c r="AG7" s="1">
        <f ca="1"/>
        <v>4173791.9651026828</v>
      </c>
      <c r="AH7" s="1">
        <f ca="1"/>
        <v>3879293.5368271517</v>
      </c>
      <c r="AI7" s="1">
        <f ca="1"/>
        <v>3884361.349764959</v>
      </c>
      <c r="AJ7" s="1">
        <f ca="1"/>
        <v>3957520.1303726854</v>
      </c>
      <c r="AK7" s="1">
        <f ca="1"/>
        <v>4016340.7081334218</v>
      </c>
      <c r="AL7" s="1">
        <f ca="1"/>
        <v>3849581.1578051168</v>
      </c>
      <c r="AM7" s="1" t="str">
        <f ca="1"/>
        <v/>
      </c>
      <c r="AN7" s="1" t="str">
        <f ca="1"/>
        <v/>
      </c>
      <c r="AO7" s="1" t="str">
        <f ca="1"/>
        <v/>
      </c>
      <c r="AP7" s="1" t="str">
        <f ca="1"/>
        <v/>
      </c>
      <c r="AQ7" s="1" t="str">
        <f ca="1"/>
        <v/>
      </c>
      <c r="AR7" s="1" t="str">
        <f ca="1"/>
        <v/>
      </c>
      <c r="AS7" s="1" t="str">
        <f ca="1"/>
        <v/>
      </c>
      <c r="AT7" s="1" t="str">
        <f ca="1"/>
        <v/>
      </c>
      <c r="AU7" s="1" t="str">
        <f ca="1"/>
        <v/>
      </c>
      <c r="AV7" s="1" t="str">
        <f ca="1"/>
        <v/>
      </c>
      <c r="AW7" s="1" t="str">
        <f ca="1"/>
        <v/>
      </c>
      <c r="AX7" s="1" t="str">
        <f ca="1"/>
        <v/>
      </c>
      <c r="AY7" t="e">
        <f ca="1"/>
        <v>#N/A</v>
      </c>
      <c r="AZ7" t="e">
        <f ca="1"/>
        <v>#N/A</v>
      </c>
      <c r="BA7" t="e">
        <f ca="1"/>
        <v>#N/A</v>
      </c>
      <c r="BB7" t="e">
        <f ca="1"/>
        <v>#N/A</v>
      </c>
      <c r="BC7" t="e">
        <f ca="1"/>
        <v>#N/A</v>
      </c>
      <c r="BD7" t="e">
        <f ca="1"/>
        <v>#N/A</v>
      </c>
      <c r="BE7" t="e">
        <f ca="1"/>
        <v>#N/A</v>
      </c>
      <c r="BF7" t="e">
        <f ca="1"/>
        <v>#N/A</v>
      </c>
      <c r="BG7" t="e">
        <f ca="1"/>
        <v>#N/A</v>
      </c>
      <c r="BH7" t="e">
        <f ca="1"/>
        <v>#N/A</v>
      </c>
      <c r="BI7" t="e">
        <f ca="1"/>
        <v>#N/A</v>
      </c>
      <c r="BK7" s="7"/>
    </row>
    <row r="8" spans="1:66" x14ac:dyDescent="0.25">
      <c r="A8" s="6">
        <v>6</v>
      </c>
      <c r="B8" s="1">
        <f ca="1"/>
        <v>3069037.5440445198</v>
      </c>
      <c r="C8" s="1">
        <f ca="1"/>
        <v>3085842.0193436332</v>
      </c>
      <c r="D8" s="1">
        <f ca="1"/>
        <v>3128477.6757659772</v>
      </c>
      <c r="E8" s="1">
        <f ca="1"/>
        <v>3215623.4032766279</v>
      </c>
      <c r="F8" s="1">
        <f ca="1"/>
        <v>3305998.2470358275</v>
      </c>
      <c r="G8" s="1">
        <f ca="1"/>
        <v>3248728.1163784191</v>
      </c>
      <c r="H8" s="1">
        <f ca="1"/>
        <v>3354379.9610850606</v>
      </c>
      <c r="I8" s="1">
        <f ca="1"/>
        <v>3363513.2326513575</v>
      </c>
      <c r="J8" s="1">
        <f ca="1"/>
        <v>3284421.8185404185</v>
      </c>
      <c r="K8" s="1">
        <f ca="1"/>
        <v>3162312.0556476554</v>
      </c>
      <c r="L8" s="1">
        <f ca="1"/>
        <v>3038684.4395329943</v>
      </c>
      <c r="M8" s="1">
        <f ca="1"/>
        <v>2967580.1461874275</v>
      </c>
      <c r="N8" s="1">
        <f ca="1"/>
        <v>2957561.763749266</v>
      </c>
      <c r="O8" s="1">
        <f ca="1"/>
        <v>2980917.3823360642</v>
      </c>
      <c r="P8" s="1">
        <f ca="1"/>
        <v>3013322.3508521458</v>
      </c>
      <c r="Q8" s="1">
        <f ca="1"/>
        <v>3065342.5704175057</v>
      </c>
      <c r="R8" s="1">
        <f ca="1"/>
        <v>3096874.2282978124</v>
      </c>
      <c r="S8" s="1">
        <f ca="1"/>
        <v>3142023.5224747905</v>
      </c>
      <c r="T8" s="1">
        <f ca="1"/>
        <v>3268318.7091766535</v>
      </c>
      <c r="U8" s="1">
        <f ca="1"/>
        <v>3284521.5598552036</v>
      </c>
      <c r="V8" s="1">
        <f ca="1"/>
        <v>3200383.922356369</v>
      </c>
      <c r="W8" s="1">
        <f ca="1"/>
        <v>3237315.6380654969</v>
      </c>
      <c r="X8" s="1">
        <f ca="1"/>
        <v>3117695.9485999662</v>
      </c>
      <c r="Y8" s="1">
        <f ca="1"/>
        <v>3043024.9324776214</v>
      </c>
      <c r="Z8" s="1">
        <f ca="1"/>
        <v>3019163.959760143</v>
      </c>
      <c r="AA8" s="1">
        <f ca="1"/>
        <v>2982857.2121057701</v>
      </c>
      <c r="AB8" s="1">
        <f ca="1"/>
        <v>3608967.9133310723</v>
      </c>
      <c r="AC8" s="1">
        <f ca="1"/>
        <v>4775308.5161241256</v>
      </c>
      <c r="AD8" s="1">
        <f ca="1"/>
        <v>4422138.6921750326</v>
      </c>
      <c r="AE8" s="1">
        <f ca="1"/>
        <v>4422540.8699034723</v>
      </c>
      <c r="AF8" s="1">
        <f ca="1"/>
        <v>4300488.2804946052</v>
      </c>
      <c r="AG8" s="1">
        <f ca="1"/>
        <v>4219323.2426593648</v>
      </c>
      <c r="AH8" s="1">
        <f ca="1"/>
        <v>3962855.3112318171</v>
      </c>
      <c r="AI8" s="1">
        <f ca="1"/>
        <v>3868428.3806477441</v>
      </c>
      <c r="AJ8" s="1">
        <f ca="1"/>
        <v>3891058.8527441286</v>
      </c>
      <c r="AK8" s="1">
        <f ca="1"/>
        <v>3976715.5325373425</v>
      </c>
      <c r="AL8" s="1">
        <f ca="1"/>
        <v>3813827.120033829</v>
      </c>
      <c r="AM8" s="1" t="str">
        <f ca="1"/>
        <v/>
      </c>
      <c r="AN8" s="1" t="str">
        <f ca="1"/>
        <v/>
      </c>
      <c r="AO8" s="1" t="str">
        <f ca="1"/>
        <v/>
      </c>
      <c r="AP8" s="1" t="str">
        <f ca="1"/>
        <v/>
      </c>
      <c r="AQ8" s="1" t="str">
        <f ca="1"/>
        <v/>
      </c>
      <c r="AR8" s="1" t="str">
        <f ca="1"/>
        <v/>
      </c>
      <c r="AS8" s="1" t="str">
        <f ca="1"/>
        <v/>
      </c>
      <c r="AT8" s="1" t="str">
        <f ca="1"/>
        <v/>
      </c>
      <c r="AU8" s="1" t="str">
        <f ca="1"/>
        <v/>
      </c>
      <c r="AV8" s="1" t="str">
        <f ca="1"/>
        <v/>
      </c>
      <c r="AW8" s="1" t="str">
        <f ca="1"/>
        <v/>
      </c>
      <c r="AX8" s="1" t="str">
        <f ca="1"/>
        <v/>
      </c>
      <c r="AY8" t="e">
        <f ca="1"/>
        <v>#N/A</v>
      </c>
      <c r="AZ8" t="e">
        <f ca="1"/>
        <v>#N/A</v>
      </c>
      <c r="BA8" t="e">
        <f ca="1"/>
        <v>#N/A</v>
      </c>
      <c r="BB8" t="e">
        <f ca="1"/>
        <v>#N/A</v>
      </c>
      <c r="BC8" t="e">
        <f ca="1"/>
        <v>#N/A</v>
      </c>
      <c r="BD8" t="e">
        <f ca="1"/>
        <v>#N/A</v>
      </c>
      <c r="BE8" t="e">
        <f ca="1"/>
        <v>#N/A</v>
      </c>
      <c r="BF8" t="e">
        <f ca="1"/>
        <v>#N/A</v>
      </c>
      <c r="BG8" t="e">
        <f ca="1"/>
        <v>#N/A</v>
      </c>
      <c r="BH8" t="e">
        <f ca="1"/>
        <v>#N/A</v>
      </c>
      <c r="BI8" t="e">
        <f ca="1"/>
        <v>#N/A</v>
      </c>
      <c r="BK8" s="7"/>
    </row>
    <row r="9" spans="1:66" x14ac:dyDescent="0.25">
      <c r="A9" s="5">
        <v>7</v>
      </c>
      <c r="B9" s="1">
        <f ca="1"/>
        <v>3100448.9999540085</v>
      </c>
      <c r="C9" s="1">
        <f ca="1"/>
        <v>3114095.0528765875</v>
      </c>
      <c r="D9" s="1">
        <f ca="1"/>
        <v>3186048.1269510747</v>
      </c>
      <c r="E9" s="1">
        <f ca="1"/>
        <v>3247949.8759000376</v>
      </c>
      <c r="F9" s="1">
        <f ca="1"/>
        <v>3297589.4023174546</v>
      </c>
      <c r="G9" s="1">
        <f ca="1"/>
        <v>3334256.2613836909</v>
      </c>
      <c r="H9" s="1">
        <f ca="1"/>
        <v>3364941.6830608989</v>
      </c>
      <c r="I9" s="1">
        <f ca="1"/>
        <v>3336015.5307557434</v>
      </c>
      <c r="J9" s="1">
        <f ca="1"/>
        <v>3203426.9791473243</v>
      </c>
      <c r="K9" s="1">
        <f ca="1"/>
        <v>3070908.3591450062</v>
      </c>
      <c r="L9" s="1">
        <f ca="1"/>
        <v>2934971.0440216931</v>
      </c>
      <c r="M9" s="1">
        <f ca="1"/>
        <v>2936791.7742589153</v>
      </c>
      <c r="N9" s="1">
        <f ca="1"/>
        <v>2982035.2126532686</v>
      </c>
      <c r="O9" s="1">
        <f ca="1"/>
        <v>3005125.9740399392</v>
      </c>
      <c r="P9" s="1">
        <f ca="1"/>
        <v>3070497.5029535796</v>
      </c>
      <c r="Q9" s="1">
        <f ca="1"/>
        <v>3092126.0430518258</v>
      </c>
      <c r="R9" s="1">
        <f ca="1"/>
        <v>3043358.9052151619</v>
      </c>
      <c r="S9" s="1">
        <f ca="1"/>
        <v>3232911.1470261635</v>
      </c>
      <c r="T9" s="1">
        <f ca="1"/>
        <v>3292786.8352026958</v>
      </c>
      <c r="U9" s="1">
        <f ca="1"/>
        <v>3258253.2134926459</v>
      </c>
      <c r="V9" s="1">
        <f ca="1"/>
        <v>3132125.4178279908</v>
      </c>
      <c r="W9" s="1">
        <f ca="1"/>
        <v>3172237.1268815836</v>
      </c>
      <c r="X9" s="1">
        <f ca="1"/>
        <v>3059449.371932948</v>
      </c>
      <c r="Y9" s="1">
        <f ca="1"/>
        <v>3018281.5474227648</v>
      </c>
      <c r="Z9" s="1">
        <f ca="1"/>
        <v>3050482.3853826383</v>
      </c>
      <c r="AA9" s="1">
        <f ca="1"/>
        <v>2998514.491743926</v>
      </c>
      <c r="AB9" s="1">
        <f ca="1"/>
        <v>3700636.0932927774</v>
      </c>
      <c r="AC9" s="1">
        <f ca="1"/>
        <v>4886808.4118763898</v>
      </c>
      <c r="AD9" s="1">
        <f ca="1"/>
        <v>4490227.9308973495</v>
      </c>
      <c r="AE9" s="1">
        <f ca="1"/>
        <v>4581004.3859610753</v>
      </c>
      <c r="AF9" s="1">
        <f ca="1"/>
        <v>4329740.5853255447</v>
      </c>
      <c r="AG9" s="1">
        <f ca="1"/>
        <v>4322073.0935276337</v>
      </c>
      <c r="AH9" s="1">
        <f ca="1"/>
        <v>3965587.8261750937</v>
      </c>
      <c r="AI9" s="1">
        <f ca="1"/>
        <v>3831995.8321145405</v>
      </c>
      <c r="AJ9" s="1">
        <f ca="1"/>
        <v>3829794.8245960996</v>
      </c>
      <c r="AK9" s="1">
        <f ca="1"/>
        <v>3945131.525886178</v>
      </c>
      <c r="AL9" s="1">
        <f ca="1"/>
        <v>3853986.2904775408</v>
      </c>
      <c r="AM9" s="1" t="str">
        <f ca="1"/>
        <v/>
      </c>
      <c r="AN9" s="1" t="str">
        <f ca="1"/>
        <v/>
      </c>
      <c r="AO9" s="1" t="str">
        <f ca="1"/>
        <v/>
      </c>
      <c r="AP9" s="1" t="str">
        <f ca="1"/>
        <v/>
      </c>
      <c r="AQ9" s="1" t="str">
        <f ca="1"/>
        <v/>
      </c>
      <c r="AR9" s="1" t="str">
        <f ca="1"/>
        <v/>
      </c>
      <c r="AS9" s="1" t="str">
        <f ca="1"/>
        <v/>
      </c>
      <c r="AT9" s="1" t="str">
        <f ca="1"/>
        <v/>
      </c>
      <c r="AU9" s="1" t="str">
        <f ca="1"/>
        <v/>
      </c>
      <c r="AV9" s="1" t="str">
        <f ca="1"/>
        <v/>
      </c>
      <c r="AW9" s="1" t="str">
        <f ca="1"/>
        <v/>
      </c>
      <c r="AX9" s="1" t="str">
        <f ca="1"/>
        <v/>
      </c>
      <c r="AY9" t="e">
        <f ca="1"/>
        <v>#N/A</v>
      </c>
      <c r="AZ9" t="e">
        <f ca="1"/>
        <v>#N/A</v>
      </c>
      <c r="BA9" t="e">
        <f ca="1"/>
        <v>#N/A</v>
      </c>
      <c r="BB9" t="e">
        <f ca="1"/>
        <v>#N/A</v>
      </c>
      <c r="BC9" t="e">
        <f ca="1"/>
        <v>#N/A</v>
      </c>
      <c r="BD9" t="e">
        <f ca="1"/>
        <v>#N/A</v>
      </c>
      <c r="BE9" t="e">
        <f ca="1"/>
        <v>#N/A</v>
      </c>
      <c r="BF9" t="e">
        <f ca="1"/>
        <v>#N/A</v>
      </c>
      <c r="BG9" t="e">
        <f ca="1"/>
        <v>#N/A</v>
      </c>
      <c r="BH9" t="e">
        <f ca="1"/>
        <v>#N/A</v>
      </c>
      <c r="BI9" t="e">
        <f ca="1"/>
        <v>#N/A</v>
      </c>
      <c r="BK9" s="7"/>
    </row>
    <row r="10" spans="1:66" x14ac:dyDescent="0.25">
      <c r="A10" s="5">
        <v>8</v>
      </c>
      <c r="B10" s="1">
        <f ca="1"/>
        <v>3129620.8332630806</v>
      </c>
      <c r="C10" s="1">
        <f ca="1"/>
        <v>3173931.6694749575</v>
      </c>
      <c r="D10" s="1">
        <f ca="1"/>
        <v>3197425.8494708589</v>
      </c>
      <c r="E10" s="1">
        <f ca="1"/>
        <v>3206115.8336927495</v>
      </c>
      <c r="F10" s="1">
        <f ca="1"/>
        <v>3343960.0223770821</v>
      </c>
      <c r="G10" s="1">
        <f ca="1"/>
        <v>3352277.7522142194</v>
      </c>
      <c r="H10" s="1">
        <f ca="1"/>
        <v>3335536.8908786178</v>
      </c>
      <c r="I10" s="1">
        <f ca="1"/>
        <v>3258789.5894249892</v>
      </c>
      <c r="J10" s="1">
        <f ca="1"/>
        <v>3128811.2750404077</v>
      </c>
      <c r="K10" s="1">
        <f ca="1"/>
        <v>2970917.9590790272</v>
      </c>
      <c r="L10" s="1">
        <f ca="1"/>
        <v>2885864.9913484873</v>
      </c>
      <c r="M10" s="1">
        <f ca="1"/>
        <v>2970780.1135961106</v>
      </c>
      <c r="N10" s="1">
        <f ca="1"/>
        <v>3008736.4712976702</v>
      </c>
      <c r="O10" s="1">
        <f ca="1"/>
        <v>3058315.0478818752</v>
      </c>
      <c r="P10" s="1">
        <f ca="1"/>
        <v>3075827.3333820263</v>
      </c>
      <c r="Q10" s="1">
        <f ca="1"/>
        <v>3048269.5330635444</v>
      </c>
      <c r="R10" s="1">
        <f ca="1"/>
        <v>3132595.6999894213</v>
      </c>
      <c r="S10" s="1">
        <f ca="1"/>
        <v>3254461.3889393564</v>
      </c>
      <c r="T10" s="1">
        <f ca="1"/>
        <v>3268378.9465931347</v>
      </c>
      <c r="U10" s="1">
        <f ca="1"/>
        <v>3186569.2734087678</v>
      </c>
      <c r="V10" s="1">
        <f ca="1"/>
        <v>3052568.0860768352</v>
      </c>
      <c r="W10" s="1">
        <f ca="1"/>
        <v>3114312.2505814657</v>
      </c>
      <c r="X10" s="1">
        <f ca="1"/>
        <v>3030251.6293343846</v>
      </c>
      <c r="Y10" s="1">
        <f ca="1"/>
        <v>3068081.70947685</v>
      </c>
      <c r="Z10" s="1">
        <f ca="1"/>
        <v>3083616.9177090013</v>
      </c>
      <c r="AA10" s="1">
        <f ca="1"/>
        <v>3078444.7156167938</v>
      </c>
      <c r="AB10" s="1">
        <f ca="1"/>
        <v>3777634.7950057033</v>
      </c>
      <c r="AC10" s="1">
        <f ca="1"/>
        <v>4927628.4090426238</v>
      </c>
      <c r="AD10" s="1">
        <f ca="1"/>
        <v>4647785.8129091449</v>
      </c>
      <c r="AE10" s="1">
        <f ca="1"/>
        <v>4679267.9728160631</v>
      </c>
      <c r="AF10" s="1">
        <f ca="1"/>
        <v>4405559.1515772752</v>
      </c>
      <c r="AG10" s="1">
        <f ca="1"/>
        <v>4343911.1357614025</v>
      </c>
      <c r="AH10" s="1">
        <f ca="1"/>
        <v>3890901.2055017021</v>
      </c>
      <c r="AI10" s="1">
        <f ca="1"/>
        <v>3772600.1100944756</v>
      </c>
      <c r="AJ10" s="1">
        <f ca="1"/>
        <v>3793712.9135911372</v>
      </c>
      <c r="AK10" s="1">
        <f ca="1"/>
        <v>4005862.5680174073</v>
      </c>
      <c r="AL10" s="1">
        <f ca="1"/>
        <v>3886363.8365416704</v>
      </c>
      <c r="AM10" s="1" t="str">
        <f ca="1"/>
        <v/>
      </c>
      <c r="AN10" s="1" t="str">
        <f ca="1"/>
        <v/>
      </c>
      <c r="AO10" s="1" t="str">
        <f ca="1"/>
        <v/>
      </c>
      <c r="AP10" s="1" t="str">
        <f ca="1"/>
        <v/>
      </c>
      <c r="AQ10" s="1" t="str">
        <f ca="1"/>
        <v/>
      </c>
      <c r="AR10" s="1" t="str">
        <f ca="1"/>
        <v/>
      </c>
      <c r="AS10" s="1" t="str">
        <f ca="1"/>
        <v/>
      </c>
      <c r="AT10" s="1" t="str">
        <f ca="1"/>
        <v/>
      </c>
      <c r="AU10" s="1" t="str">
        <f ca="1"/>
        <v/>
      </c>
      <c r="AV10" s="1" t="str">
        <f ca="1"/>
        <v/>
      </c>
      <c r="AW10" s="1" t="str">
        <f ca="1"/>
        <v/>
      </c>
      <c r="AX10" s="1" t="str">
        <f ca="1"/>
        <v/>
      </c>
      <c r="AY10" t="e">
        <f ca="1"/>
        <v>#N/A</v>
      </c>
      <c r="AZ10" t="e">
        <f ca="1"/>
        <v>#N/A</v>
      </c>
      <c r="BA10" t="e">
        <f ca="1"/>
        <v>#N/A</v>
      </c>
      <c r="BB10" t="e">
        <f ca="1"/>
        <v>#N/A</v>
      </c>
      <c r="BC10" t="e">
        <f ca="1"/>
        <v>#N/A</v>
      </c>
      <c r="BD10" t="e">
        <f ca="1"/>
        <v>#N/A</v>
      </c>
      <c r="BE10" t="e">
        <f ca="1"/>
        <v>#N/A</v>
      </c>
      <c r="BF10" t="e">
        <f ca="1"/>
        <v>#N/A</v>
      </c>
      <c r="BG10" t="e">
        <f ca="1"/>
        <v>#N/A</v>
      </c>
      <c r="BH10" t="e">
        <f ca="1"/>
        <v>#N/A</v>
      </c>
      <c r="BI10" t="e">
        <f ca="1"/>
        <v>#N/A</v>
      </c>
      <c r="BK10" s="7"/>
    </row>
    <row r="11" spans="1:66" x14ac:dyDescent="0.25">
      <c r="A11" s="6">
        <v>9</v>
      </c>
      <c r="B11" s="1">
        <f ca="1"/>
        <v>3192245.0977840284</v>
      </c>
      <c r="C11" s="1">
        <f ca="1"/>
        <v>3183377.5683785854</v>
      </c>
      <c r="D11" s="1">
        <f ca="1"/>
        <v>3150111.5340259802</v>
      </c>
      <c r="E11" s="1">
        <f ca="1"/>
        <v>3279070.3455422902</v>
      </c>
      <c r="F11" s="1">
        <f ca="1"/>
        <v>3347518.2136787269</v>
      </c>
      <c r="G11" s="1">
        <f ca="1"/>
        <v>3325147.2917856481</v>
      </c>
      <c r="H11" s="1">
        <f ca="1"/>
        <v>3245570.379751388</v>
      </c>
      <c r="I11" s="1">
        <f ca="1"/>
        <v>3180909.2429702953</v>
      </c>
      <c r="J11" s="1">
        <f ca="1"/>
        <v>3040273.2892909497</v>
      </c>
      <c r="K11" s="1">
        <f ca="1"/>
        <v>2925483.3954644646</v>
      </c>
      <c r="L11" s="1">
        <f ca="1"/>
        <v>2914512.1420871392</v>
      </c>
      <c r="M11" s="1">
        <f ca="1"/>
        <v>2989701.0214514183</v>
      </c>
      <c r="N11" s="1">
        <f ca="1"/>
        <v>3078030.9416230875</v>
      </c>
      <c r="O11" s="1">
        <f ca="1"/>
        <v>3075143.828241176</v>
      </c>
      <c r="P11" s="1">
        <f ca="1"/>
        <v>3038589.6367673334</v>
      </c>
      <c r="Q11" s="1">
        <f ca="1"/>
        <v>3130990.4000977827</v>
      </c>
      <c r="R11" s="1">
        <f ca="1"/>
        <v>3139200.0032815756</v>
      </c>
      <c r="S11" s="1">
        <f ca="1"/>
        <v>3232884.318519895</v>
      </c>
      <c r="T11" s="1">
        <f ca="1"/>
        <v>3189871.9006473133</v>
      </c>
      <c r="U11" s="1">
        <f ca="1"/>
        <v>3115643.9462620728</v>
      </c>
      <c r="V11" s="1">
        <f ca="1"/>
        <v>2975341.1017448455</v>
      </c>
      <c r="W11" s="1">
        <f ca="1"/>
        <v>3094404.2424166501</v>
      </c>
      <c r="X11" s="1">
        <f ca="1"/>
        <v>3055899.4615998734</v>
      </c>
      <c r="Y11" s="1">
        <f ca="1"/>
        <v>3105266.4825561433</v>
      </c>
      <c r="Z11" s="1">
        <f ca="1"/>
        <v>3163048.1026467727</v>
      </c>
      <c r="AA11" s="1">
        <f ca="1"/>
        <v>3097145.4874151824</v>
      </c>
      <c r="AB11" s="1">
        <f ca="1"/>
        <v>3826590.9888835829</v>
      </c>
      <c r="AC11" s="1">
        <f ca="1"/>
        <v>5091863.1945012417</v>
      </c>
      <c r="AD11" s="1">
        <f ca="1"/>
        <v>4738431.457556149</v>
      </c>
      <c r="AE11" s="1">
        <f ca="1"/>
        <v>4749077.8882055841</v>
      </c>
      <c r="AF11" s="1">
        <f ca="1"/>
        <v>4405706.3249189407</v>
      </c>
      <c r="AG11" s="1">
        <f ca="1"/>
        <v>4308991.4143835865</v>
      </c>
      <c r="AH11" s="1">
        <f ca="1"/>
        <v>3831396.286809396</v>
      </c>
      <c r="AI11" s="1">
        <f ca="1"/>
        <v>3735433.7999120015</v>
      </c>
      <c r="AJ11" s="1">
        <f ca="1"/>
        <v>3833795.6035835259</v>
      </c>
      <c r="AK11" s="1">
        <f ca="1"/>
        <v>4015572.4252053918</v>
      </c>
      <c r="AL11" s="1">
        <f ca="1"/>
        <v>3968480.8808518006</v>
      </c>
      <c r="AM11" s="1" t="str">
        <f ca="1"/>
        <v/>
      </c>
      <c r="AN11" s="1" t="str">
        <f ca="1"/>
        <v/>
      </c>
      <c r="AO11" s="1" t="str">
        <f ca="1"/>
        <v/>
      </c>
      <c r="AP11" s="1" t="str">
        <f ca="1"/>
        <v/>
      </c>
      <c r="AQ11" s="1" t="str">
        <f ca="1"/>
        <v/>
      </c>
      <c r="AR11" s="1" t="str">
        <f ca="1"/>
        <v/>
      </c>
      <c r="AS11" s="1" t="str">
        <f ca="1"/>
        <v/>
      </c>
      <c r="AT11" s="1" t="str">
        <f ca="1"/>
        <v/>
      </c>
      <c r="AU11" s="1" t="str">
        <f ca="1"/>
        <v/>
      </c>
      <c r="AV11" s="1" t="str">
        <f ca="1"/>
        <v/>
      </c>
      <c r="AW11" s="1" t="str">
        <f ca="1"/>
        <v/>
      </c>
      <c r="AX11" s="1" t="str">
        <f ca="1"/>
        <v/>
      </c>
      <c r="AY11" t="e">
        <f ca="1"/>
        <v>#N/A</v>
      </c>
      <c r="AZ11" t="e">
        <f ca="1"/>
        <v>#N/A</v>
      </c>
      <c r="BA11" t="e">
        <f ca="1"/>
        <v>#N/A</v>
      </c>
      <c r="BB11" t="e">
        <f ca="1"/>
        <v>#N/A</v>
      </c>
      <c r="BC11" t="e">
        <f ca="1"/>
        <v>#N/A</v>
      </c>
      <c r="BD11" t="e">
        <f ca="1"/>
        <v>#N/A</v>
      </c>
      <c r="BE11" t="e">
        <f ca="1"/>
        <v>#N/A</v>
      </c>
      <c r="BF11" t="e">
        <f ca="1"/>
        <v>#N/A</v>
      </c>
      <c r="BG11" t="e">
        <f ca="1"/>
        <v>#N/A</v>
      </c>
      <c r="BH11" t="e">
        <f ca="1"/>
        <v>#N/A</v>
      </c>
      <c r="BI11" t="e">
        <f ca="1"/>
        <v>#N/A</v>
      </c>
      <c r="BK11" s="7"/>
    </row>
    <row r="12" spans="1:66" x14ac:dyDescent="0.25">
      <c r="A12" s="6">
        <v>10</v>
      </c>
      <c r="B12" s="1">
        <f ca="1"/>
        <v>3205437.0347986333</v>
      </c>
      <c r="C12" s="1">
        <f ca="1"/>
        <v>3117474.0430609798</v>
      </c>
      <c r="D12" s="1">
        <f ca="1"/>
        <v>3219531.1446802951</v>
      </c>
      <c r="E12" s="1">
        <f ca="1"/>
        <v>3280034.9187914021</v>
      </c>
      <c r="F12" s="1">
        <f ca="1"/>
        <v>3318187.8242946686</v>
      </c>
      <c r="G12" s="1">
        <f ca="1"/>
        <v>3239967.96228744</v>
      </c>
      <c r="H12" s="1">
        <f ca="1"/>
        <v>3167762.2771553332</v>
      </c>
      <c r="I12" s="1">
        <f ca="1"/>
        <v>3109982.6105348482</v>
      </c>
      <c r="J12" s="1">
        <f ca="1"/>
        <v>3000670.4790082821</v>
      </c>
      <c r="K12" s="1">
        <f ca="1"/>
        <v>2957615.8451003991</v>
      </c>
      <c r="L12" s="1">
        <f ca="1"/>
        <v>2941642.2019577981</v>
      </c>
      <c r="M12" s="1">
        <f ca="1"/>
        <v>3047458.5462411484</v>
      </c>
      <c r="N12" s="1">
        <f ca="1"/>
        <v>3096534.1711893342</v>
      </c>
      <c r="O12" s="1">
        <f ca="1"/>
        <v>3024341.5828593615</v>
      </c>
      <c r="P12" s="1">
        <f ca="1"/>
        <v>3120579.238485618</v>
      </c>
      <c r="Q12" s="1">
        <f ca="1"/>
        <v>3135148.9364582896</v>
      </c>
      <c r="R12" s="1">
        <f ca="1"/>
        <v>3100350.2857079897</v>
      </c>
      <c r="S12" s="1">
        <f ca="1"/>
        <v>3153557.0471750712</v>
      </c>
      <c r="T12" s="1">
        <f ca="1"/>
        <v>3113592.4132339703</v>
      </c>
      <c r="U12" s="1">
        <f ca="1"/>
        <v>3064039.6974044489</v>
      </c>
      <c r="V12" s="1">
        <f ca="1"/>
        <v>2952444.2302534161</v>
      </c>
      <c r="W12" s="1">
        <f ca="1"/>
        <v>3120965.6184491361</v>
      </c>
      <c r="X12" s="1">
        <f ca="1"/>
        <v>3088631.6071407832</v>
      </c>
      <c r="Y12" s="1">
        <f ca="1"/>
        <v>3193458.8152919076</v>
      </c>
      <c r="Z12" s="1">
        <f ca="1"/>
        <v>3191816.2725285492</v>
      </c>
      <c r="AA12" s="1">
        <f ca="1"/>
        <v>3061175.5975967813</v>
      </c>
      <c r="AB12" s="1">
        <f ca="1"/>
        <v>3919949.7673576763</v>
      </c>
      <c r="AC12" s="1">
        <f ca="1"/>
        <v>5167666.5077359006</v>
      </c>
      <c r="AD12" s="1">
        <f ca="1"/>
        <v>4803170.8119405638</v>
      </c>
      <c r="AE12" s="1">
        <f ca="1"/>
        <v>4770304.863116391</v>
      </c>
      <c r="AF12" s="1">
        <f ca="1"/>
        <v>4368540.5750903487</v>
      </c>
      <c r="AG12" s="1">
        <f ca="1"/>
        <v>4261704.1337174866</v>
      </c>
      <c r="AH12" s="1">
        <f ca="1"/>
        <v>3805102.7967372295</v>
      </c>
      <c r="AI12" s="1">
        <f ca="1"/>
        <v>3778594.0938617531</v>
      </c>
      <c r="AJ12" s="1">
        <f ca="1"/>
        <v>3863662.2356163869</v>
      </c>
      <c r="AK12" s="1">
        <f ca="1"/>
        <v>4070024.083490259</v>
      </c>
      <c r="AL12" s="1">
        <f ca="1"/>
        <v>4002628.7278897301</v>
      </c>
      <c r="AM12" s="1" t="str">
        <f ca="1"/>
        <v/>
      </c>
      <c r="AN12" s="1" t="str">
        <f ca="1"/>
        <v/>
      </c>
      <c r="AO12" s="1" t="str">
        <f ca="1"/>
        <v/>
      </c>
      <c r="AP12" s="1" t="str">
        <f ca="1"/>
        <v/>
      </c>
      <c r="AQ12" s="1" t="str">
        <f ca="1"/>
        <v/>
      </c>
      <c r="AR12" s="1" t="str">
        <f ca="1"/>
        <v/>
      </c>
      <c r="AS12" s="1" t="str">
        <f ca="1"/>
        <v/>
      </c>
      <c r="AT12" s="1" t="str">
        <f ca="1"/>
        <v/>
      </c>
      <c r="AU12" s="1" t="str">
        <f ca="1"/>
        <v/>
      </c>
      <c r="AV12" s="1" t="str">
        <f ca="1"/>
        <v/>
      </c>
      <c r="AW12" s="1" t="str">
        <f ca="1"/>
        <v/>
      </c>
      <c r="AX12" s="1" t="str">
        <f ca="1"/>
        <v/>
      </c>
      <c r="AY12" t="e">
        <f ca="1"/>
        <v>#N/A</v>
      </c>
      <c r="AZ12" t="e">
        <f ca="1"/>
        <v>#N/A</v>
      </c>
      <c r="BA12" t="e">
        <f ca="1"/>
        <v>#N/A</v>
      </c>
      <c r="BB12" t="e">
        <f ca="1"/>
        <v>#N/A</v>
      </c>
      <c r="BC12" t="e">
        <f ca="1"/>
        <v>#N/A</v>
      </c>
      <c r="BD12" t="e">
        <f ca="1"/>
        <v>#N/A</v>
      </c>
      <c r="BE12" t="e">
        <f ca="1"/>
        <v>#N/A</v>
      </c>
      <c r="BF12" t="e">
        <f ca="1"/>
        <v>#N/A</v>
      </c>
      <c r="BG12" t="e">
        <f ca="1"/>
        <v>#N/A</v>
      </c>
      <c r="BH12" t="e">
        <f ca="1"/>
        <v>#N/A</v>
      </c>
      <c r="BI12" t="e">
        <f ca="1"/>
        <v>#N/A</v>
      </c>
      <c r="BK12" s="7"/>
    </row>
    <row r="13" spans="1:66" x14ac:dyDescent="0.25">
      <c r="A13" s="6">
        <v>11</v>
      </c>
      <c r="B13" s="1">
        <f ca="1"/>
        <v>3144433.9698854433</v>
      </c>
      <c r="C13" s="1">
        <f ca="1"/>
        <v>3182668.7610682929</v>
      </c>
      <c r="D13" s="1">
        <f ca="1"/>
        <v>3225976.3482467369</v>
      </c>
      <c r="E13" s="1">
        <f ca="1"/>
        <v>3243347.9458630076</v>
      </c>
      <c r="F13" s="1">
        <f ca="1"/>
        <v>3236065.8785465881</v>
      </c>
      <c r="G13" s="1">
        <f ca="1"/>
        <v>3156640.0325814243</v>
      </c>
      <c r="H13" s="1">
        <f ca="1"/>
        <v>3088429.4312052513</v>
      </c>
      <c r="I13" s="1">
        <f ca="1"/>
        <v>3089707.249071518</v>
      </c>
      <c r="J13" s="1">
        <f ca="1"/>
        <v>3040412.1916487087</v>
      </c>
      <c r="K13" s="1">
        <f ca="1"/>
        <v>2984267.8611519472</v>
      </c>
      <c r="L13" s="1">
        <f ca="1"/>
        <v>3008553.6669797581</v>
      </c>
      <c r="M13" s="1">
        <f ca="1"/>
        <v>3060787.4593264852</v>
      </c>
      <c r="N13" s="1">
        <f ca="1"/>
        <v>3049484.0182937286</v>
      </c>
      <c r="O13" s="1">
        <f ca="1"/>
        <v>3109969.6622311389</v>
      </c>
      <c r="P13" s="1">
        <f ca="1"/>
        <v>3131519.9579575565</v>
      </c>
      <c r="Q13" s="1">
        <f ca="1"/>
        <v>3100367.7454262506</v>
      </c>
      <c r="R13" s="1">
        <f ca="1"/>
        <v>3033979.0740817245</v>
      </c>
      <c r="S13" s="1">
        <f ca="1"/>
        <v>3070208.642794372</v>
      </c>
      <c r="T13" s="1">
        <f ca="1"/>
        <v>3055100.6192344679</v>
      </c>
      <c r="U13" s="1">
        <f ca="1"/>
        <v>3057655.1653810707</v>
      </c>
      <c r="V13" s="1">
        <f ca="1"/>
        <v>2997732.6333688153</v>
      </c>
      <c r="W13" s="1">
        <f ca="1"/>
        <v>3157880.4171188632</v>
      </c>
      <c r="X13" s="1">
        <f ca="1"/>
        <v>3160667.2629268281</v>
      </c>
      <c r="Y13" s="1">
        <f ca="1"/>
        <v>3216595.5921276845</v>
      </c>
      <c r="Z13" s="1">
        <f ca="1"/>
        <v>3181338.3704886031</v>
      </c>
      <c r="AA13" s="1">
        <f ca="1"/>
        <v>3146911.0792944059</v>
      </c>
      <c r="AB13" s="1">
        <f ca="1"/>
        <v>3970052.3533928143</v>
      </c>
      <c r="AC13" s="1">
        <f ca="1"/>
        <v>5231884.7308738697</v>
      </c>
      <c r="AD13" s="1">
        <f ca="1"/>
        <v>4819720.1556800734</v>
      </c>
      <c r="AE13" s="1">
        <f ca="1"/>
        <v>4759791.1071664933</v>
      </c>
      <c r="AF13" s="1">
        <f ca="1"/>
        <v>4335977.9533130173</v>
      </c>
      <c r="AG13" s="1">
        <f ca="1"/>
        <v>4264510.067098273</v>
      </c>
      <c r="AH13" s="1">
        <f ca="1"/>
        <v>3855296.9635166395</v>
      </c>
      <c r="AI13" s="1">
        <f ca="1"/>
        <v>3807196.0517579787</v>
      </c>
      <c r="AJ13" s="1">
        <f ca="1"/>
        <v>3942862.8776760064</v>
      </c>
      <c r="AK13" s="1">
        <f ca="1"/>
        <v>4128041.8204786228</v>
      </c>
      <c r="AL13" s="1">
        <f ca="1"/>
        <v>3973534.0737931631</v>
      </c>
      <c r="AM13" s="1" t="str">
        <f ca="1"/>
        <v/>
      </c>
      <c r="AN13" s="1" t="str">
        <f ca="1"/>
        <v/>
      </c>
      <c r="AO13" s="1" t="str">
        <f ca="1"/>
        <v/>
      </c>
      <c r="AP13" s="1" t="str">
        <f ca="1"/>
        <v/>
      </c>
      <c r="AQ13" s="1" t="str">
        <f ca="1"/>
        <v/>
      </c>
      <c r="AR13" s="1" t="str">
        <f ca="1"/>
        <v/>
      </c>
      <c r="AS13" s="1" t="str">
        <f ca="1"/>
        <v/>
      </c>
      <c r="AT13" s="1" t="str">
        <f ca="1"/>
        <v/>
      </c>
      <c r="AU13" s="1" t="str">
        <f ca="1"/>
        <v/>
      </c>
      <c r="AV13" s="1" t="str">
        <f ca="1"/>
        <v/>
      </c>
      <c r="AW13" s="1" t="str">
        <f ca="1"/>
        <v/>
      </c>
      <c r="AX13" s="1" t="str">
        <f ca="1"/>
        <v/>
      </c>
      <c r="AY13" t="e">
        <f ca="1"/>
        <v>#N/A</v>
      </c>
      <c r="AZ13" t="e">
        <f ca="1"/>
        <v>#N/A</v>
      </c>
      <c r="BA13" t="e">
        <f ca="1"/>
        <v>#N/A</v>
      </c>
      <c r="BB13" t="e">
        <f ca="1"/>
        <v>#N/A</v>
      </c>
      <c r="BC13" t="e">
        <f ca="1"/>
        <v>#N/A</v>
      </c>
      <c r="BD13" t="e">
        <f ca="1"/>
        <v>#N/A</v>
      </c>
      <c r="BE13" t="e">
        <f ca="1"/>
        <v>#N/A</v>
      </c>
      <c r="BF13" t="e">
        <f ca="1"/>
        <v>#N/A</v>
      </c>
      <c r="BG13" t="e">
        <f ca="1"/>
        <v>#N/A</v>
      </c>
      <c r="BH13" t="e">
        <f ca="1"/>
        <v>#N/A</v>
      </c>
      <c r="BI13" t="e">
        <f ca="1"/>
        <v>#N/A</v>
      </c>
      <c r="BK13" s="7"/>
    </row>
    <row r="14" spans="1:66" x14ac:dyDescent="0.25">
      <c r="A14" s="6">
        <v>12</v>
      </c>
      <c r="B14" s="1">
        <f ca="1"/>
        <v>3222790.8128892793</v>
      </c>
      <c r="C14" s="1">
        <f ca="1"/>
        <v>3178670.069180374</v>
      </c>
      <c r="D14" s="1">
        <f ca="1"/>
        <v>3191308.8429250983</v>
      </c>
      <c r="E14" s="1">
        <f ca="1"/>
        <v>3157445.2578484965</v>
      </c>
      <c r="F14" s="1">
        <f ca="1"/>
        <v>3144587.0164107499</v>
      </c>
      <c r="G14" s="1">
        <f ca="1"/>
        <v>3062039.1445276197</v>
      </c>
      <c r="H14" s="1">
        <f ca="1"/>
        <v>3061818.1702803308</v>
      </c>
      <c r="I14" s="1">
        <f ca="1"/>
        <v>3123133.5886429325</v>
      </c>
      <c r="J14" s="1">
        <f ca="1"/>
        <v>3070027.7654958824</v>
      </c>
      <c r="K14" s="1">
        <f ca="1"/>
        <v>3049556.7168379594</v>
      </c>
      <c r="L14" s="1">
        <f ca="1"/>
        <v>3016265.3601095723</v>
      </c>
      <c r="M14" s="1">
        <f ca="1"/>
        <v>3018736.5207665889</v>
      </c>
      <c r="N14" s="1">
        <f ca="1"/>
        <v>3139460.2286410579</v>
      </c>
      <c r="O14" s="1">
        <f ca="1"/>
        <v>3118762.6612427295</v>
      </c>
      <c r="P14" s="1">
        <f ca="1"/>
        <v>3102414.8403202808</v>
      </c>
      <c r="Q14" s="1">
        <f ca="1"/>
        <v>3027561.1767574358</v>
      </c>
      <c r="R14" s="1">
        <f ca="1"/>
        <v>2951362.1899461411</v>
      </c>
      <c r="S14" s="1">
        <f ca="1"/>
        <v>2991002.0365696447</v>
      </c>
      <c r="T14" s="1">
        <f ca="1"/>
        <v>3048638.7718371376</v>
      </c>
      <c r="U14" s="1">
        <f ca="1"/>
        <v>3095642.4995357464</v>
      </c>
      <c r="V14" s="1">
        <f ca="1"/>
        <v>3023583.0895582745</v>
      </c>
      <c r="W14" s="1">
        <f ca="1"/>
        <v>3225961.5731708347</v>
      </c>
      <c r="X14" s="1">
        <f ca="1"/>
        <v>3194653.9279986788</v>
      </c>
      <c r="Y14" s="1">
        <f ca="1"/>
        <v>3173415.865303847</v>
      </c>
      <c r="Z14" s="1">
        <f ca="1"/>
        <v>3246914.6874288088</v>
      </c>
      <c r="AA14" s="1">
        <f ca="1"/>
        <v>3143157.2285969523</v>
      </c>
      <c r="AB14" s="1">
        <f ca="1"/>
        <v>3985797.5542550283</v>
      </c>
      <c r="AC14" s="1">
        <f ca="1"/>
        <v>5257749.9903717013</v>
      </c>
      <c r="AD14" s="1">
        <f ca="1"/>
        <v>4827448.6584704155</v>
      </c>
      <c r="AE14" s="1">
        <f ca="1"/>
        <v>4749319.0517302314</v>
      </c>
      <c r="AF14" s="1">
        <f ca="1"/>
        <v>4327379.0213100323</v>
      </c>
      <c r="AG14" s="1">
        <f ca="1"/>
        <v>4311785.3608873766</v>
      </c>
      <c r="AH14" s="1">
        <f ca="1"/>
        <v>3862665.698717176</v>
      </c>
      <c r="AI14" s="1">
        <f ca="1"/>
        <v>3846188.5857434464</v>
      </c>
      <c r="AJ14" s="1">
        <f ca="1"/>
        <v>3966346.7257950427</v>
      </c>
      <c r="AK14" s="1">
        <f ca="1"/>
        <v>4125188.830906081</v>
      </c>
      <c r="AL14" s="1">
        <f ca="1"/>
        <v>4075284.7327084071</v>
      </c>
      <c r="AM14" s="1" t="str">
        <f ca="1"/>
        <v/>
      </c>
      <c r="AN14" s="1" t="str">
        <f ca="1"/>
        <v/>
      </c>
      <c r="AO14" s="1" t="str">
        <f ca="1"/>
        <v/>
      </c>
      <c r="AP14" s="1" t="str">
        <f ca="1"/>
        <v/>
      </c>
      <c r="AQ14" s="1" t="str">
        <f ca="1"/>
        <v/>
      </c>
      <c r="AR14" s="1" t="str">
        <f ca="1"/>
        <v/>
      </c>
      <c r="AS14" s="1" t="str">
        <f ca="1"/>
        <v/>
      </c>
      <c r="AT14" s="1" t="str">
        <f ca="1"/>
        <v/>
      </c>
      <c r="AU14" s="1" t="str">
        <f ca="1"/>
        <v/>
      </c>
      <c r="AV14" s="1" t="str">
        <f ca="1"/>
        <v/>
      </c>
      <c r="AW14" s="1" t="str">
        <f ca="1"/>
        <v/>
      </c>
      <c r="AX14" s="1" t="str">
        <f ca="1"/>
        <v/>
      </c>
      <c r="AY14" t="e">
        <f ca="1"/>
        <v>#N/A</v>
      </c>
      <c r="AZ14" t="e">
        <f ca="1"/>
        <v>#N/A</v>
      </c>
      <c r="BA14" t="e">
        <f ca="1"/>
        <v>#N/A</v>
      </c>
      <c r="BB14" t="e">
        <f ca="1"/>
        <v>#N/A</v>
      </c>
      <c r="BC14" t="e">
        <f ca="1"/>
        <v>#N/A</v>
      </c>
      <c r="BD14" t="e">
        <f ca="1"/>
        <v>#N/A</v>
      </c>
      <c r="BE14" t="e">
        <f ca="1"/>
        <v>#N/A</v>
      </c>
      <c r="BF14" t="e">
        <f ca="1"/>
        <v>#N/A</v>
      </c>
      <c r="BG14" t="e">
        <f ca="1"/>
        <v>#N/A</v>
      </c>
      <c r="BH14" t="e">
        <f ca="1"/>
        <v>#N/A</v>
      </c>
      <c r="BI14" t="e">
        <f ca="1"/>
        <v>#N/A</v>
      </c>
      <c r="BK14" s="7"/>
    </row>
    <row r="15" spans="1:66" x14ac:dyDescent="0.25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s="29" t="s">
        <v>6</v>
      </c>
      <c r="Z15" s="30">
        <f t="shared" ref="Z15:AW15" ca="1" si="0">IFERROR(Z1/N1-1,"")</f>
        <v>-9.7109923698041056E-3</v>
      </c>
      <c r="AA15" s="30">
        <f t="shared" ca="1" si="0"/>
        <v>-1.307159535913216E-2</v>
      </c>
      <c r="AB15" s="30">
        <f t="shared" ca="1" si="0"/>
        <v>9.0083082341346543E-2</v>
      </c>
      <c r="AC15" s="30">
        <f t="shared" ca="1" si="0"/>
        <v>0.21103937771489512</v>
      </c>
      <c r="AD15" s="30">
        <f t="shared" ca="1" si="0"/>
        <v>0.25273170144027057</v>
      </c>
      <c r="AE15" s="30">
        <f t="shared" ca="1" si="0"/>
        <v>0.28093011009766933</v>
      </c>
      <c r="AF15" s="30">
        <f t="shared" ca="1" si="0"/>
        <v>0.25290318595831285</v>
      </c>
      <c r="AG15" s="30">
        <f t="shared" ca="1" si="0"/>
        <v>0.24039697253966663</v>
      </c>
      <c r="AH15" s="30">
        <f t="shared" ca="1" si="0"/>
        <v>0.22624655365389801</v>
      </c>
      <c r="AI15" s="30">
        <f t="shared" ca="1" si="0"/>
        <v>0.20404454977705289</v>
      </c>
      <c r="AJ15" s="30">
        <f t="shared" ca="1" si="0"/>
        <v>0.20421839393856023</v>
      </c>
      <c r="AK15" s="30">
        <f t="shared" ca="1" si="0"/>
        <v>0.22902100609905474</v>
      </c>
      <c r="AL15" s="30">
        <f t="shared" ca="1" si="0"/>
        <v>0.2183565145690356</v>
      </c>
      <c r="AM15" s="30" t="str">
        <f t="shared" ca="1" si="0"/>
        <v/>
      </c>
      <c r="AN15" s="30" t="str">
        <f t="shared" ca="1" si="0"/>
        <v/>
      </c>
      <c r="AO15" s="30" t="str">
        <f t="shared" ca="1" si="0"/>
        <v/>
      </c>
      <c r="AP15" s="30" t="str">
        <f t="shared" ca="1" si="0"/>
        <v/>
      </c>
      <c r="AQ15" s="30" t="str">
        <f t="shared" ca="1" si="0"/>
        <v/>
      </c>
      <c r="AR15" s="30" t="str">
        <f t="shared" ca="1" si="0"/>
        <v/>
      </c>
      <c r="AS15" s="30" t="str">
        <f t="shared" ca="1" si="0"/>
        <v/>
      </c>
      <c r="AT15" s="30" t="str">
        <f t="shared" ca="1" si="0"/>
        <v/>
      </c>
      <c r="AU15" s="30" t="str">
        <f t="shared" ca="1" si="0"/>
        <v/>
      </c>
      <c r="AV15" s="30" t="str">
        <f t="shared" ca="1" si="0"/>
        <v/>
      </c>
      <c r="AW15" s="30" t="str">
        <f t="shared" ca="1" si="0"/>
        <v/>
      </c>
      <c r="AX15"/>
      <c r="AY15"/>
      <c r="AZ15"/>
      <c r="BA15"/>
      <c r="BB15"/>
      <c r="BK15" s="40" t="s">
        <v>9</v>
      </c>
      <c r="BL15" s="40" t="s">
        <v>3</v>
      </c>
      <c r="BM15" s="40" t="s">
        <v>10</v>
      </c>
      <c r="BN15" s="39" t="s">
        <v>7</v>
      </c>
    </row>
    <row r="16" spans="1:66" x14ac:dyDescent="0.25">
      <c r="A16" s="2" t="s">
        <v>0</v>
      </c>
      <c r="B16" s="3">
        <f t="array" aca="1" ref="B16:BI28" ca="1">OFFSET([4]Mediana!$A$2,80,MATCH(_Disponible_Registral,[4]Mediana!$2:$2)-36-MONTH(_Disponible_Registral),13,48+MONTH(_Disponible_Registral))</f>
        <v>43131</v>
      </c>
      <c r="C16" s="3">
        <f ca="1"/>
        <v>43159</v>
      </c>
      <c r="D16" s="3">
        <f ca="1"/>
        <v>43190</v>
      </c>
      <c r="E16" s="3">
        <f ca="1"/>
        <v>43220</v>
      </c>
      <c r="F16" s="3">
        <f ca="1"/>
        <v>43251</v>
      </c>
      <c r="G16" s="3">
        <f ca="1"/>
        <v>43281</v>
      </c>
      <c r="H16" s="3">
        <f ca="1"/>
        <v>43312</v>
      </c>
      <c r="I16" s="3">
        <f ca="1"/>
        <v>43343</v>
      </c>
      <c r="J16" s="3">
        <f ca="1"/>
        <v>43373</v>
      </c>
      <c r="K16" s="3">
        <f ca="1"/>
        <v>43404</v>
      </c>
      <c r="L16" s="3">
        <f ca="1"/>
        <v>43434</v>
      </c>
      <c r="M16" s="3">
        <f ca="1"/>
        <v>43465</v>
      </c>
      <c r="N16" s="3">
        <f ca="1"/>
        <v>43496</v>
      </c>
      <c r="O16" s="3">
        <f ca="1"/>
        <v>43524</v>
      </c>
      <c r="P16" s="3">
        <f ca="1"/>
        <v>43555</v>
      </c>
      <c r="Q16" s="3">
        <f ca="1"/>
        <v>43585</v>
      </c>
      <c r="R16" s="3">
        <f ca="1"/>
        <v>43616</v>
      </c>
      <c r="S16" s="3">
        <f ca="1"/>
        <v>43646</v>
      </c>
      <c r="T16" s="3">
        <f ca="1"/>
        <v>43677</v>
      </c>
      <c r="U16" s="3">
        <f ca="1"/>
        <v>43708</v>
      </c>
      <c r="V16" s="3">
        <f ca="1"/>
        <v>43738</v>
      </c>
      <c r="W16" s="3">
        <f ca="1"/>
        <v>43769</v>
      </c>
      <c r="X16" s="3">
        <f ca="1"/>
        <v>43799</v>
      </c>
      <c r="Y16" s="3">
        <f ca="1"/>
        <v>43830</v>
      </c>
      <c r="Z16" s="3">
        <f ca="1"/>
        <v>43861</v>
      </c>
      <c r="AA16" s="3">
        <f ca="1"/>
        <v>43890</v>
      </c>
      <c r="AB16" s="3">
        <f ca="1"/>
        <v>43921</v>
      </c>
      <c r="AC16" s="3">
        <f ca="1"/>
        <v>43951</v>
      </c>
      <c r="AD16" s="3">
        <f ca="1"/>
        <v>43982</v>
      </c>
      <c r="AE16" s="3">
        <f ca="1"/>
        <v>44012</v>
      </c>
      <c r="AF16" s="3">
        <f ca="1"/>
        <v>44043</v>
      </c>
      <c r="AG16" s="3">
        <f ca="1"/>
        <v>44074</v>
      </c>
      <c r="AH16" s="3">
        <f ca="1"/>
        <v>44104</v>
      </c>
      <c r="AI16" s="3">
        <f ca="1"/>
        <v>44135</v>
      </c>
      <c r="AJ16" s="3">
        <f ca="1"/>
        <v>44165</v>
      </c>
      <c r="AK16" s="3">
        <f ca="1"/>
        <v>44196</v>
      </c>
      <c r="AL16" s="3">
        <f ca="1"/>
        <v>44227</v>
      </c>
      <c r="AM16" s="4">
        <f ca="1"/>
        <v>44255</v>
      </c>
      <c r="AN16" s="3">
        <f ca="1"/>
        <v>44286</v>
      </c>
      <c r="AO16" s="3">
        <f ca="1"/>
        <v>44316</v>
      </c>
      <c r="AP16" s="3">
        <f ca="1"/>
        <v>44347</v>
      </c>
      <c r="AQ16" s="3">
        <f ca="1"/>
        <v>44377</v>
      </c>
      <c r="AR16" s="3">
        <f ca="1"/>
        <v>44408</v>
      </c>
      <c r="AS16" s="3">
        <f ca="1"/>
        <v>44439</v>
      </c>
      <c r="AT16" s="3">
        <f ca="1"/>
        <v>44469</v>
      </c>
      <c r="AU16" s="3">
        <f ca="1"/>
        <v>44500</v>
      </c>
      <c r="AV16" s="3">
        <f ca="1"/>
        <v>44530</v>
      </c>
      <c r="AW16" s="3">
        <f ca="1"/>
        <v>44561</v>
      </c>
      <c r="AX16" s="3">
        <f ca="1"/>
        <v>44592</v>
      </c>
      <c r="AY16" s="4" t="e">
        <f ca="1"/>
        <v>#N/A</v>
      </c>
      <c r="AZ16" s="3" t="e">
        <f ca="1"/>
        <v>#N/A</v>
      </c>
      <c r="BA16" s="3" t="e">
        <f ca="1"/>
        <v>#N/A</v>
      </c>
      <c r="BB16" s="3" t="e">
        <f ca="1"/>
        <v>#N/A</v>
      </c>
      <c r="BC16" s="3" t="e">
        <f ca="1"/>
        <v>#N/A</v>
      </c>
      <c r="BD16" s="3" t="e">
        <f ca="1"/>
        <v>#N/A</v>
      </c>
      <c r="BE16" s="3" t="e">
        <f ca="1"/>
        <v>#N/A</v>
      </c>
      <c r="BF16" s="3" t="e">
        <f ca="1"/>
        <v>#N/A</v>
      </c>
      <c r="BG16" s="3" t="e">
        <f ca="1"/>
        <v>#N/A</v>
      </c>
      <c r="BH16" s="3" t="e">
        <f ca="1"/>
        <v>#N/A</v>
      </c>
      <c r="BI16" s="3" t="e">
        <f ca="1"/>
        <v>#N/A</v>
      </c>
      <c r="BK16" s="9">
        <f ca="1">INDEX(_ParoRegESP,ROWS($A$1:A1))</f>
        <v>3476528</v>
      </c>
      <c r="BL16" s="9">
        <f ca="1">INDEX(_ParoRegESP,ROWS($A$1:C1))</f>
        <v>3476528</v>
      </c>
      <c r="BM16" s="9"/>
      <c r="BN16" s="41">
        <f ca="1">SUM(OFFSET(BN17,0,0,_Horizonte_Registral,1))</f>
        <v>7</v>
      </c>
    </row>
    <row r="17" spans="1:66" x14ac:dyDescent="0.25">
      <c r="A17" s="5">
        <v>1</v>
      </c>
      <c r="B17" s="28">
        <f ca="1"/>
        <v>3.4538801284642452E-3</v>
      </c>
      <c r="C17" s="28">
        <f ca="1"/>
        <v>3.5316553278587864E-3</v>
      </c>
      <c r="D17" s="28">
        <f ca="1"/>
        <v>3.11025779751283E-3</v>
      </c>
      <c r="E17" s="28">
        <f ca="1"/>
        <v>2.6401904937162252E-3</v>
      </c>
      <c r="F17" s="28">
        <f ca="1"/>
        <v>4.6314660085719633E-3</v>
      </c>
      <c r="G17" s="28">
        <f ca="1"/>
        <v>5.3601013095359419E-3</v>
      </c>
      <c r="H17" s="28">
        <f ca="1"/>
        <v>4.8125021621500145E-3</v>
      </c>
      <c r="I17" s="28">
        <f ca="1"/>
        <v>4.5267016324088416E-3</v>
      </c>
      <c r="J17" s="28">
        <f ca="1"/>
        <v>5.6467387830969658E-3</v>
      </c>
      <c r="K17" s="28">
        <f ca="1"/>
        <v>6.514125659901014E-3</v>
      </c>
      <c r="L17" s="28">
        <f ca="1"/>
        <v>4.5884488543302456E-3</v>
      </c>
      <c r="M17" s="28">
        <f ca="1"/>
        <v>4.3643404151388846E-3</v>
      </c>
      <c r="N17" s="28">
        <f ca="1"/>
        <v>4.1173081540048064E-3</v>
      </c>
      <c r="O17" s="28">
        <f ca="1"/>
        <v>2.7935301683527222E-3</v>
      </c>
      <c r="P17" s="28">
        <f ca="1"/>
        <v>2.0102822602228254E-3</v>
      </c>
      <c r="Q17" s="28">
        <f ca="1"/>
        <v>3.9327794842866914E-3</v>
      </c>
      <c r="R17" s="28">
        <f ca="1"/>
        <v>3.5966697476425809E-3</v>
      </c>
      <c r="S17" s="28">
        <f ca="1"/>
        <v>5.870952159494151E-3</v>
      </c>
      <c r="T17" s="28">
        <f ca="1"/>
        <v>9.4129096782361241E-3</v>
      </c>
      <c r="U17" s="28">
        <f ca="1"/>
        <v>4.7566751343069719E-3</v>
      </c>
      <c r="V17" s="28">
        <f ca="1"/>
        <v>4.956042502888806E-3</v>
      </c>
      <c r="W17" s="28">
        <f ca="1"/>
        <v>1.0766433405780719E-2</v>
      </c>
      <c r="X17" s="28">
        <f ca="1"/>
        <v>8.9308842628613039E-3</v>
      </c>
      <c r="Y17" s="28">
        <f ca="1"/>
        <v>4.3832061661186403E-3</v>
      </c>
      <c r="Z17" s="28">
        <f ca="1"/>
        <v>2.4893130709205094E-3</v>
      </c>
      <c r="AA17" s="28">
        <f ca="1"/>
        <v>5.7511326140026534E-3</v>
      </c>
      <c r="AB17" s="28">
        <f ca="1"/>
        <v>5.9142733993925868E-2</v>
      </c>
      <c r="AC17" s="28">
        <f ca="1"/>
        <v>9.6094846529442904E-2</v>
      </c>
      <c r="AD17" s="28">
        <f ca="1"/>
        <v>6.3728990816887973E-2</v>
      </c>
      <c r="AE17" s="28">
        <f ca="1"/>
        <v>2.4432615278407305E-2</v>
      </c>
      <c r="AF17" s="28">
        <f ca="1"/>
        <v>2.7912810845626922E-2</v>
      </c>
      <c r="AG17" s="28">
        <f ca="1"/>
        <v>3.7041227498938012E-2</v>
      </c>
      <c r="AH17" s="28">
        <f ca="1"/>
        <v>3.0425057594307033E-2</v>
      </c>
      <c r="AI17" s="28">
        <f ca="1"/>
        <v>2.2014359159723215E-2</v>
      </c>
      <c r="AJ17" s="28">
        <f ca="1"/>
        <v>1.253090191194863E-2</v>
      </c>
      <c r="AK17" s="28">
        <f ca="1"/>
        <v>2.0353998400640401E-2</v>
      </c>
      <c r="AL17" s="28">
        <f ca="1"/>
        <v>2.4266817285516183E-2</v>
      </c>
      <c r="AM17" s="28" t="str">
        <f ca="1"/>
        <v/>
      </c>
      <c r="AN17" s="28" t="str">
        <f ca="1"/>
        <v/>
      </c>
      <c r="AO17" s="28" t="str">
        <f ca="1"/>
        <v/>
      </c>
      <c r="AP17" s="28" t="str">
        <f ca="1"/>
        <v/>
      </c>
      <c r="AQ17" s="28" t="str">
        <f ca="1"/>
        <v/>
      </c>
      <c r="AR17" s="28" t="str">
        <f ca="1"/>
        <v/>
      </c>
      <c r="AS17" s="28" t="str">
        <f ca="1"/>
        <v/>
      </c>
      <c r="AT17" s="28" t="str">
        <f ca="1"/>
        <v/>
      </c>
      <c r="AU17" s="28" t="str">
        <f ca="1"/>
        <v/>
      </c>
      <c r="AV17" s="28" t="str">
        <f ca="1"/>
        <v/>
      </c>
      <c r="AW17" s="28" t="str">
        <f ca="1"/>
        <v/>
      </c>
      <c r="AX17" s="28" t="str">
        <f ca="1"/>
        <v/>
      </c>
      <c r="AY17" s="28" t="e">
        <f ca="1"/>
        <v>#N/A</v>
      </c>
      <c r="AZ17" s="28" t="e">
        <f ca="1"/>
        <v>#N/A</v>
      </c>
      <c r="BA17" s="28" t="e">
        <f ca="1"/>
        <v>#N/A</v>
      </c>
      <c r="BB17" s="28" t="e">
        <f ca="1"/>
        <v>#N/A</v>
      </c>
      <c r="BC17" s="28" t="e">
        <f ca="1"/>
        <v>#N/A</v>
      </c>
      <c r="BD17" s="28" t="e">
        <f ca="1"/>
        <v>#N/A</v>
      </c>
      <c r="BE17" s="28" t="e">
        <f ca="1"/>
        <v>#N/A</v>
      </c>
      <c r="BF17" s="28" t="e">
        <f ca="1"/>
        <v>#N/A</v>
      </c>
      <c r="BG17" s="28" t="e">
        <f ca="1"/>
        <v>#N/A</v>
      </c>
      <c r="BH17" s="28" t="e">
        <f ca="1"/>
        <v>#N/A</v>
      </c>
      <c r="BI17" s="28" t="e">
        <f ca="1"/>
        <v>#N/A</v>
      </c>
      <c r="BK17" s="9">
        <f ca="1">INDEX(_ParoRegESP,ROWS($A$1:A2))</f>
        <v>3470248</v>
      </c>
      <c r="BL17" s="9">
        <f ca="1">INDEX(_ParoRegESP,ROWS($A$1:C2))</f>
        <v>3470248</v>
      </c>
      <c r="BM17" s="9"/>
      <c r="BN17" s="38">
        <f ca="1">IF(INDEX(Previsiones_ParoRegESP,1)&gt;INDEX(_ParoRegESP,_NumeroMeses),1,0)</f>
        <v>1</v>
      </c>
    </row>
    <row r="18" spans="1:66" x14ac:dyDescent="0.25">
      <c r="A18" s="5">
        <v>2</v>
      </c>
      <c r="B18" s="28">
        <f ca="1"/>
        <v>6.6112517474992954E-3</v>
      </c>
      <c r="C18" s="28">
        <f ca="1"/>
        <v>5.9453164148626347E-3</v>
      </c>
      <c r="D18" s="28">
        <f ca="1"/>
        <v>6.3925512695444005E-3</v>
      </c>
      <c r="E18" s="28">
        <f ca="1"/>
        <v>8.1164793212389237E-3</v>
      </c>
      <c r="F18" s="28">
        <f ca="1"/>
        <v>1.0672974312894028E-2</v>
      </c>
      <c r="G18" s="28">
        <f ca="1"/>
        <v>1.0340114929270183E-2</v>
      </c>
      <c r="H18" s="28">
        <f ca="1"/>
        <v>9.1564196000565867E-3</v>
      </c>
      <c r="I18" s="28">
        <f ca="1"/>
        <v>8.3184686414040261E-3</v>
      </c>
      <c r="J18" s="28">
        <f ca="1"/>
        <v>1.1610496218553683E-2</v>
      </c>
      <c r="K18" s="28">
        <f ca="1"/>
        <v>1.2160744602380239E-2</v>
      </c>
      <c r="L18" s="28">
        <f ca="1"/>
        <v>1.0566057556082531E-2</v>
      </c>
      <c r="M18" s="28">
        <f ca="1"/>
        <v>8.022372407004796E-3</v>
      </c>
      <c r="N18" s="28">
        <f ca="1"/>
        <v>5.4389579732434567E-3</v>
      </c>
      <c r="O18" s="28">
        <f ca="1"/>
        <v>5.4986576492977723E-3</v>
      </c>
      <c r="P18" s="28">
        <f ca="1"/>
        <v>3.5994077170773118E-3</v>
      </c>
      <c r="Q18" s="28">
        <f ca="1"/>
        <v>3.5694367342942539E-3</v>
      </c>
      <c r="R18" s="28">
        <f ca="1"/>
        <v>5.6413556865925578E-3</v>
      </c>
      <c r="S18" s="28">
        <f ca="1"/>
        <v>1.220134845405896E-2</v>
      </c>
      <c r="T18" s="28">
        <f ca="1"/>
        <v>1.4298649892163156E-2</v>
      </c>
      <c r="U18" s="28">
        <f ca="1"/>
        <v>1.5083511706585003E-2</v>
      </c>
      <c r="V18" s="28">
        <f ca="1"/>
        <v>8.9504547919561535E-3</v>
      </c>
      <c r="W18" s="28">
        <f ca="1"/>
        <v>9.9433452794076976E-3</v>
      </c>
      <c r="X18" s="28">
        <f ca="1"/>
        <v>9.1136535129655548E-3</v>
      </c>
      <c r="Y18" s="28">
        <f ca="1"/>
        <v>9.5719427423625342E-3</v>
      </c>
      <c r="Z18" s="28">
        <f ca="1"/>
        <v>8.8219796259956223E-3</v>
      </c>
      <c r="AA18" s="28">
        <f ca="1"/>
        <v>3.9013943773706539E-2</v>
      </c>
      <c r="AB18" s="28">
        <f ca="1"/>
        <v>0.10790339223486743</v>
      </c>
      <c r="AC18" s="28">
        <f ca="1"/>
        <v>0.13822280178071616</v>
      </c>
      <c r="AD18" s="28">
        <f ca="1"/>
        <v>0.13050362613893121</v>
      </c>
      <c r="AE18" s="28">
        <f ca="1"/>
        <v>8.4414734417365744E-2</v>
      </c>
      <c r="AF18" s="28">
        <f ca="1"/>
        <v>7.1019338443280067E-2</v>
      </c>
      <c r="AG18" s="28">
        <f ca="1"/>
        <v>6.8792264632771521E-2</v>
      </c>
      <c r="AH18" s="28">
        <f ca="1"/>
        <v>6.5625743998937072E-2</v>
      </c>
      <c r="AI18" s="28">
        <f ca="1"/>
        <v>4.7688720150911905E-2</v>
      </c>
      <c r="AJ18" s="28">
        <f ca="1"/>
        <v>3.9598756305209579E-2</v>
      </c>
      <c r="AK18" s="28">
        <f ca="1"/>
        <v>3.1958786502500718E-2</v>
      </c>
      <c r="AL18" s="28">
        <f ca="1"/>
        <v>3.8778415749590484E-2</v>
      </c>
      <c r="AM18" s="28" t="str">
        <f ca="1"/>
        <v/>
      </c>
      <c r="AN18" s="28" t="str">
        <f ca="1"/>
        <v/>
      </c>
      <c r="AO18" s="28" t="str">
        <f ca="1"/>
        <v/>
      </c>
      <c r="AP18" s="28" t="str">
        <f ca="1"/>
        <v/>
      </c>
      <c r="AQ18" s="28" t="str">
        <f ca="1"/>
        <v/>
      </c>
      <c r="AR18" s="28" t="str">
        <f ca="1"/>
        <v/>
      </c>
      <c r="AS18" s="28" t="str">
        <f ca="1"/>
        <v/>
      </c>
      <c r="AT18" s="28" t="str">
        <f ca="1"/>
        <v/>
      </c>
      <c r="AU18" s="28" t="str">
        <f ca="1"/>
        <v/>
      </c>
      <c r="AV18" s="28" t="str">
        <f ca="1"/>
        <v/>
      </c>
      <c r="AW18" s="28" t="str">
        <f ca="1"/>
        <v/>
      </c>
      <c r="AX18" s="28" t="str">
        <f ca="1"/>
        <v/>
      </c>
      <c r="AY18" s="28" t="e">
        <f ca="1"/>
        <v>#N/A</v>
      </c>
      <c r="AZ18" s="28" t="e">
        <f ca="1"/>
        <v>#N/A</v>
      </c>
      <c r="BA18" s="28" t="e">
        <f ca="1"/>
        <v>#N/A</v>
      </c>
      <c r="BB18" s="28" t="e">
        <f ca="1"/>
        <v>#N/A</v>
      </c>
      <c r="BC18" s="28" t="e">
        <f ca="1"/>
        <v>#N/A</v>
      </c>
      <c r="BD18" s="28" t="e">
        <f ca="1"/>
        <v>#N/A</v>
      </c>
      <c r="BE18" s="28" t="e">
        <f ca="1"/>
        <v>#N/A</v>
      </c>
      <c r="BF18" s="28" t="e">
        <f ca="1"/>
        <v>#N/A</v>
      </c>
      <c r="BG18" s="28" t="e">
        <f ca="1"/>
        <v>#N/A</v>
      </c>
      <c r="BH18" s="28" t="e">
        <f ca="1"/>
        <v>#N/A</v>
      </c>
      <c r="BI18" s="28" t="e">
        <f ca="1"/>
        <v>#N/A</v>
      </c>
      <c r="BK18" s="9">
        <f ca="1">INDEX(_ParoRegESP,ROWS($A$1:A3))</f>
        <v>3422551</v>
      </c>
      <c r="BL18" s="9">
        <f ca="1">INDEX(_ParoRegESP,ROWS($A$1:C3))</f>
        <v>3422551</v>
      </c>
      <c r="BM18" s="9"/>
      <c r="BN18" s="38">
        <f ca="1">IF(INDEX(Previsiones_ParoRegESP,2)&gt;INDEX(_ParoRegESP,_NumeroMeses),1,0)</f>
        <v>1</v>
      </c>
    </row>
    <row r="19" spans="1:66" x14ac:dyDescent="0.25">
      <c r="A19" s="6">
        <v>3</v>
      </c>
      <c r="B19" s="28">
        <f ca="1"/>
        <v>1.3009663059656427E-2</v>
      </c>
      <c r="C19" s="28">
        <f ca="1"/>
        <v>1.0357625335188893E-2</v>
      </c>
      <c r="D19" s="28">
        <f ca="1"/>
        <v>1.1405071761477596E-2</v>
      </c>
      <c r="E19" s="28">
        <f ca="1"/>
        <v>1.3291629945881879E-2</v>
      </c>
      <c r="F19" s="28">
        <f ca="1"/>
        <v>1.4417902880793969E-2</v>
      </c>
      <c r="G19" s="28">
        <f ca="1"/>
        <v>1.4602258451409694E-2</v>
      </c>
      <c r="H19" s="28">
        <f ca="1"/>
        <v>1.1842780981609732E-2</v>
      </c>
      <c r="I19" s="28">
        <f ca="1"/>
        <v>1.1781197534125293E-2</v>
      </c>
      <c r="J19" s="28">
        <f ca="1"/>
        <v>1.3892096781337866E-2</v>
      </c>
      <c r="K19" s="28">
        <f ca="1"/>
        <v>1.5842624208952966E-2</v>
      </c>
      <c r="L19" s="28">
        <f ca="1"/>
        <v>1.5742089730624485E-2</v>
      </c>
      <c r="M19" s="28">
        <f ca="1"/>
        <v>1.3713094768824693E-2</v>
      </c>
      <c r="N19" s="28">
        <f ca="1"/>
        <v>9.5508407849660571E-3</v>
      </c>
      <c r="O19" s="28">
        <f ca="1"/>
        <v>6.9824070081556996E-3</v>
      </c>
      <c r="P19" s="28">
        <f ca="1"/>
        <v>7.0647631043152595E-3</v>
      </c>
      <c r="Q19" s="28">
        <f ca="1"/>
        <v>6.765227595082822E-3</v>
      </c>
      <c r="R19" s="28">
        <f ca="1"/>
        <v>9.7792279847882906E-3</v>
      </c>
      <c r="S19" s="28">
        <f ca="1"/>
        <v>1.542157695592487E-2</v>
      </c>
      <c r="T19" s="28">
        <f ca="1"/>
        <v>1.4403653606535768E-2</v>
      </c>
      <c r="U19" s="28">
        <f ca="1"/>
        <v>1.3601971980526664E-2</v>
      </c>
      <c r="V19" s="28">
        <f ca="1"/>
        <v>1.0012997118345898E-2</v>
      </c>
      <c r="W19" s="28">
        <f ca="1"/>
        <v>6.7873522412821019E-3</v>
      </c>
      <c r="X19" s="28">
        <f ca="1"/>
        <v>9.3980959944758441E-3</v>
      </c>
      <c r="Y19" s="28">
        <f ca="1"/>
        <v>1.1574856050025778E-2</v>
      </c>
      <c r="Z19" s="28">
        <f ca="1"/>
        <v>3.5512830912211121E-2</v>
      </c>
      <c r="AA19" s="28">
        <f ca="1"/>
        <v>8.3254457910832746E-2</v>
      </c>
      <c r="AB19" s="28">
        <f ca="1"/>
        <v>0.14002021030928233</v>
      </c>
      <c r="AC19" s="28">
        <f ca="1"/>
        <v>0.16304639393019518</v>
      </c>
      <c r="AD19" s="28">
        <f ca="1"/>
        <v>0.17508611933935295</v>
      </c>
      <c r="AE19" s="28">
        <f ca="1"/>
        <v>0.1499619569955486</v>
      </c>
      <c r="AF19" s="28">
        <f ca="1"/>
        <v>0.11959912846948156</v>
      </c>
      <c r="AG19" s="28">
        <f ca="1"/>
        <v>0.1133915262231374</v>
      </c>
      <c r="AH19" s="28">
        <f ca="1"/>
        <v>9.3980845873155167E-2</v>
      </c>
      <c r="AI19" s="28">
        <f ca="1"/>
        <v>8.2718253084982346E-2</v>
      </c>
      <c r="AJ19" s="28">
        <f ca="1"/>
        <v>6.7572457408570444E-2</v>
      </c>
      <c r="AK19" s="28">
        <f ca="1"/>
        <v>5.7739355107357511E-2</v>
      </c>
      <c r="AL19" s="28">
        <f ca="1"/>
        <v>5.16775060075325E-2</v>
      </c>
      <c r="AM19" s="28" t="str">
        <f ca="1"/>
        <v/>
      </c>
      <c r="AN19" s="28" t="str">
        <f ca="1"/>
        <v/>
      </c>
      <c r="AO19" s="28" t="str">
        <f ca="1"/>
        <v/>
      </c>
      <c r="AP19" s="28" t="str">
        <f ca="1"/>
        <v/>
      </c>
      <c r="AQ19" s="28" t="str">
        <f ca="1"/>
        <v/>
      </c>
      <c r="AR19" s="28" t="str">
        <f ca="1"/>
        <v/>
      </c>
      <c r="AS19" s="28" t="str">
        <f ca="1"/>
        <v/>
      </c>
      <c r="AT19" s="28" t="str">
        <f ca="1"/>
        <v/>
      </c>
      <c r="AU19" s="28" t="str">
        <f ca="1"/>
        <v/>
      </c>
      <c r="AV19" s="28" t="str">
        <f ca="1"/>
        <v/>
      </c>
      <c r="AW19" s="28" t="str">
        <f ca="1"/>
        <v/>
      </c>
      <c r="AX19" s="28" t="str">
        <f ca="1"/>
        <v/>
      </c>
      <c r="AY19" s="28" t="e">
        <f ca="1"/>
        <v>#N/A</v>
      </c>
      <c r="AZ19" s="28" t="e">
        <f ca="1"/>
        <v>#N/A</v>
      </c>
      <c r="BA19" s="28" t="e">
        <f ca="1"/>
        <v>#N/A</v>
      </c>
      <c r="BB19" s="28" t="e">
        <f ca="1"/>
        <v>#N/A</v>
      </c>
      <c r="BC19" s="28" t="e">
        <f ca="1"/>
        <v>#N/A</v>
      </c>
      <c r="BD19" s="28" t="e">
        <f ca="1"/>
        <v>#N/A</v>
      </c>
      <c r="BE19" s="28" t="e">
        <f ca="1"/>
        <v>#N/A</v>
      </c>
      <c r="BF19" s="28" t="e">
        <f ca="1"/>
        <v>#N/A</v>
      </c>
      <c r="BG19" s="28" t="e">
        <f ca="1"/>
        <v>#N/A</v>
      </c>
      <c r="BH19" s="28" t="e">
        <f ca="1"/>
        <v>#N/A</v>
      </c>
      <c r="BI19" s="28" t="e">
        <f ca="1"/>
        <v>#N/A</v>
      </c>
      <c r="BK19" s="9">
        <f ca="1">INDEX(_ParoRegESP,ROWS($A$1:A4))</f>
        <v>3335868</v>
      </c>
      <c r="BL19" s="9">
        <f ca="1">INDEX(_ParoRegESP,ROWS($A$1:C4))</f>
        <v>3335868</v>
      </c>
      <c r="BM19" s="9"/>
      <c r="BN19" s="38">
        <f ca="1">IF(INDEX(Previsiones_ParoRegESP,3)&gt;INDEX(_ParoRegESP,_NumeroMeses),1,0)</f>
        <v>1</v>
      </c>
    </row>
    <row r="20" spans="1:66" x14ac:dyDescent="0.25">
      <c r="A20" s="6">
        <v>4</v>
      </c>
      <c r="B20" s="28">
        <f ca="1"/>
        <v>1.9885747468164516E-2</v>
      </c>
      <c r="C20" s="28">
        <f ca="1"/>
        <v>1.675161141412531E-2</v>
      </c>
      <c r="D20" s="28">
        <f ca="1"/>
        <v>1.6682050314115425E-2</v>
      </c>
      <c r="E20" s="28">
        <f ca="1"/>
        <v>1.7568093277587005E-2</v>
      </c>
      <c r="F20" s="28">
        <f ca="1"/>
        <v>1.9094055884686517E-2</v>
      </c>
      <c r="G20" s="28">
        <f ca="1"/>
        <v>1.874675357218835E-2</v>
      </c>
      <c r="H20" s="28">
        <f ca="1"/>
        <v>1.7794803377817994E-2</v>
      </c>
      <c r="I20" s="28">
        <f ca="1"/>
        <v>1.8046917170604193E-2</v>
      </c>
      <c r="J20" s="28">
        <f ca="1"/>
        <v>1.8777835665397112E-2</v>
      </c>
      <c r="K20" s="28">
        <f ca="1"/>
        <v>1.7873088470889045E-2</v>
      </c>
      <c r="L20" s="28">
        <f ca="1"/>
        <v>1.7614534718693287E-2</v>
      </c>
      <c r="M20" s="28">
        <f ca="1"/>
        <v>1.8370476778156467E-2</v>
      </c>
      <c r="N20" s="28">
        <f ca="1"/>
        <v>1.4898837509826178E-2</v>
      </c>
      <c r="O20" s="28">
        <f ca="1"/>
        <v>1.0633971284059979E-2</v>
      </c>
      <c r="P20" s="28">
        <f ca="1"/>
        <v>9.9277435632428856E-3</v>
      </c>
      <c r="Q20" s="28">
        <f ca="1"/>
        <v>1.3314319931396675E-2</v>
      </c>
      <c r="R20" s="28">
        <f ca="1"/>
        <v>1.6320257340069273E-2</v>
      </c>
      <c r="S20" s="28">
        <f ca="1"/>
        <v>1.8687361715753012E-2</v>
      </c>
      <c r="T20" s="28">
        <f ca="1"/>
        <v>1.8717477546491654E-2</v>
      </c>
      <c r="U20" s="28">
        <f ca="1"/>
        <v>1.7798364114904465E-2</v>
      </c>
      <c r="V20" s="28">
        <f ca="1"/>
        <v>1.4739497596051416E-2</v>
      </c>
      <c r="W20" s="28">
        <f ca="1"/>
        <v>1.1381353748873335E-2</v>
      </c>
      <c r="X20" s="28">
        <f ca="1"/>
        <v>1.1655062978245086E-2</v>
      </c>
      <c r="Y20" s="28">
        <f ca="1"/>
        <v>2.9306293913376649E-2</v>
      </c>
      <c r="Z20" s="28">
        <f ca="1"/>
        <v>6.9519032119720311E-2</v>
      </c>
      <c r="AA20" s="28">
        <f ca="1"/>
        <v>0.11437203266819999</v>
      </c>
      <c r="AB20" s="28">
        <f ca="1"/>
        <v>0.16471731491245734</v>
      </c>
      <c r="AC20" s="28">
        <f ca="1"/>
        <v>0.17560783199003113</v>
      </c>
      <c r="AD20" s="28">
        <f ca="1"/>
        <v>0.19479364956836781</v>
      </c>
      <c r="AE20" s="28">
        <f ca="1"/>
        <v>0.18255480054155246</v>
      </c>
      <c r="AF20" s="28">
        <f ca="1"/>
        <v>0.16467461766567654</v>
      </c>
      <c r="AG20" s="28">
        <f ca="1"/>
        <v>0.13449000680294934</v>
      </c>
      <c r="AH20" s="28">
        <f ca="1"/>
        <v>0.12870013426687887</v>
      </c>
      <c r="AI20" s="28">
        <f ca="1"/>
        <v>0.10077148635305767</v>
      </c>
      <c r="AJ20" s="28">
        <f ca="1"/>
        <v>9.3854582337890374E-2</v>
      </c>
      <c r="AK20" s="28">
        <f ca="1"/>
        <v>8.0795708549214765E-2</v>
      </c>
      <c r="AL20" s="28">
        <f ca="1"/>
        <v>6.6159707532654793E-2</v>
      </c>
      <c r="AM20" s="28" t="str">
        <f ca="1"/>
        <v/>
      </c>
      <c r="AN20" s="28" t="str">
        <f ca="1"/>
        <v/>
      </c>
      <c r="AO20" s="28" t="str">
        <f ca="1"/>
        <v/>
      </c>
      <c r="AP20" s="28" t="str">
        <f ca="1"/>
        <v/>
      </c>
      <c r="AQ20" s="28" t="str">
        <f ca="1"/>
        <v/>
      </c>
      <c r="AR20" s="28" t="str">
        <f ca="1"/>
        <v/>
      </c>
      <c r="AS20" s="28" t="str">
        <f ca="1"/>
        <v/>
      </c>
      <c r="AT20" s="28" t="str">
        <f ca="1"/>
        <v/>
      </c>
      <c r="AU20" s="28" t="str">
        <f ca="1"/>
        <v/>
      </c>
      <c r="AV20" s="28" t="str">
        <f ca="1"/>
        <v/>
      </c>
      <c r="AW20" s="28" t="str">
        <f ca="1"/>
        <v/>
      </c>
      <c r="AX20" s="28" t="str">
        <f ca="1"/>
        <v/>
      </c>
      <c r="AY20" s="28" t="e">
        <f ca="1"/>
        <v>#N/A</v>
      </c>
      <c r="AZ20" s="28" t="e">
        <f ca="1"/>
        <v>#N/A</v>
      </c>
      <c r="BA20" s="28" t="e">
        <f ca="1"/>
        <v>#N/A</v>
      </c>
      <c r="BB20" s="28" t="e">
        <f ca="1"/>
        <v>#N/A</v>
      </c>
      <c r="BC20" s="28" t="e">
        <f ca="1"/>
        <v>#N/A</v>
      </c>
      <c r="BD20" s="28" t="e">
        <f ca="1"/>
        <v>#N/A</v>
      </c>
      <c r="BE20" s="28" t="e">
        <f ca="1"/>
        <v>#N/A</v>
      </c>
      <c r="BF20" s="28" t="e">
        <f ca="1"/>
        <v>#N/A</v>
      </c>
      <c r="BG20" s="28" t="e">
        <f ca="1"/>
        <v>#N/A</v>
      </c>
      <c r="BH20" s="28" t="e">
        <f ca="1"/>
        <v>#N/A</v>
      </c>
      <c r="BI20" s="28" t="e">
        <f ca="1"/>
        <v>#N/A</v>
      </c>
      <c r="BK20" s="9">
        <f ca="1">INDEX(_ParoRegESP,ROWS($A$1:A5))</f>
        <v>3252130</v>
      </c>
      <c r="BL20" s="9">
        <f ca="1">INDEX(_ParoRegESP,ROWS($A$1:C5))</f>
        <v>3252130</v>
      </c>
      <c r="BM20" s="9"/>
      <c r="BN20" s="38">
        <f ca="1">IF(INDEX(Previsiones_ParoRegESP,4)&gt;INDEX(_ParoRegESP,_NumeroMeses),1,0)</f>
        <v>0</v>
      </c>
    </row>
    <row r="21" spans="1:66" x14ac:dyDescent="0.25">
      <c r="A21" s="6">
        <v>5</v>
      </c>
      <c r="B21" s="28">
        <f ca="1"/>
        <v>2.2739075046409332E-2</v>
      </c>
      <c r="C21" s="28">
        <f ca="1"/>
        <v>2.3186371165858005E-2</v>
      </c>
      <c r="D21" s="28">
        <f ca="1"/>
        <v>2.198642722813381E-2</v>
      </c>
      <c r="E21" s="28">
        <f ca="1"/>
        <v>2.1598762391420834E-2</v>
      </c>
      <c r="F21" s="28">
        <f ca="1"/>
        <v>2.0387248080670821E-2</v>
      </c>
      <c r="G21" s="28">
        <f ca="1"/>
        <v>2.0881585430503467E-2</v>
      </c>
      <c r="H21" s="28">
        <f ca="1"/>
        <v>2.2364025991058564E-2</v>
      </c>
      <c r="I21" s="28">
        <f ca="1"/>
        <v>2.414136575493165E-2</v>
      </c>
      <c r="J21" s="28">
        <f ca="1"/>
        <v>2.3284220980790828E-2</v>
      </c>
      <c r="K21" s="28">
        <f ca="1"/>
        <v>2.122961831281445E-2</v>
      </c>
      <c r="L21" s="28">
        <f ca="1"/>
        <v>1.9337484588964834E-2</v>
      </c>
      <c r="M21" s="28">
        <f ca="1"/>
        <v>1.9597059532698073E-2</v>
      </c>
      <c r="N21" s="28">
        <f ca="1"/>
        <v>1.833744822304071E-2</v>
      </c>
      <c r="O21" s="28">
        <f ca="1"/>
        <v>1.5035075967801608E-2</v>
      </c>
      <c r="P21" s="28">
        <f ca="1"/>
        <v>1.4171371050522512E-2</v>
      </c>
      <c r="Q21" s="28">
        <f ca="1"/>
        <v>1.6509833361930216E-2</v>
      </c>
      <c r="R21" s="28">
        <f ca="1"/>
        <v>1.9964065800059442E-2</v>
      </c>
      <c r="S21" s="28">
        <f ca="1"/>
        <v>2.2693038726766233E-2</v>
      </c>
      <c r="T21" s="28">
        <f ca="1"/>
        <v>2.1877960380056523E-2</v>
      </c>
      <c r="U21" s="28">
        <f ca="1"/>
        <v>2.1755009878315867E-2</v>
      </c>
      <c r="V21" s="28">
        <f ca="1"/>
        <v>1.9076367093638049E-2</v>
      </c>
      <c r="W21" s="28">
        <f ca="1"/>
        <v>1.5526757869933063E-2</v>
      </c>
      <c r="X21" s="28">
        <f ca="1"/>
        <v>2.6101394508753085E-2</v>
      </c>
      <c r="Y21" s="28">
        <f ca="1"/>
        <v>5.5748938577743948E-2</v>
      </c>
      <c r="Z21" s="28">
        <f ca="1"/>
        <v>9.2713747037466016E-2</v>
      </c>
      <c r="AA21" s="28">
        <f ca="1"/>
        <v>0.13273849839938279</v>
      </c>
      <c r="AB21" s="28">
        <f ca="1"/>
        <v>0.17305503938731159</v>
      </c>
      <c r="AC21" s="28">
        <f ca="1"/>
        <v>0.18354771922380672</v>
      </c>
      <c r="AD21" s="28">
        <f ca="1"/>
        <v>0.20987050236615906</v>
      </c>
      <c r="AE21" s="28">
        <f ca="1"/>
        <v>0.20392038520584227</v>
      </c>
      <c r="AF21" s="28">
        <f ca="1"/>
        <v>0.19304766652515115</v>
      </c>
      <c r="AG21" s="28">
        <f ca="1"/>
        <v>0.16899496686814178</v>
      </c>
      <c r="AH21" s="28">
        <f ca="1"/>
        <v>0.14086937513626058</v>
      </c>
      <c r="AI21" s="28">
        <f ca="1"/>
        <v>0.1505500911626533</v>
      </c>
      <c r="AJ21" s="28">
        <f ca="1"/>
        <v>0.12794404640320722</v>
      </c>
      <c r="AK21" s="28">
        <f ca="1"/>
        <v>0.11786316522006271</v>
      </c>
      <c r="AL21" s="28">
        <f ca="1"/>
        <v>9.7490775959915954E-2</v>
      </c>
      <c r="AM21" s="28" t="str">
        <f ca="1"/>
        <v/>
      </c>
      <c r="AN21" s="28" t="str">
        <f ca="1"/>
        <v/>
      </c>
      <c r="AO21" s="28" t="str">
        <f ca="1"/>
        <v/>
      </c>
      <c r="AP21" s="28" t="str">
        <f ca="1"/>
        <v/>
      </c>
      <c r="AQ21" s="28" t="str">
        <f ca="1"/>
        <v/>
      </c>
      <c r="AR21" s="28" t="str">
        <f ca="1"/>
        <v/>
      </c>
      <c r="AS21" s="28" t="str">
        <f ca="1"/>
        <v/>
      </c>
      <c r="AT21" s="28" t="str">
        <f ca="1"/>
        <v/>
      </c>
      <c r="AU21" s="28" t="str">
        <f ca="1"/>
        <v/>
      </c>
      <c r="AV21" s="28" t="str">
        <f ca="1"/>
        <v/>
      </c>
      <c r="AW21" s="28" t="str">
        <f ca="1"/>
        <v/>
      </c>
      <c r="AX21" s="28" t="str">
        <f ca="1"/>
        <v/>
      </c>
      <c r="AY21" s="28" t="e">
        <f ca="1"/>
        <v>#N/A</v>
      </c>
      <c r="AZ21" s="28" t="e">
        <f ca="1"/>
        <v>#N/A</v>
      </c>
      <c r="BA21" s="28" t="e">
        <f ca="1"/>
        <v>#N/A</v>
      </c>
      <c r="BB21" s="28" t="e">
        <f ca="1"/>
        <v>#N/A</v>
      </c>
      <c r="BC21" s="28" t="e">
        <f ca="1"/>
        <v>#N/A</v>
      </c>
      <c r="BD21" s="28" t="e">
        <f ca="1"/>
        <v>#N/A</v>
      </c>
      <c r="BE21" s="28" t="e">
        <f ca="1"/>
        <v>#N/A</v>
      </c>
      <c r="BF21" s="28" t="e">
        <f ca="1"/>
        <v>#N/A</v>
      </c>
      <c r="BG21" s="28" t="e">
        <f ca="1"/>
        <v>#N/A</v>
      </c>
      <c r="BH21" s="28" t="e">
        <f ca="1"/>
        <v>#N/A</v>
      </c>
      <c r="BI21" s="28" t="e">
        <f ca="1"/>
        <v>#N/A</v>
      </c>
      <c r="BK21" s="9">
        <f ca="1">INDEX(_ParoRegESP,ROWS($A$1:A6))</f>
        <v>3162162</v>
      </c>
      <c r="BL21" s="9">
        <f ca="1">INDEX(_ParoRegESP,ROWS($A$1:C6))</f>
        <v>3162162</v>
      </c>
      <c r="BM21" s="9"/>
      <c r="BN21" s="38">
        <f ca="1">IF(INDEX(Previsiones_ParoRegESP,5)&gt;INDEX(_ParoRegESP,_NumeroMeses),1,0)</f>
        <v>0</v>
      </c>
    </row>
    <row r="22" spans="1:66" x14ac:dyDescent="0.25">
      <c r="A22" s="6">
        <v>6</v>
      </c>
      <c r="B22" s="28">
        <f ca="1"/>
        <v>2.5837068609988217E-2</v>
      </c>
      <c r="C22" s="28">
        <f ca="1"/>
        <v>2.6126245068631704E-2</v>
      </c>
      <c r="D22" s="28">
        <f ca="1"/>
        <v>2.7294738403570558E-2</v>
      </c>
      <c r="E22" s="28">
        <f ca="1"/>
        <v>2.438402697805573E-2</v>
      </c>
      <c r="F22" s="28">
        <f ca="1"/>
        <v>2.2133907664342069E-2</v>
      </c>
      <c r="G22" s="28">
        <f ca="1"/>
        <v>2.1992989847155316E-2</v>
      </c>
      <c r="H22" s="28">
        <f ca="1"/>
        <v>2.3674507361703279E-2</v>
      </c>
      <c r="I22" s="28">
        <f ca="1"/>
        <v>2.5480805638951266E-2</v>
      </c>
      <c r="J22" s="28">
        <f ca="1"/>
        <v>2.5442845429497523E-2</v>
      </c>
      <c r="K22" s="28">
        <f ca="1"/>
        <v>2.2458903723922011E-2</v>
      </c>
      <c r="L22" s="28">
        <f ca="1"/>
        <v>1.9466921368902691E-2</v>
      </c>
      <c r="M22" s="28">
        <f ca="1"/>
        <v>1.9635364606032293E-2</v>
      </c>
      <c r="N22" s="28">
        <f ca="1"/>
        <v>1.9323714299823522E-2</v>
      </c>
      <c r="O22" s="28">
        <f ca="1"/>
        <v>1.9567641756030672E-2</v>
      </c>
      <c r="P22" s="28">
        <f ca="1"/>
        <v>2.051445904792841E-2</v>
      </c>
      <c r="Q22" s="28">
        <f ca="1"/>
        <v>2.0319183461499322E-2</v>
      </c>
      <c r="R22" s="28">
        <f ca="1"/>
        <v>2.4071337039698045E-2</v>
      </c>
      <c r="S22" s="28">
        <f ca="1"/>
        <v>2.7805570971607508E-2</v>
      </c>
      <c r="T22" s="28">
        <f ca="1"/>
        <v>2.6355367331202247E-2</v>
      </c>
      <c r="U22" s="28">
        <f ca="1"/>
        <v>2.4875249498126452E-2</v>
      </c>
      <c r="V22" s="28">
        <f ca="1"/>
        <v>2.4035334137469597E-2</v>
      </c>
      <c r="W22" s="28">
        <f ca="1"/>
        <v>3.7274477249712716E-2</v>
      </c>
      <c r="X22" s="28">
        <f ca="1"/>
        <v>6.1879183503806987E-2</v>
      </c>
      <c r="Y22" s="28">
        <f ca="1"/>
        <v>8.9666175854153124E-2</v>
      </c>
      <c r="Z22" s="28">
        <f ca="1"/>
        <v>0.12007601336899132</v>
      </c>
      <c r="AA22" s="28">
        <f ca="1"/>
        <v>0.15061444654999639</v>
      </c>
      <c r="AB22" s="28">
        <f ca="1"/>
        <v>0.18378187876199054</v>
      </c>
      <c r="AC22" s="28">
        <f ca="1"/>
        <v>0.18836494242299051</v>
      </c>
      <c r="AD22" s="28">
        <f ca="1"/>
        <v>0.21330012847653318</v>
      </c>
      <c r="AE22" s="28">
        <f ca="1"/>
        <v>0.21263798301938142</v>
      </c>
      <c r="AF22" s="28">
        <f ca="1"/>
        <v>0.20494133220030547</v>
      </c>
      <c r="AG22" s="28">
        <f ca="1"/>
        <v>0.1863470592573192</v>
      </c>
      <c r="AH22" s="28">
        <f ca="1"/>
        <v>0.17973052647304039</v>
      </c>
      <c r="AI22" s="28">
        <f ca="1"/>
        <v>0.16697680653628133</v>
      </c>
      <c r="AJ22" s="28">
        <f ca="1"/>
        <v>0.18994859155164262</v>
      </c>
      <c r="AK22" s="28">
        <f ca="1"/>
        <v>0.15952415435665662</v>
      </c>
      <c r="AL22" s="28">
        <f ca="1"/>
        <v>0.14813915426179908</v>
      </c>
      <c r="AM22" s="28" t="str">
        <f ca="1"/>
        <v/>
      </c>
      <c r="AN22" s="28" t="str">
        <f ca="1"/>
        <v/>
      </c>
      <c r="AO22" s="28" t="str">
        <f ca="1"/>
        <v/>
      </c>
      <c r="AP22" s="28" t="str">
        <f ca="1"/>
        <v/>
      </c>
      <c r="AQ22" s="28" t="str">
        <f ca="1"/>
        <v/>
      </c>
      <c r="AR22" s="28" t="str">
        <f ca="1"/>
        <v/>
      </c>
      <c r="AS22" s="28" t="str">
        <f ca="1"/>
        <v/>
      </c>
      <c r="AT22" s="28" t="str">
        <f ca="1"/>
        <v/>
      </c>
      <c r="AU22" s="28" t="str">
        <f ca="1"/>
        <v/>
      </c>
      <c r="AV22" s="28" t="str">
        <f ca="1"/>
        <v/>
      </c>
      <c r="AW22" s="28" t="str">
        <f ca="1"/>
        <v/>
      </c>
      <c r="AX22" s="28" t="str">
        <f ca="1"/>
        <v/>
      </c>
      <c r="AY22" s="28" t="e">
        <f ca="1"/>
        <v>#N/A</v>
      </c>
      <c r="AZ22" s="28" t="e">
        <f ca="1"/>
        <v>#N/A</v>
      </c>
      <c r="BA22" s="28" t="e">
        <f ca="1"/>
        <v>#N/A</v>
      </c>
      <c r="BB22" s="28" t="e">
        <f ca="1"/>
        <v>#N/A</v>
      </c>
      <c r="BC22" s="28" t="e">
        <f ca="1"/>
        <v>#N/A</v>
      </c>
      <c r="BD22" s="28" t="e">
        <f ca="1"/>
        <v>#N/A</v>
      </c>
      <c r="BE22" s="28" t="e">
        <f ca="1"/>
        <v>#N/A</v>
      </c>
      <c r="BF22" s="28" t="e">
        <f ca="1"/>
        <v>#N/A</v>
      </c>
      <c r="BG22" s="28" t="e">
        <f ca="1"/>
        <v>#N/A</v>
      </c>
      <c r="BH22" s="28" t="e">
        <f ca="1"/>
        <v>#N/A</v>
      </c>
      <c r="BI22" s="28" t="e">
        <f ca="1"/>
        <v>#N/A</v>
      </c>
      <c r="BK22" s="9">
        <f ca="1">INDEX(_ParoRegESP,ROWS($A$1:A7))</f>
        <v>3135021</v>
      </c>
      <c r="BL22" s="9">
        <f ca="1">INDEX(_ParoRegESP,ROWS($A$1:C7))</f>
        <v>3135021</v>
      </c>
      <c r="BM22" s="9"/>
      <c r="BN22" s="38">
        <f ca="1">IF(INDEX(Previsiones_ParoRegESP,6)&gt;INDEX(_ParoRegESP,_NumeroMeses),1,0)</f>
        <v>0</v>
      </c>
    </row>
    <row r="23" spans="1:66" x14ac:dyDescent="0.25">
      <c r="A23" s="5">
        <v>7</v>
      </c>
      <c r="B23" s="28">
        <f ca="1"/>
        <v>3.1568346253368768E-2</v>
      </c>
      <c r="C23" s="28">
        <f ca="1"/>
        <v>2.8401713200023212E-2</v>
      </c>
      <c r="D23" s="28">
        <f ca="1"/>
        <v>2.9545144827239016E-2</v>
      </c>
      <c r="E23" s="28">
        <f ca="1"/>
        <v>2.8185067317437116E-2</v>
      </c>
      <c r="F23" s="28">
        <f ca="1"/>
        <v>2.2424870855487496E-2</v>
      </c>
      <c r="G23" s="28">
        <f ca="1"/>
        <v>2.2523140190225222E-2</v>
      </c>
      <c r="H23" s="28">
        <f ca="1"/>
        <v>2.2913742394840311E-2</v>
      </c>
      <c r="I23" s="28">
        <f ca="1"/>
        <v>2.5262155023862726E-2</v>
      </c>
      <c r="J23" s="28">
        <f ca="1"/>
        <v>2.6828508824216994E-2</v>
      </c>
      <c r="K23" s="28">
        <f ca="1"/>
        <v>2.5202424116751328E-2</v>
      </c>
      <c r="L23" s="28">
        <f ca="1"/>
        <v>2.2343818224545686E-2</v>
      </c>
      <c r="M23" s="28">
        <f ca="1"/>
        <v>2.2955056702851136E-2</v>
      </c>
      <c r="N23" s="28">
        <f ca="1"/>
        <v>2.564111922708235E-2</v>
      </c>
      <c r="O23" s="28">
        <f ca="1"/>
        <v>2.5287099384520527E-2</v>
      </c>
      <c r="P23" s="28">
        <f ca="1"/>
        <v>2.6469440216020455E-2</v>
      </c>
      <c r="Q23" s="28">
        <f ca="1"/>
        <v>2.7807742287816274E-2</v>
      </c>
      <c r="R23" s="28">
        <f ca="1"/>
        <v>2.8809053756761169E-2</v>
      </c>
      <c r="S23" s="28">
        <f ca="1"/>
        <v>3.1317895140079807E-2</v>
      </c>
      <c r="T23" s="28">
        <f ca="1"/>
        <v>3.1417117350908297E-2</v>
      </c>
      <c r="U23" s="28">
        <f ca="1"/>
        <v>2.9896825599113119E-2</v>
      </c>
      <c r="V23" s="28">
        <f ca="1"/>
        <v>3.8969909204553392E-2</v>
      </c>
      <c r="W23" s="28">
        <f ca="1"/>
        <v>6.5777306543344807E-2</v>
      </c>
      <c r="X23" s="28">
        <f ca="1"/>
        <v>8.9169791574183893E-2</v>
      </c>
      <c r="Y23" s="28">
        <f ca="1"/>
        <v>0.1153164340056024</v>
      </c>
      <c r="Z23" s="28">
        <f ca="1"/>
        <v>0.13903547730152158</v>
      </c>
      <c r="AA23" s="28">
        <f ca="1"/>
        <v>0.16124311869554042</v>
      </c>
      <c r="AB23" s="28">
        <f ca="1"/>
        <v>0.18835043360213974</v>
      </c>
      <c r="AC23" s="28">
        <f ca="1"/>
        <v>0.19060824698376083</v>
      </c>
      <c r="AD23" s="28">
        <f ca="1"/>
        <v>0.21771756658079819</v>
      </c>
      <c r="AE23" s="28">
        <f ca="1"/>
        <v>0.21424712272661395</v>
      </c>
      <c r="AF23" s="28">
        <f ca="1"/>
        <v>0.21167591151879023</v>
      </c>
      <c r="AG23" s="28">
        <f ca="1"/>
        <v>0.20828306121089429</v>
      </c>
      <c r="AH23" s="28">
        <f ca="1"/>
        <v>0.20493820517612976</v>
      </c>
      <c r="AI23" s="28">
        <f ca="1"/>
        <v>0.20034943414476894</v>
      </c>
      <c r="AJ23" s="28">
        <f ca="1"/>
        <v>0.19067138842529696</v>
      </c>
      <c r="AK23" s="28">
        <f ca="1"/>
        <v>0.2313976733512835</v>
      </c>
      <c r="AL23" s="28">
        <f ca="1"/>
        <v>0.19468070159605208</v>
      </c>
      <c r="AM23" s="28" t="str">
        <f ca="1"/>
        <v/>
      </c>
      <c r="AN23" s="28" t="str">
        <f ca="1"/>
        <v/>
      </c>
      <c r="AO23" s="28" t="str">
        <f ca="1"/>
        <v/>
      </c>
      <c r="AP23" s="28" t="str">
        <f ca="1"/>
        <v/>
      </c>
      <c r="AQ23" s="28" t="str">
        <f ca="1"/>
        <v/>
      </c>
      <c r="AR23" s="28" t="str">
        <f ca="1"/>
        <v/>
      </c>
      <c r="AS23" s="28" t="str">
        <f ca="1"/>
        <v/>
      </c>
      <c r="AT23" s="28" t="str">
        <f ca="1"/>
        <v/>
      </c>
      <c r="AU23" s="28" t="str">
        <f ca="1"/>
        <v/>
      </c>
      <c r="AV23" s="28" t="str">
        <f ca="1"/>
        <v/>
      </c>
      <c r="AW23" s="28" t="str">
        <f ca="1"/>
        <v/>
      </c>
      <c r="AX23" s="28" t="str">
        <f ca="1"/>
        <v/>
      </c>
      <c r="AY23" s="28" t="e">
        <f ca="1"/>
        <v>#N/A</v>
      </c>
      <c r="AZ23" s="28" t="e">
        <f ca="1"/>
        <v>#N/A</v>
      </c>
      <c r="BA23" s="28" t="e">
        <f ca="1"/>
        <v>#N/A</v>
      </c>
      <c r="BB23" s="28" t="e">
        <f ca="1"/>
        <v>#N/A</v>
      </c>
      <c r="BC23" s="28" t="e">
        <f ca="1"/>
        <v>#N/A</v>
      </c>
      <c r="BD23" s="28" t="e">
        <f ca="1"/>
        <v>#N/A</v>
      </c>
      <c r="BE23" s="28" t="e">
        <f ca="1"/>
        <v>#N/A</v>
      </c>
      <c r="BF23" s="28" t="e">
        <f ca="1"/>
        <v>#N/A</v>
      </c>
      <c r="BG23" s="28" t="e">
        <f ca="1"/>
        <v>#N/A</v>
      </c>
      <c r="BH23" s="28" t="e">
        <f ca="1"/>
        <v>#N/A</v>
      </c>
      <c r="BI23" s="28" t="e">
        <f ca="1"/>
        <v>#N/A</v>
      </c>
      <c r="BK23" s="9">
        <f ca="1">INDEX(_ParoRegESP,ROWS($A$1:A8))</f>
        <v>3182068</v>
      </c>
      <c r="BL23" s="9">
        <f ca="1">INDEX(_ParoRegESP,ROWS($A$1:C8))</f>
        <v>3182068</v>
      </c>
      <c r="BM23" s="9"/>
      <c r="BN23" s="38">
        <f ca="1">IF(INDEX(Previsiones_ParoRegESP,7)&gt;INDEX(_ParoRegESP,_NumeroMeses),1,0)</f>
        <v>0</v>
      </c>
    </row>
    <row r="24" spans="1:66" x14ac:dyDescent="0.25">
      <c r="A24" s="5">
        <v>8</v>
      </c>
      <c r="B24" s="28">
        <f ca="1"/>
        <v>3.7026500350595251E-2</v>
      </c>
      <c r="C24" s="28">
        <f ca="1"/>
        <v>3.2075228608100657E-2</v>
      </c>
      <c r="D24" s="28">
        <f ca="1"/>
        <v>2.9309059141063305E-2</v>
      </c>
      <c r="E24" s="28">
        <f ca="1"/>
        <v>2.9239459853519858E-2</v>
      </c>
      <c r="F24" s="28">
        <f ca="1"/>
        <v>2.5581067302278528E-2</v>
      </c>
      <c r="G24" s="28">
        <f ca="1"/>
        <v>2.2012542742653476E-2</v>
      </c>
      <c r="H24" s="28">
        <f ca="1"/>
        <v>2.1125248686144887E-2</v>
      </c>
      <c r="I24" s="28">
        <f ca="1"/>
        <v>2.2665863879217582E-2</v>
      </c>
      <c r="J24" s="28">
        <f ca="1"/>
        <v>2.4563485188928286E-2</v>
      </c>
      <c r="K24" s="28">
        <f ca="1"/>
        <v>2.5185545316973652E-2</v>
      </c>
      <c r="L24" s="28">
        <f ca="1"/>
        <v>2.4319208794502382E-2</v>
      </c>
      <c r="M24" s="28">
        <f ca="1"/>
        <v>2.613782897445421E-2</v>
      </c>
      <c r="N24" s="28">
        <f ca="1"/>
        <v>2.7656005092017592E-2</v>
      </c>
      <c r="O24" s="28">
        <f ca="1"/>
        <v>3.0089628113428218E-2</v>
      </c>
      <c r="P24" s="28">
        <f ca="1"/>
        <v>3.2353462595343593E-2</v>
      </c>
      <c r="Q24" s="28">
        <f ca="1"/>
        <v>3.4519677286747597E-2</v>
      </c>
      <c r="R24" s="28">
        <f ca="1"/>
        <v>3.5821542402908288E-2</v>
      </c>
      <c r="S24" s="28">
        <f ca="1"/>
        <v>3.5702694133554945E-2</v>
      </c>
      <c r="T24" s="28">
        <f ca="1"/>
        <v>3.4149866963559095E-2</v>
      </c>
      <c r="U24" s="28">
        <f ca="1"/>
        <v>4.2843174736341416E-2</v>
      </c>
      <c r="V24" s="28">
        <f ca="1"/>
        <v>6.3282538588132237E-2</v>
      </c>
      <c r="W24" s="28">
        <f ca="1"/>
        <v>8.9064102347229543E-2</v>
      </c>
      <c r="X24" s="28">
        <f ca="1"/>
        <v>0.11159736160467726</v>
      </c>
      <c r="Y24" s="28">
        <f ca="1"/>
        <v>0.1320379150714836</v>
      </c>
      <c r="Z24" s="28">
        <f ca="1"/>
        <v>0.15129853420092015</v>
      </c>
      <c r="AA24" s="28">
        <f ca="1"/>
        <v>0.16898659816916045</v>
      </c>
      <c r="AB24" s="28">
        <f ca="1"/>
        <v>0.18803298633531554</v>
      </c>
      <c r="AC24" s="28">
        <f ca="1"/>
        <v>0.18993238163153436</v>
      </c>
      <c r="AD24" s="28">
        <f ca="1"/>
        <v>0.21410402106427354</v>
      </c>
      <c r="AE24" s="28">
        <f ca="1"/>
        <v>0.21457335901390778</v>
      </c>
      <c r="AF24" s="28">
        <f ca="1"/>
        <v>0.21200280359425389</v>
      </c>
      <c r="AG24" s="28">
        <f ca="1"/>
        <v>0.21062456231160348</v>
      </c>
      <c r="AH24" s="28">
        <f ca="1"/>
        <v>0.20807999986206402</v>
      </c>
      <c r="AI24" s="28">
        <f ca="1"/>
        <v>0.20496343650452203</v>
      </c>
      <c r="AJ24" s="28">
        <f ca="1"/>
        <v>0.20187648948233095</v>
      </c>
      <c r="AK24" s="28">
        <f ca="1"/>
        <v>0.19207559859298418</v>
      </c>
      <c r="AL24" s="28">
        <f ca="1"/>
        <v>0.26043014121589481</v>
      </c>
      <c r="AM24" s="28" t="str">
        <f ca="1"/>
        <v/>
      </c>
      <c r="AN24" s="28" t="str">
        <f ca="1"/>
        <v/>
      </c>
      <c r="AO24" s="28" t="str">
        <f ca="1"/>
        <v/>
      </c>
      <c r="AP24" s="28" t="str">
        <f ca="1"/>
        <v/>
      </c>
      <c r="AQ24" s="28" t="str">
        <f ca="1"/>
        <v/>
      </c>
      <c r="AR24" s="28" t="str">
        <f ca="1"/>
        <v/>
      </c>
      <c r="AS24" s="28" t="str">
        <f ca="1"/>
        <v/>
      </c>
      <c r="AT24" s="28" t="str">
        <f ca="1"/>
        <v/>
      </c>
      <c r="AU24" s="28" t="str">
        <f ca="1"/>
        <v/>
      </c>
      <c r="AV24" s="28" t="str">
        <f ca="1"/>
        <v/>
      </c>
      <c r="AW24" s="28" t="str">
        <f ca="1"/>
        <v/>
      </c>
      <c r="AX24" s="28" t="str">
        <f ca="1"/>
        <v/>
      </c>
      <c r="AY24" s="28" t="e">
        <f ca="1"/>
        <v>#N/A</v>
      </c>
      <c r="AZ24" s="28" t="e">
        <f ca="1"/>
        <v>#N/A</v>
      </c>
      <c r="BA24" s="28" t="e">
        <f ca="1"/>
        <v>#N/A</v>
      </c>
      <c r="BB24" s="28" t="e">
        <f ca="1"/>
        <v>#N/A</v>
      </c>
      <c r="BC24" s="28" t="e">
        <f ca="1"/>
        <v>#N/A</v>
      </c>
      <c r="BD24" s="28" t="e">
        <f ca="1"/>
        <v>#N/A</v>
      </c>
      <c r="BE24" s="28" t="e">
        <f ca="1"/>
        <v>#N/A</v>
      </c>
      <c r="BF24" s="28" t="e">
        <f ca="1"/>
        <v>#N/A</v>
      </c>
      <c r="BG24" s="28" t="e">
        <f ca="1"/>
        <v>#N/A</v>
      </c>
      <c r="BH24" s="28" t="e">
        <f ca="1"/>
        <v>#N/A</v>
      </c>
      <c r="BI24" s="28" t="e">
        <f ca="1"/>
        <v>#N/A</v>
      </c>
      <c r="BK24" s="9">
        <f ca="1">INDEX(_ParoRegESP,ROWS($A$1:A9))</f>
        <v>3202509</v>
      </c>
      <c r="BL24" s="9">
        <f ca="1">INDEX(_ParoRegESP,ROWS($A$1:C9))</f>
        <v>3202509</v>
      </c>
      <c r="BM24" s="9"/>
      <c r="BN24" s="38">
        <f ca="1">IF(INDEX(Previsiones_ParoRegESP,8)&gt;INDEX(_ParoRegESP,_NumeroMeses),1,0)</f>
        <v>0</v>
      </c>
    </row>
    <row r="25" spans="1:66" x14ac:dyDescent="0.25">
      <c r="A25" s="6">
        <v>9</v>
      </c>
      <c r="B25" s="28">
        <f ca="1"/>
        <v>3.7955573297284058E-2</v>
      </c>
      <c r="C25" s="28">
        <f ca="1"/>
        <v>3.5818292299924469E-2</v>
      </c>
      <c r="D25" s="28">
        <f ca="1"/>
        <v>3.112227264326756E-2</v>
      </c>
      <c r="E25" s="28">
        <f ca="1"/>
        <v>2.7683041843230227E-2</v>
      </c>
      <c r="F25" s="28">
        <f ca="1"/>
        <v>2.5879804618316682E-2</v>
      </c>
      <c r="G25" s="28">
        <f ca="1"/>
        <v>2.4152908317141484E-2</v>
      </c>
      <c r="H25" s="28">
        <f ca="1"/>
        <v>2.1521296258521037E-2</v>
      </c>
      <c r="I25" s="28">
        <f ca="1"/>
        <v>2.0851015428087261E-2</v>
      </c>
      <c r="J25" s="28">
        <f ca="1"/>
        <v>2.3917743944876738E-2</v>
      </c>
      <c r="K25" s="28">
        <f ca="1"/>
        <v>2.337112746234293E-2</v>
      </c>
      <c r="L25" s="28">
        <f ca="1"/>
        <v>2.5414864210747328E-2</v>
      </c>
      <c r="M25" s="28">
        <f ca="1"/>
        <v>2.8516045488960872E-2</v>
      </c>
      <c r="N25" s="28">
        <f ca="1"/>
        <v>2.9298457370975296E-2</v>
      </c>
      <c r="O25" s="28">
        <f ca="1"/>
        <v>3.0810584181165498E-2</v>
      </c>
      <c r="P25" s="28">
        <f ca="1"/>
        <v>3.4501811045437134E-2</v>
      </c>
      <c r="Q25" s="28">
        <f ca="1"/>
        <v>3.6737085386520076E-2</v>
      </c>
      <c r="R25" s="28">
        <f ca="1"/>
        <v>3.8326170174547564E-2</v>
      </c>
      <c r="S25" s="28">
        <f ca="1"/>
        <v>3.8176185775971885E-2</v>
      </c>
      <c r="T25" s="28">
        <f ca="1"/>
        <v>4.5497703214217998E-2</v>
      </c>
      <c r="U25" s="28">
        <f ca="1"/>
        <v>6.7328224467123818E-2</v>
      </c>
      <c r="V25" s="28">
        <f ca="1"/>
        <v>8.8703598217632615E-2</v>
      </c>
      <c r="W25" s="28">
        <f ca="1"/>
        <v>0.11210351217363684</v>
      </c>
      <c r="X25" s="28">
        <f ca="1"/>
        <v>0.12930880937768371</v>
      </c>
      <c r="Y25" s="28">
        <f ca="1"/>
        <v>0.14777895797631804</v>
      </c>
      <c r="Z25" s="28">
        <f ca="1"/>
        <v>0.16289458036221949</v>
      </c>
      <c r="AA25" s="28">
        <f ca="1"/>
        <v>0.17698553180793367</v>
      </c>
      <c r="AB25" s="28">
        <f ca="1"/>
        <v>0.19391288273613608</v>
      </c>
      <c r="AC25" s="28">
        <f ca="1"/>
        <v>0.19227699472047366</v>
      </c>
      <c r="AD25" s="28">
        <f ca="1"/>
        <v>0.21522715767954093</v>
      </c>
      <c r="AE25" s="28">
        <f ca="1"/>
        <v>0.21737858395537463</v>
      </c>
      <c r="AF25" s="28">
        <f ca="1"/>
        <v>0.21705049534242465</v>
      </c>
      <c r="AG25" s="28">
        <f ca="1"/>
        <v>0.21111266927460587</v>
      </c>
      <c r="AH25" s="28">
        <f ca="1"/>
        <v>0.2112920181377001</v>
      </c>
      <c r="AI25" s="28">
        <f ca="1"/>
        <v>0.20797926549866685</v>
      </c>
      <c r="AJ25" s="28">
        <f ca="1"/>
        <v>0.20645214562376793</v>
      </c>
      <c r="AK25" s="28">
        <f ca="1"/>
        <v>0.20548495820785898</v>
      </c>
      <c r="AL25" s="28">
        <f ca="1"/>
        <v>0.19179940043978014</v>
      </c>
      <c r="AM25" s="28" t="str">
        <f ca="1"/>
        <v/>
      </c>
      <c r="AN25" s="28" t="str">
        <f ca="1"/>
        <v/>
      </c>
      <c r="AO25" s="28" t="str">
        <f ca="1"/>
        <v/>
      </c>
      <c r="AP25" s="28" t="str">
        <f ca="1"/>
        <v/>
      </c>
      <c r="AQ25" s="28" t="str">
        <f ca="1"/>
        <v/>
      </c>
      <c r="AR25" s="28" t="str">
        <f ca="1"/>
        <v/>
      </c>
      <c r="AS25" s="28" t="str">
        <f ca="1"/>
        <v/>
      </c>
      <c r="AT25" s="28" t="str">
        <f ca="1"/>
        <v/>
      </c>
      <c r="AU25" s="28" t="str">
        <f ca="1"/>
        <v/>
      </c>
      <c r="AV25" s="28" t="str">
        <f ca="1"/>
        <v/>
      </c>
      <c r="AW25" s="28" t="str">
        <f ca="1"/>
        <v/>
      </c>
      <c r="AX25" s="28" t="str">
        <f ca="1"/>
        <v/>
      </c>
      <c r="AY25" s="28" t="e">
        <f ca="1"/>
        <v>#N/A</v>
      </c>
      <c r="AZ25" s="28" t="e">
        <f ca="1"/>
        <v>#N/A</v>
      </c>
      <c r="BA25" s="28" t="e">
        <f ca="1"/>
        <v>#N/A</v>
      </c>
      <c r="BB25" s="28" t="e">
        <f ca="1"/>
        <v>#N/A</v>
      </c>
      <c r="BC25" s="28" t="e">
        <f ca="1"/>
        <v>#N/A</v>
      </c>
      <c r="BD25" s="28" t="e">
        <f ca="1"/>
        <v>#N/A</v>
      </c>
      <c r="BE25" s="28" t="e">
        <f ca="1"/>
        <v>#N/A</v>
      </c>
      <c r="BF25" s="28" t="e">
        <f ca="1"/>
        <v>#N/A</v>
      </c>
      <c r="BG25" s="28" t="e">
        <f ca="1"/>
        <v>#N/A</v>
      </c>
      <c r="BH25" s="28" t="e">
        <f ca="1"/>
        <v>#N/A</v>
      </c>
      <c r="BI25" s="28" t="e">
        <f ca="1"/>
        <v>#N/A</v>
      </c>
      <c r="BK25" s="9">
        <f ca="1">INDEX(_ParoRegESP,ROWS($A$1:A10))</f>
        <v>3254703</v>
      </c>
      <c r="BL25" s="9">
        <f ca="1">INDEX(_ParoRegESP,ROWS($A$1:C10))</f>
        <v>3254703</v>
      </c>
      <c r="BM25" s="9"/>
      <c r="BN25" s="38">
        <f ca="1">IF(INDEX(Previsiones_ParoRegESP,9)&gt;INDEX(_ParoRegESP,_NumeroMeses),1,0)</f>
        <v>1</v>
      </c>
    </row>
    <row r="26" spans="1:66" x14ac:dyDescent="0.25">
      <c r="A26" s="6">
        <v>10</v>
      </c>
      <c r="B26" s="28">
        <f ca="1"/>
        <v>3.7001746858363535E-2</v>
      </c>
      <c r="C26" s="28">
        <f ca="1"/>
        <v>3.5073740125939702E-2</v>
      </c>
      <c r="D26" s="28">
        <f ca="1"/>
        <v>3.4048301274516753E-2</v>
      </c>
      <c r="E26" s="28">
        <f ca="1"/>
        <v>2.9750452453351121E-2</v>
      </c>
      <c r="F26" s="28">
        <f ca="1"/>
        <v>2.550396901030548E-2</v>
      </c>
      <c r="G26" s="28">
        <f ca="1"/>
        <v>2.5194760148197326E-2</v>
      </c>
      <c r="H26" s="28">
        <f ca="1"/>
        <v>2.4504915662948889E-2</v>
      </c>
      <c r="I26" s="28">
        <f ca="1"/>
        <v>2.2320678244669916E-2</v>
      </c>
      <c r="J26" s="28">
        <f ca="1"/>
        <v>2.2734024586108258E-2</v>
      </c>
      <c r="K26" s="28">
        <f ca="1"/>
        <v>2.3030579496659147E-2</v>
      </c>
      <c r="L26" s="28">
        <f ca="1"/>
        <v>2.5232703542587775E-2</v>
      </c>
      <c r="M26" s="28">
        <f ca="1"/>
        <v>2.8987487325891743E-2</v>
      </c>
      <c r="N26" s="28">
        <f ca="1"/>
        <v>3.1470460138695644E-2</v>
      </c>
      <c r="O26" s="28">
        <f ca="1"/>
        <v>3.1955046191564133E-2</v>
      </c>
      <c r="P26" s="28">
        <f ca="1"/>
        <v>3.4246754895967825E-2</v>
      </c>
      <c r="Q26" s="28">
        <f ca="1"/>
        <v>3.7772187187474333E-2</v>
      </c>
      <c r="R26" s="28">
        <f ca="1"/>
        <v>3.9098753787790888E-2</v>
      </c>
      <c r="S26" s="28">
        <f ca="1"/>
        <v>5.1604039023082235E-2</v>
      </c>
      <c r="T26" s="28">
        <f ca="1"/>
        <v>7.0381502297478651E-2</v>
      </c>
      <c r="U26" s="28">
        <f ca="1"/>
        <v>8.9437048680368822E-2</v>
      </c>
      <c r="V26" s="28">
        <f ca="1"/>
        <v>0.11177078425425918</v>
      </c>
      <c r="W26" s="28">
        <f ca="1"/>
        <v>0.13181222691467276</v>
      </c>
      <c r="X26" s="28">
        <f ca="1"/>
        <v>0.14558538275661603</v>
      </c>
      <c r="Y26" s="28">
        <f ca="1"/>
        <v>0.15948155682564075</v>
      </c>
      <c r="Z26" s="28">
        <f ca="1"/>
        <v>0.17214760162973655</v>
      </c>
      <c r="AA26" s="28">
        <f ca="1"/>
        <v>0.18403273063088371</v>
      </c>
      <c r="AB26" s="28">
        <f ca="1"/>
        <v>0.20077102393926918</v>
      </c>
      <c r="AC26" s="28">
        <f ca="1"/>
        <v>0.19890603548303143</v>
      </c>
      <c r="AD26" s="28">
        <f ca="1"/>
        <v>0.20382653568368647</v>
      </c>
      <c r="AE26" s="28">
        <f ca="1"/>
        <v>0.203707717963309</v>
      </c>
      <c r="AF26" s="28">
        <f ca="1"/>
        <v>0.2017271660968098</v>
      </c>
      <c r="AG26" s="28">
        <f ca="1"/>
        <v>0.1970599082496991</v>
      </c>
      <c r="AH26" s="28">
        <f ca="1"/>
        <v>0.18886116046401025</v>
      </c>
      <c r="AI26" s="28">
        <f ca="1"/>
        <v>0.18469945433901158</v>
      </c>
      <c r="AJ26" s="28">
        <f ca="1"/>
        <v>0.17629081216027664</v>
      </c>
      <c r="AK26" s="28">
        <f ca="1"/>
        <v>0.16873935093376519</v>
      </c>
      <c r="AL26" s="28">
        <f ca="1"/>
        <v>0.15004969828910439</v>
      </c>
      <c r="AM26" s="28" t="str">
        <f ca="1"/>
        <v/>
      </c>
      <c r="AN26" s="28" t="str">
        <f ca="1"/>
        <v/>
      </c>
      <c r="AO26" s="28" t="str">
        <f ca="1"/>
        <v/>
      </c>
      <c r="AP26" s="28" t="str">
        <f ca="1"/>
        <v/>
      </c>
      <c r="AQ26" s="28" t="str">
        <f ca="1"/>
        <v/>
      </c>
      <c r="AR26" s="28" t="str">
        <f ca="1"/>
        <v/>
      </c>
      <c r="AS26" s="28" t="str">
        <f ca="1"/>
        <v/>
      </c>
      <c r="AT26" s="28" t="str">
        <f ca="1"/>
        <v/>
      </c>
      <c r="AU26" s="28" t="str">
        <f ca="1"/>
        <v/>
      </c>
      <c r="AV26" s="28" t="str">
        <f ca="1"/>
        <v/>
      </c>
      <c r="AW26" s="28" t="str">
        <f ca="1"/>
        <v/>
      </c>
      <c r="AX26" s="28" t="str">
        <f ca="1"/>
        <v/>
      </c>
      <c r="AY26" s="28" t="e">
        <f ca="1"/>
        <v>#N/A</v>
      </c>
      <c r="AZ26" s="28" t="e">
        <f ca="1"/>
        <v>#N/A</v>
      </c>
      <c r="BA26" s="28" t="e">
        <f ca="1"/>
        <v>#N/A</v>
      </c>
      <c r="BB26" s="28" t="e">
        <f ca="1"/>
        <v>#N/A</v>
      </c>
      <c r="BC26" s="28" t="e">
        <f ca="1"/>
        <v>#N/A</v>
      </c>
      <c r="BD26" s="28" t="e">
        <f ca="1"/>
        <v>#N/A</v>
      </c>
      <c r="BE26" s="28" t="e">
        <f ca="1"/>
        <v>#N/A</v>
      </c>
      <c r="BF26" s="28" t="e">
        <f ca="1"/>
        <v>#N/A</v>
      </c>
      <c r="BG26" s="28" t="e">
        <f ca="1"/>
        <v>#N/A</v>
      </c>
      <c r="BH26" s="28" t="e">
        <f ca="1"/>
        <v>#N/A</v>
      </c>
      <c r="BI26" s="28" t="e">
        <f ca="1"/>
        <v>#N/A</v>
      </c>
      <c r="BK26" s="9">
        <f ca="1">INDEX(_ParoRegESP,ROWS($A$1:A11))</f>
        <v>3252867</v>
      </c>
      <c r="BL26" s="9">
        <f ca="1">INDEX(_ParoRegESP,ROWS($A$1:C11))</f>
        <v>3252867</v>
      </c>
      <c r="BM26" s="9"/>
      <c r="BN26" s="38">
        <f ca="1">IF(INDEX(Previsiones_ParoRegESP,10)&gt;INDEX(_ParoRegESP,_NumeroMeses),1,0)</f>
        <v>1</v>
      </c>
    </row>
    <row r="27" spans="1:66" x14ac:dyDescent="0.25">
      <c r="A27" s="6">
        <v>11</v>
      </c>
      <c r="B27" s="28">
        <f ca="1"/>
        <v>3.7037900697575947E-2</v>
      </c>
      <c r="C27" s="28">
        <f ca="1"/>
        <v>3.5932215039511176E-2</v>
      </c>
      <c r="D27" s="28">
        <f ca="1"/>
        <v>3.5654940142641131E-2</v>
      </c>
      <c r="E27" s="28">
        <f ca="1"/>
        <v>3.4392493116139865E-2</v>
      </c>
      <c r="F27" s="28">
        <f ca="1"/>
        <v>2.9373742895539907E-2</v>
      </c>
      <c r="G27" s="28">
        <f ca="1"/>
        <v>2.6604490332725186E-2</v>
      </c>
      <c r="H27" s="28">
        <f ca="1"/>
        <v>2.5907484694892052E-2</v>
      </c>
      <c r="I27" s="28">
        <f ca="1"/>
        <v>2.5053317557457478E-2</v>
      </c>
      <c r="J27" s="28">
        <f ca="1"/>
        <v>2.2832834509472162E-2</v>
      </c>
      <c r="K27" s="28">
        <f ca="1"/>
        <v>2.1702017814655618E-2</v>
      </c>
      <c r="L27" s="28">
        <f ca="1"/>
        <v>2.4132652251247902E-2</v>
      </c>
      <c r="M27" s="28">
        <f ca="1"/>
        <v>2.8470530595111548E-2</v>
      </c>
      <c r="N27" s="28">
        <f ca="1"/>
        <v>3.2111049256327524E-2</v>
      </c>
      <c r="O27" s="28">
        <f ca="1"/>
        <v>3.3641216360797498E-2</v>
      </c>
      <c r="P27" s="28">
        <f ca="1"/>
        <v>3.4825493357598401E-2</v>
      </c>
      <c r="Q27" s="28">
        <f ca="1"/>
        <v>3.6183814937612399E-2</v>
      </c>
      <c r="R27" s="28">
        <f ca="1"/>
        <v>4.9835505973047978E-2</v>
      </c>
      <c r="S27" s="28">
        <f ca="1"/>
        <v>7.2072915921019859E-2</v>
      </c>
      <c r="T27" s="28">
        <f ca="1"/>
        <v>9.1382699001345685E-2</v>
      </c>
      <c r="U27" s="28">
        <f ca="1"/>
        <v>0.11035463428802481</v>
      </c>
      <c r="V27" s="28">
        <f ca="1"/>
        <v>0.12617619117870729</v>
      </c>
      <c r="W27" s="28">
        <f ca="1"/>
        <v>0.14568309825220491</v>
      </c>
      <c r="X27" s="28">
        <f ca="1"/>
        <v>0.15754719340998533</v>
      </c>
      <c r="Y27" s="28">
        <f ca="1"/>
        <v>0.16812123251268424</v>
      </c>
      <c r="Z27" s="28">
        <f ca="1"/>
        <v>0.17844656616020621</v>
      </c>
      <c r="AA27" s="28">
        <f ca="1"/>
        <v>0.19076026821141792</v>
      </c>
      <c r="AB27" s="28">
        <f ca="1"/>
        <v>0.20494933296847345</v>
      </c>
      <c r="AC27" s="28">
        <f ca="1"/>
        <v>0.21834341329051152</v>
      </c>
      <c r="AD27" s="28">
        <f ca="1"/>
        <v>0.22495470556362679</v>
      </c>
      <c r="AE27" s="28">
        <f ca="1"/>
        <v>0.22338934254487111</v>
      </c>
      <c r="AF27" s="28">
        <f ca="1"/>
        <v>0.22220693684676313</v>
      </c>
      <c r="AG27" s="28">
        <f ca="1"/>
        <v>0.2197732282548952</v>
      </c>
      <c r="AH27" s="28">
        <f ca="1"/>
        <v>0.2194351854783172</v>
      </c>
      <c r="AI27" s="28">
        <f ca="1"/>
        <v>0.21422777536951421</v>
      </c>
      <c r="AJ27" s="28">
        <f ca="1"/>
        <v>0.21712436588651263</v>
      </c>
      <c r="AK27" s="28">
        <f ca="1"/>
        <v>0.21951885818834491</v>
      </c>
      <c r="AL27" s="28">
        <f ca="1"/>
        <v>0.22964578231630672</v>
      </c>
      <c r="AM27" s="28" t="str">
        <f ca="1"/>
        <v/>
      </c>
      <c r="AN27" s="28" t="str">
        <f ca="1"/>
        <v/>
      </c>
      <c r="AO27" s="28" t="str">
        <f ca="1"/>
        <v/>
      </c>
      <c r="AP27" s="28" t="str">
        <f ca="1"/>
        <v/>
      </c>
      <c r="AQ27" s="28" t="str">
        <f ca="1"/>
        <v/>
      </c>
      <c r="AR27" s="28" t="str">
        <f ca="1"/>
        <v/>
      </c>
      <c r="AS27" s="28" t="str">
        <f ca="1"/>
        <v/>
      </c>
      <c r="AT27" s="28" t="str">
        <f ca="1"/>
        <v/>
      </c>
      <c r="AU27" s="28" t="str">
        <f ca="1"/>
        <v/>
      </c>
      <c r="AV27" s="28" t="str">
        <f ca="1"/>
        <v/>
      </c>
      <c r="AW27" s="28" t="str">
        <f ca="1"/>
        <v/>
      </c>
      <c r="AX27" s="28" t="str">
        <f ca="1"/>
        <v/>
      </c>
      <c r="AY27" s="28" t="e">
        <f ca="1"/>
        <v>#N/A</v>
      </c>
      <c r="AZ27" s="28" t="e">
        <f ca="1"/>
        <v>#N/A</v>
      </c>
      <c r="BA27" s="28" t="e">
        <f ca="1"/>
        <v>#N/A</v>
      </c>
      <c r="BB27" s="28" t="e">
        <f ca="1"/>
        <v>#N/A</v>
      </c>
      <c r="BC27" s="28" t="e">
        <f ca="1"/>
        <v>#N/A</v>
      </c>
      <c r="BD27" s="28" t="e">
        <f ca="1"/>
        <v>#N/A</v>
      </c>
      <c r="BE27" s="28" t="e">
        <f ca="1"/>
        <v>#N/A</v>
      </c>
      <c r="BF27" s="28" t="e">
        <f ca="1"/>
        <v>#N/A</v>
      </c>
      <c r="BG27" s="28" t="e">
        <f ca="1"/>
        <v>#N/A</v>
      </c>
      <c r="BH27" s="28" t="e">
        <f ca="1"/>
        <v>#N/A</v>
      </c>
      <c r="BI27" s="28" t="e">
        <f ca="1"/>
        <v>#N/A</v>
      </c>
      <c r="BK27" s="9">
        <f ca="1">INDEX(_ParoRegESP,ROWS($A$1:A12))</f>
        <v>3202297</v>
      </c>
      <c r="BL27" s="9">
        <f ca="1">INDEX(_ParoRegESP,ROWS($A$1:C12))</f>
        <v>3202297</v>
      </c>
      <c r="BM27" s="9"/>
      <c r="BN27" s="38">
        <f ca="1">IF(INDEX(Previsiones_ParoRegESP,11)&gt;INDEX(_ParoRegESP,_NumeroMeses),1,0)</f>
        <v>1</v>
      </c>
    </row>
    <row r="28" spans="1:66" x14ac:dyDescent="0.25">
      <c r="A28" s="6">
        <v>12</v>
      </c>
      <c r="B28" s="28">
        <f ca="1"/>
        <v>3.8910053155412468E-2</v>
      </c>
      <c r="C28" s="28">
        <f ca="1"/>
        <v>3.8532909639167022E-2</v>
      </c>
      <c r="D28" s="28">
        <f ca="1"/>
        <v>3.8735168963850458E-2</v>
      </c>
      <c r="E28" s="28">
        <f ca="1"/>
        <v>3.8049522125380715E-2</v>
      </c>
      <c r="F28" s="28">
        <f ca="1"/>
        <v>3.5890938290670658E-2</v>
      </c>
      <c r="G28" s="28">
        <f ca="1"/>
        <v>3.1665762849856893E-2</v>
      </c>
      <c r="H28" s="28">
        <f ca="1"/>
        <v>2.7657444246645225E-2</v>
      </c>
      <c r="I28" s="28">
        <f ca="1"/>
        <v>2.6189558741685867E-2</v>
      </c>
      <c r="J28" s="28">
        <f ca="1"/>
        <v>2.5012741522562883E-2</v>
      </c>
      <c r="K28" s="28">
        <f ca="1"/>
        <v>2.1320831494117013E-2</v>
      </c>
      <c r="L28" s="28">
        <f ca="1"/>
        <v>2.2510303001527676E-2</v>
      </c>
      <c r="M28" s="28">
        <f ca="1"/>
        <v>2.6655230457558125E-2</v>
      </c>
      <c r="N28" s="28">
        <f ca="1"/>
        <v>3.02249057552972E-2</v>
      </c>
      <c r="O28" s="28">
        <f ca="1"/>
        <v>3.2819074713314501E-2</v>
      </c>
      <c r="P28" s="28">
        <f ca="1"/>
        <v>3.4408826218814408E-2</v>
      </c>
      <c r="Q28" s="28">
        <f ca="1"/>
        <v>4.4619447582555365E-2</v>
      </c>
      <c r="R28" s="28">
        <f ca="1"/>
        <v>6.6037409793483326E-2</v>
      </c>
      <c r="S28" s="28">
        <f ca="1"/>
        <v>8.9605585120568002E-2</v>
      </c>
      <c r="T28" s="28">
        <f ca="1"/>
        <v>0.1092570136188194</v>
      </c>
      <c r="U28" s="28">
        <f ca="1"/>
        <v>0.12489922897188639</v>
      </c>
      <c r="V28" s="28">
        <f ca="1"/>
        <v>0.13945668948905288</v>
      </c>
      <c r="W28" s="28">
        <f ca="1"/>
        <v>0.15507349840202844</v>
      </c>
      <c r="X28" s="28">
        <f ca="1"/>
        <v>0.16734224113193563</v>
      </c>
      <c r="Y28" s="28">
        <f ca="1"/>
        <v>0.17765893765773072</v>
      </c>
      <c r="Z28" s="28">
        <f ca="1"/>
        <v>0.18763615577548193</v>
      </c>
      <c r="AA28" s="28">
        <f ca="1"/>
        <v>0.19795180915461352</v>
      </c>
      <c r="AB28" s="28">
        <f ca="1"/>
        <v>0.20951669245612672</v>
      </c>
      <c r="AC28" s="28">
        <f ca="1"/>
        <v>0.22291199076988649</v>
      </c>
      <c r="AD28" s="28">
        <f ca="1"/>
        <v>0.22991729778556394</v>
      </c>
      <c r="AE28" s="28">
        <f ca="1"/>
        <v>0.22848019542109221</v>
      </c>
      <c r="AF28" s="28">
        <f ca="1"/>
        <v>0.22382459759012413</v>
      </c>
      <c r="AG28" s="28">
        <f ca="1"/>
        <v>0.21868117685834346</v>
      </c>
      <c r="AH28" s="28">
        <f ca="1"/>
        <v>0.21712910817330172</v>
      </c>
      <c r="AI28" s="28">
        <f ca="1"/>
        <v>0.21581904994071344</v>
      </c>
      <c r="AJ28" s="28">
        <f ca="1"/>
        <v>0.20911756902433651</v>
      </c>
      <c r="AK28" s="28">
        <f ca="1"/>
        <v>0.21425836327183603</v>
      </c>
      <c r="AL28" s="28">
        <f ca="1"/>
        <v>0.21827124236076406</v>
      </c>
      <c r="AM28" s="28" t="str">
        <f ca="1"/>
        <v/>
      </c>
      <c r="AN28" s="28" t="str">
        <f ca="1"/>
        <v/>
      </c>
      <c r="AO28" s="28" t="str">
        <f ca="1"/>
        <v/>
      </c>
      <c r="AP28" s="28" t="str">
        <f ca="1"/>
        <v/>
      </c>
      <c r="AQ28" s="28" t="str">
        <f ca="1"/>
        <v/>
      </c>
      <c r="AR28" s="28" t="str">
        <f ca="1"/>
        <v/>
      </c>
      <c r="AS28" s="28" t="str">
        <f ca="1"/>
        <v/>
      </c>
      <c r="AT28" s="28" t="str">
        <f ca="1"/>
        <v/>
      </c>
      <c r="AU28" s="28" t="str">
        <f ca="1"/>
        <v/>
      </c>
      <c r="AV28" s="28" t="str">
        <f ca="1"/>
        <v/>
      </c>
      <c r="AW28" s="28" t="str">
        <f ca="1"/>
        <v/>
      </c>
      <c r="AX28" s="28" t="str">
        <f ca="1"/>
        <v/>
      </c>
      <c r="AY28" s="28" t="e">
        <f ca="1"/>
        <v>#N/A</v>
      </c>
      <c r="AZ28" s="28" t="e">
        <f ca="1"/>
        <v>#N/A</v>
      </c>
      <c r="BA28" s="28" t="e">
        <f ca="1"/>
        <v>#N/A</v>
      </c>
      <c r="BB28" s="28" t="e">
        <f ca="1"/>
        <v>#N/A</v>
      </c>
      <c r="BC28" s="28" t="e">
        <f ca="1"/>
        <v>#N/A</v>
      </c>
      <c r="BD28" s="28" t="e">
        <f ca="1"/>
        <v>#N/A</v>
      </c>
      <c r="BE28" s="28" t="e">
        <f ca="1"/>
        <v>#N/A</v>
      </c>
      <c r="BF28" s="28" t="e">
        <f ca="1"/>
        <v>#N/A</v>
      </c>
      <c r="BG28" s="28" t="e">
        <f ca="1"/>
        <v>#N/A</v>
      </c>
      <c r="BH28" s="28" t="e">
        <f ca="1"/>
        <v>#N/A</v>
      </c>
      <c r="BI28" s="28" t="e">
        <f ca="1"/>
        <v>#N/A</v>
      </c>
      <c r="BK28" s="9">
        <f ca="1">INDEX(_ParoRegESP,ROWS($A$1:A13))</f>
        <v>3285761</v>
      </c>
      <c r="BL28" s="9">
        <f ca="1">INDEX(_ParoRegESP,ROWS($A$1:C13))</f>
        <v>3285761</v>
      </c>
      <c r="BM28" s="9"/>
      <c r="BN28" s="38">
        <f ca="1">IF(INDEX(Previsiones_ParoRegESP,12)&gt;INDEX(_ParoRegESP,_NumeroMeses),1,0)</f>
        <v>1</v>
      </c>
    </row>
    <row r="29" spans="1:66" x14ac:dyDescent="0.25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Z29"/>
      <c r="BA29"/>
      <c r="BB29"/>
      <c r="BK29" s="9">
        <f ca="1">INDEX(_ParoRegESP,ROWS($A$1:A14))</f>
        <v>3289040</v>
      </c>
      <c r="BL29" s="9">
        <f ca="1">INDEX(_ParoRegESP,ROWS($A$1:C14))</f>
        <v>3289040</v>
      </c>
      <c r="BM29" s="9"/>
    </row>
    <row r="30" spans="1:66" x14ac:dyDescent="0.25">
      <c r="A30" s="2" t="s">
        <v>0</v>
      </c>
      <c r="B30" s="3">
        <f t="shared" ref="B30:AG30" ca="1" si="1">B16</f>
        <v>43131</v>
      </c>
      <c r="C30" s="3">
        <f t="shared" ca="1" si="1"/>
        <v>43159</v>
      </c>
      <c r="D30" s="3">
        <f t="shared" ca="1" si="1"/>
        <v>43190</v>
      </c>
      <c r="E30" s="3">
        <f t="shared" ca="1" si="1"/>
        <v>43220</v>
      </c>
      <c r="F30" s="3">
        <f t="shared" ca="1" si="1"/>
        <v>43251</v>
      </c>
      <c r="G30" s="3">
        <f t="shared" ca="1" si="1"/>
        <v>43281</v>
      </c>
      <c r="H30" s="3">
        <f t="shared" ca="1" si="1"/>
        <v>43312</v>
      </c>
      <c r="I30" s="3">
        <f t="shared" ca="1" si="1"/>
        <v>43343</v>
      </c>
      <c r="J30" s="3">
        <f t="shared" ca="1" si="1"/>
        <v>43373</v>
      </c>
      <c r="K30" s="3">
        <f t="shared" ca="1" si="1"/>
        <v>43404</v>
      </c>
      <c r="L30" s="3">
        <f t="shared" ca="1" si="1"/>
        <v>43434</v>
      </c>
      <c r="M30" s="3">
        <f t="shared" ca="1" si="1"/>
        <v>43465</v>
      </c>
      <c r="N30" s="3">
        <f t="shared" ca="1" si="1"/>
        <v>43496</v>
      </c>
      <c r="O30" s="3">
        <f t="shared" ca="1" si="1"/>
        <v>43524</v>
      </c>
      <c r="P30" s="3">
        <f t="shared" ca="1" si="1"/>
        <v>43555</v>
      </c>
      <c r="Q30" s="3">
        <f t="shared" ca="1" si="1"/>
        <v>43585</v>
      </c>
      <c r="R30" s="3">
        <f t="shared" ca="1" si="1"/>
        <v>43616</v>
      </c>
      <c r="S30" s="3">
        <f t="shared" ca="1" si="1"/>
        <v>43646</v>
      </c>
      <c r="T30" s="3">
        <f t="shared" ca="1" si="1"/>
        <v>43677</v>
      </c>
      <c r="U30" s="3">
        <f t="shared" ca="1" si="1"/>
        <v>43708</v>
      </c>
      <c r="V30" s="3">
        <f t="shared" ca="1" si="1"/>
        <v>43738</v>
      </c>
      <c r="W30" s="3">
        <f t="shared" ca="1" si="1"/>
        <v>43769</v>
      </c>
      <c r="X30" s="3">
        <f t="shared" ca="1" si="1"/>
        <v>43799</v>
      </c>
      <c r="Y30" s="3">
        <f t="shared" ca="1" si="1"/>
        <v>43830</v>
      </c>
      <c r="Z30" s="3">
        <f t="shared" ca="1" si="1"/>
        <v>43861</v>
      </c>
      <c r="AA30" s="3">
        <f t="shared" ca="1" si="1"/>
        <v>43890</v>
      </c>
      <c r="AB30" s="3">
        <f t="shared" ca="1" si="1"/>
        <v>43921</v>
      </c>
      <c r="AC30" s="3">
        <f t="shared" ca="1" si="1"/>
        <v>43951</v>
      </c>
      <c r="AD30" s="3">
        <f t="shared" ca="1" si="1"/>
        <v>43982</v>
      </c>
      <c r="AE30" s="3">
        <f t="shared" ca="1" si="1"/>
        <v>44012</v>
      </c>
      <c r="AF30" s="3">
        <f t="shared" ca="1" si="1"/>
        <v>44043</v>
      </c>
      <c r="AG30" s="3">
        <f t="shared" ca="1" si="1"/>
        <v>44074</v>
      </c>
      <c r="AH30" s="3">
        <f t="shared" ref="AH30:BI30" ca="1" si="2">AH16</f>
        <v>44104</v>
      </c>
      <c r="AI30" s="3">
        <f t="shared" ca="1" si="2"/>
        <v>44135</v>
      </c>
      <c r="AJ30" s="3">
        <f t="shared" ca="1" si="2"/>
        <v>44165</v>
      </c>
      <c r="AK30" s="3">
        <f t="shared" ca="1" si="2"/>
        <v>44196</v>
      </c>
      <c r="AL30" s="3">
        <f t="shared" ca="1" si="2"/>
        <v>44227</v>
      </c>
      <c r="AM30" s="4">
        <f t="shared" ca="1" si="2"/>
        <v>44255</v>
      </c>
      <c r="AN30" s="3">
        <f t="shared" ca="1" si="2"/>
        <v>44286</v>
      </c>
      <c r="AO30" s="3">
        <f t="shared" ca="1" si="2"/>
        <v>44316</v>
      </c>
      <c r="AP30" s="3">
        <f t="shared" ca="1" si="2"/>
        <v>44347</v>
      </c>
      <c r="AQ30" s="3">
        <f t="shared" ca="1" si="2"/>
        <v>44377</v>
      </c>
      <c r="AR30" s="3">
        <f t="shared" ca="1" si="2"/>
        <v>44408</v>
      </c>
      <c r="AS30" s="3">
        <f t="shared" ca="1" si="2"/>
        <v>44439</v>
      </c>
      <c r="AT30" s="3">
        <f t="shared" ca="1" si="2"/>
        <v>44469</v>
      </c>
      <c r="AU30" s="3">
        <f t="shared" ca="1" si="2"/>
        <v>44500</v>
      </c>
      <c r="AV30" s="3">
        <f t="shared" ca="1" si="2"/>
        <v>44530</v>
      </c>
      <c r="AW30" s="3">
        <f t="shared" ca="1" si="2"/>
        <v>44561</v>
      </c>
      <c r="AX30" s="3">
        <f t="shared" ca="1" si="2"/>
        <v>44592</v>
      </c>
      <c r="AY30" s="4" t="e">
        <f t="shared" ca="1" si="2"/>
        <v>#N/A</v>
      </c>
      <c r="AZ30" s="3" t="e">
        <f t="shared" ca="1" si="2"/>
        <v>#N/A</v>
      </c>
      <c r="BA30" s="3" t="e">
        <f t="shared" ca="1" si="2"/>
        <v>#N/A</v>
      </c>
      <c r="BB30" s="3" t="e">
        <f t="shared" ca="1" si="2"/>
        <v>#N/A</v>
      </c>
      <c r="BC30" s="3" t="e">
        <f t="shared" ca="1" si="2"/>
        <v>#N/A</v>
      </c>
      <c r="BD30" s="3" t="e">
        <f t="shared" ca="1" si="2"/>
        <v>#N/A</v>
      </c>
      <c r="BE30" s="3" t="e">
        <f t="shared" ca="1" si="2"/>
        <v>#N/A</v>
      </c>
      <c r="BF30" s="3" t="e">
        <f t="shared" ca="1" si="2"/>
        <v>#N/A</v>
      </c>
      <c r="BG30" s="3" t="e">
        <f t="shared" ca="1" si="2"/>
        <v>#N/A</v>
      </c>
      <c r="BH30" s="3" t="e">
        <f t="shared" ca="1" si="2"/>
        <v>#N/A</v>
      </c>
      <c r="BI30" s="3" t="e">
        <f t="shared" ca="1" si="2"/>
        <v>#N/A</v>
      </c>
      <c r="BK30" s="9">
        <f ca="1">INDEX(_ParoRegESP,ROWS($A$1:A15))</f>
        <v>3255084</v>
      </c>
      <c r="BL30" s="9">
        <f ca="1">INDEX(_ParoRegESP,ROWS($A$1:C15))</f>
        <v>3255084</v>
      </c>
      <c r="BM30" s="9"/>
    </row>
    <row r="31" spans="1:66" x14ac:dyDescent="0.25">
      <c r="A31" s="5">
        <v>1</v>
      </c>
      <c r="B31" s="28">
        <f ca="1">MAX(B$17:B17)</f>
        <v>3.4538801284642452E-3</v>
      </c>
      <c r="C31" s="28">
        <f ca="1">MAX(C$17:C17)</f>
        <v>3.5316553278587864E-3</v>
      </c>
      <c r="D31" s="28">
        <f ca="1">MAX(D$17:D17)</f>
        <v>3.11025779751283E-3</v>
      </c>
      <c r="E31" s="28">
        <f ca="1">MAX(E$17:E17)</f>
        <v>2.6401904937162252E-3</v>
      </c>
      <c r="F31" s="28">
        <f ca="1">MAX(F$17:F17)</f>
        <v>4.6314660085719633E-3</v>
      </c>
      <c r="G31" s="28">
        <f ca="1">MAX(G$17:G17)</f>
        <v>5.3601013095359419E-3</v>
      </c>
      <c r="H31" s="28">
        <f ca="1">MAX(H$17:H17)</f>
        <v>4.8125021621500145E-3</v>
      </c>
      <c r="I31" s="28">
        <f ca="1">MAX(I$17:I17)</f>
        <v>4.5267016324088416E-3</v>
      </c>
      <c r="J31" s="28">
        <f ca="1">MAX(J$17:J17)</f>
        <v>5.6467387830969658E-3</v>
      </c>
      <c r="K31" s="28">
        <f ca="1">MAX(K$17:K17)</f>
        <v>6.514125659901014E-3</v>
      </c>
      <c r="L31" s="28">
        <f ca="1">MAX(L$17:L17)</f>
        <v>4.5884488543302456E-3</v>
      </c>
      <c r="M31" s="28">
        <f ca="1">MAX(M$17:M17)</f>
        <v>4.3643404151388846E-3</v>
      </c>
      <c r="N31" s="28">
        <f ca="1">MAX(N$17:N17)</f>
        <v>4.1173081540048064E-3</v>
      </c>
      <c r="O31" s="28">
        <f ca="1">MAX(O$17:O17)</f>
        <v>2.7935301683527222E-3</v>
      </c>
      <c r="P31" s="28">
        <f ca="1">MAX(P$17:P17)</f>
        <v>2.0102822602228254E-3</v>
      </c>
      <c r="Q31" s="28">
        <f ca="1">MAX(Q$17:Q17)</f>
        <v>3.9327794842866914E-3</v>
      </c>
      <c r="R31" s="28">
        <f ca="1">MAX(R$17:R17)</f>
        <v>3.5966697476425809E-3</v>
      </c>
      <c r="S31" s="28">
        <f ca="1">MAX(S$17:S17)</f>
        <v>5.870952159494151E-3</v>
      </c>
      <c r="T31" s="28">
        <f ca="1">MAX(T$17:T17)</f>
        <v>9.4129096782361241E-3</v>
      </c>
      <c r="U31" s="28">
        <f ca="1">MAX(U$17:U17)</f>
        <v>4.7566751343069719E-3</v>
      </c>
      <c r="V31" s="28">
        <f ca="1">MAX(V$17:V17)</f>
        <v>4.956042502888806E-3</v>
      </c>
      <c r="W31" s="28">
        <f ca="1">MAX(W$17:W17)</f>
        <v>1.0766433405780719E-2</v>
      </c>
      <c r="X31" s="28">
        <f ca="1">MAX(X$17:X17)</f>
        <v>8.9308842628613039E-3</v>
      </c>
      <c r="Y31" s="28">
        <f ca="1">MAX(Y$17:Y17)</f>
        <v>4.3832061661186403E-3</v>
      </c>
      <c r="Z31" s="28">
        <f ca="1">MAX(Z$17:Z17)</f>
        <v>2.4893130709205094E-3</v>
      </c>
      <c r="AA31" s="28">
        <f ca="1">MAX(AA$17:AA17)</f>
        <v>5.7511326140026534E-3</v>
      </c>
      <c r="AB31" s="28">
        <f ca="1">MAX(AB$17:AB17)</f>
        <v>5.9142733993925868E-2</v>
      </c>
      <c r="AC31" s="28">
        <f ca="1">MAX(AC$17:AC17)</f>
        <v>9.6094846529442904E-2</v>
      </c>
      <c r="AD31" s="28">
        <f ca="1">MAX(AD$17:AD17)</f>
        <v>6.3728990816887973E-2</v>
      </c>
      <c r="AE31" s="28">
        <f ca="1">MAX(AE$17:AE17)</f>
        <v>2.4432615278407305E-2</v>
      </c>
      <c r="AF31" s="28">
        <f ca="1">MAX(AF$17:AF17)</f>
        <v>2.7912810845626922E-2</v>
      </c>
      <c r="AG31" s="28">
        <f ca="1">MAX(AG$17:AG17)</f>
        <v>3.7041227498938012E-2</v>
      </c>
      <c r="AH31" s="28">
        <f ca="1">MAX(AH$17:AH17)</f>
        <v>3.0425057594307033E-2</v>
      </c>
      <c r="AI31" s="28">
        <f ca="1">MAX(AI$17:AI17)</f>
        <v>2.2014359159723215E-2</v>
      </c>
      <c r="AJ31" s="28">
        <f ca="1">MAX(AJ$17:AJ17)</f>
        <v>1.253090191194863E-2</v>
      </c>
      <c r="AK31" s="28">
        <f ca="1">MAX(AK$17:AK17)</f>
        <v>2.0353998400640401E-2</v>
      </c>
      <c r="AL31" s="28">
        <f ca="1">MAX(AL$17:AL17)</f>
        <v>2.4266817285516183E-2</v>
      </c>
      <c r="AM31" s="28">
        <f ca="1">MAX(AM$17:AM17)</f>
        <v>0</v>
      </c>
      <c r="AN31" s="28">
        <f ca="1">MAX(AN$17:AN17)</f>
        <v>0</v>
      </c>
      <c r="AO31" s="28">
        <f ca="1">MAX(AO$17:AO17)</f>
        <v>0</v>
      </c>
      <c r="AP31" s="28">
        <f ca="1">MAX(AP$17:AP17)</f>
        <v>0</v>
      </c>
      <c r="AQ31" s="28">
        <f ca="1">MAX(AQ$17:AQ17)</f>
        <v>0</v>
      </c>
      <c r="AR31" s="28">
        <f ca="1">MAX(AR$17:AR17)</f>
        <v>0</v>
      </c>
      <c r="AS31" s="28">
        <f ca="1">MAX(AS$17:AS17)</f>
        <v>0</v>
      </c>
      <c r="AT31" s="28">
        <f ca="1">MAX(AT$17:AT17)</f>
        <v>0</v>
      </c>
      <c r="AU31" s="28">
        <f ca="1">MAX(AU$17:AU17)</f>
        <v>0</v>
      </c>
      <c r="AV31" s="28">
        <f ca="1">MAX(AV$17:AV17)</f>
        <v>0</v>
      </c>
      <c r="AW31" s="28">
        <f ca="1">MAX(AW$17:AW17)</f>
        <v>0</v>
      </c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K31" s="9">
        <f ca="1">INDEX(_ParoRegESP,ROWS($A$1:A16))</f>
        <v>3163566</v>
      </c>
      <c r="BL31" s="9">
        <f ca="1">INDEX(_ParoRegESP,ROWS($A$1:C16))</f>
        <v>3163566</v>
      </c>
      <c r="BM31" s="9"/>
    </row>
    <row r="32" spans="1:66" x14ac:dyDescent="0.25">
      <c r="A32" s="5">
        <v>2</v>
      </c>
      <c r="B32" s="28">
        <f ca="1">MAX(B$17:B18)</f>
        <v>6.6112517474992954E-3</v>
      </c>
      <c r="C32" s="28">
        <f ca="1">MAX(C$17:C18)</f>
        <v>5.9453164148626347E-3</v>
      </c>
      <c r="D32" s="28">
        <f ca="1">MAX(D$17:D18)</f>
        <v>6.3925512695444005E-3</v>
      </c>
      <c r="E32" s="28">
        <f ca="1">MAX(E$17:E18)</f>
        <v>8.1164793212389237E-3</v>
      </c>
      <c r="F32" s="28">
        <f ca="1">MAX(F$17:F18)</f>
        <v>1.0672974312894028E-2</v>
      </c>
      <c r="G32" s="28">
        <f ca="1">MAX(G$17:G18)</f>
        <v>1.0340114929270183E-2</v>
      </c>
      <c r="H32" s="28">
        <f ca="1">MAX(H$17:H18)</f>
        <v>9.1564196000565867E-3</v>
      </c>
      <c r="I32" s="28">
        <f ca="1">MAX(I$17:I18)</f>
        <v>8.3184686414040261E-3</v>
      </c>
      <c r="J32" s="28">
        <f ca="1">MAX(J$17:J18)</f>
        <v>1.1610496218553683E-2</v>
      </c>
      <c r="K32" s="28">
        <f ca="1">MAX(K$17:K18)</f>
        <v>1.2160744602380239E-2</v>
      </c>
      <c r="L32" s="28">
        <f ca="1">MAX(L$17:L18)</f>
        <v>1.0566057556082531E-2</v>
      </c>
      <c r="M32" s="28">
        <f ca="1">MAX(M$17:M18)</f>
        <v>8.022372407004796E-3</v>
      </c>
      <c r="N32" s="28">
        <f ca="1">MAX(N$17:N18)</f>
        <v>5.4389579732434567E-3</v>
      </c>
      <c r="O32" s="28">
        <f ca="1">MAX(O$17:O18)</f>
        <v>5.4986576492977723E-3</v>
      </c>
      <c r="P32" s="28">
        <f ca="1">MAX(P$17:P18)</f>
        <v>3.5994077170773118E-3</v>
      </c>
      <c r="Q32" s="28">
        <f ca="1">MAX(Q$17:Q18)</f>
        <v>3.9327794842866914E-3</v>
      </c>
      <c r="R32" s="28">
        <f ca="1">MAX(R$17:R18)</f>
        <v>5.6413556865925578E-3</v>
      </c>
      <c r="S32" s="28">
        <f ca="1">MAX(S$17:S18)</f>
        <v>1.220134845405896E-2</v>
      </c>
      <c r="T32" s="28">
        <f ca="1">MAX(T$17:T18)</f>
        <v>1.4298649892163156E-2</v>
      </c>
      <c r="U32" s="28">
        <f ca="1">MAX(U$17:U18)</f>
        <v>1.5083511706585003E-2</v>
      </c>
      <c r="V32" s="28">
        <f ca="1">MAX(V$17:V18)</f>
        <v>8.9504547919561535E-3</v>
      </c>
      <c r="W32" s="28">
        <f ca="1">MAX(W$17:W18)</f>
        <v>1.0766433405780719E-2</v>
      </c>
      <c r="X32" s="28">
        <f ca="1">MAX(X$17:X18)</f>
        <v>9.1136535129655548E-3</v>
      </c>
      <c r="Y32" s="28">
        <f ca="1">MAX(Y$17:Y18)</f>
        <v>9.5719427423625342E-3</v>
      </c>
      <c r="Z32" s="28">
        <f ca="1">MAX(Z$17:Z18)</f>
        <v>8.8219796259956223E-3</v>
      </c>
      <c r="AA32" s="28">
        <f ca="1">MAX(AA$17:AA18)</f>
        <v>3.9013943773706539E-2</v>
      </c>
      <c r="AB32" s="28">
        <f ca="1">MAX(AB$17:AB18)</f>
        <v>0.10790339223486743</v>
      </c>
      <c r="AC32" s="28">
        <f ca="1">MAX(AC$17:AC18)</f>
        <v>0.13822280178071616</v>
      </c>
      <c r="AD32" s="28">
        <f ca="1">MAX(AD$17:AD18)</f>
        <v>0.13050362613893121</v>
      </c>
      <c r="AE32" s="28">
        <f ca="1">MAX(AE$17:AE18)</f>
        <v>8.4414734417365744E-2</v>
      </c>
      <c r="AF32" s="28">
        <f ca="1">MAX(AF$17:AF18)</f>
        <v>7.1019338443280067E-2</v>
      </c>
      <c r="AG32" s="28">
        <f ca="1">MAX(AG$17:AG18)</f>
        <v>6.8792264632771521E-2</v>
      </c>
      <c r="AH32" s="28">
        <f ca="1">MAX(AH$17:AH18)</f>
        <v>6.5625743998937072E-2</v>
      </c>
      <c r="AI32" s="28">
        <f ca="1">MAX(AI$17:AI18)</f>
        <v>4.7688720150911905E-2</v>
      </c>
      <c r="AJ32" s="28">
        <f ca="1">MAX(AJ$17:AJ18)</f>
        <v>3.9598756305209579E-2</v>
      </c>
      <c r="AK32" s="28">
        <f ca="1">MAX(AK$17:AK18)</f>
        <v>3.1958786502500718E-2</v>
      </c>
      <c r="AL32" s="28">
        <f ca="1">MAX(AL$17:AL18)</f>
        <v>3.8778415749590484E-2</v>
      </c>
      <c r="AM32" s="28">
        <f ca="1">MAX(AM$17:AM18)</f>
        <v>0</v>
      </c>
      <c r="AN32" s="28">
        <f ca="1">MAX(AN$17:AN18)</f>
        <v>0</v>
      </c>
      <c r="AO32" s="28">
        <f ca="1">MAX(AO$17:AO18)</f>
        <v>0</v>
      </c>
      <c r="AP32" s="28">
        <f ca="1">MAX(AP$17:AP18)</f>
        <v>0</v>
      </c>
      <c r="AQ32" s="28">
        <f ca="1">MAX(AQ$17:AQ18)</f>
        <v>0</v>
      </c>
      <c r="AR32" s="28">
        <f ca="1">MAX(AR$17:AR18)</f>
        <v>0</v>
      </c>
      <c r="AS32" s="28">
        <f ca="1">MAX(AS$17:AS18)</f>
        <v>0</v>
      </c>
      <c r="AT32" s="28">
        <f ca="1">MAX(AT$17:AT18)</f>
        <v>0</v>
      </c>
      <c r="AU32" s="28">
        <f ca="1">MAX(AU$17:AU18)</f>
        <v>0</v>
      </c>
      <c r="AV32" s="28">
        <f ca="1">MAX(AV$17:AV18)</f>
        <v>0</v>
      </c>
      <c r="AW32" s="28">
        <f ca="1">MAX(AW$17:AW18)</f>
        <v>0</v>
      </c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K32" s="9">
        <f ca="1">INDEX(_ParoRegESP,ROWS($A$1:A17))</f>
        <v>3079491</v>
      </c>
      <c r="BL32" s="9">
        <f ca="1">INDEX(_ParoRegESP,ROWS($A$1:C17))</f>
        <v>3079491</v>
      </c>
      <c r="BM32" s="9"/>
    </row>
    <row r="33" spans="1:65" x14ac:dyDescent="0.25">
      <c r="A33" s="6">
        <v>3</v>
      </c>
      <c r="B33" s="28">
        <f ca="1">MAX(B$17:B19)</f>
        <v>1.3009663059656427E-2</v>
      </c>
      <c r="C33" s="28">
        <f ca="1">MAX(C$17:C19)</f>
        <v>1.0357625335188893E-2</v>
      </c>
      <c r="D33" s="28">
        <f ca="1">MAX(D$17:D19)</f>
        <v>1.1405071761477596E-2</v>
      </c>
      <c r="E33" s="28">
        <f ca="1">MAX(E$17:E19)</f>
        <v>1.3291629945881879E-2</v>
      </c>
      <c r="F33" s="28">
        <f ca="1">MAX(F$17:F19)</f>
        <v>1.4417902880793969E-2</v>
      </c>
      <c r="G33" s="28">
        <f ca="1">MAX(G$17:G19)</f>
        <v>1.4602258451409694E-2</v>
      </c>
      <c r="H33" s="28">
        <f ca="1">MAX(H$17:H19)</f>
        <v>1.1842780981609732E-2</v>
      </c>
      <c r="I33" s="28">
        <f ca="1">MAX(I$17:I19)</f>
        <v>1.1781197534125293E-2</v>
      </c>
      <c r="J33" s="28">
        <f ca="1">MAX(J$17:J19)</f>
        <v>1.3892096781337866E-2</v>
      </c>
      <c r="K33" s="28">
        <f ca="1">MAX(K$17:K19)</f>
        <v>1.5842624208952966E-2</v>
      </c>
      <c r="L33" s="28">
        <f ca="1">MAX(L$17:L19)</f>
        <v>1.5742089730624485E-2</v>
      </c>
      <c r="M33" s="28">
        <f ca="1">MAX(M$17:M19)</f>
        <v>1.3713094768824693E-2</v>
      </c>
      <c r="N33" s="28">
        <f ca="1">MAX(N$17:N19)</f>
        <v>9.5508407849660571E-3</v>
      </c>
      <c r="O33" s="28">
        <f ca="1">MAX(O$17:O19)</f>
        <v>6.9824070081556996E-3</v>
      </c>
      <c r="P33" s="28">
        <f ca="1">MAX(P$17:P19)</f>
        <v>7.0647631043152595E-3</v>
      </c>
      <c r="Q33" s="28">
        <f ca="1">MAX(Q$17:Q19)</f>
        <v>6.765227595082822E-3</v>
      </c>
      <c r="R33" s="28">
        <f ca="1">MAX(R$17:R19)</f>
        <v>9.7792279847882906E-3</v>
      </c>
      <c r="S33" s="28">
        <f ca="1">MAX(S$17:S19)</f>
        <v>1.542157695592487E-2</v>
      </c>
      <c r="T33" s="28">
        <f ca="1">MAX(T$17:T19)</f>
        <v>1.4403653606535768E-2</v>
      </c>
      <c r="U33" s="28">
        <f ca="1">MAX(U$17:U19)</f>
        <v>1.5083511706585003E-2</v>
      </c>
      <c r="V33" s="28">
        <f ca="1">MAX(V$17:V19)</f>
        <v>1.0012997118345898E-2</v>
      </c>
      <c r="W33" s="28">
        <f ca="1">MAX(W$17:W19)</f>
        <v>1.0766433405780719E-2</v>
      </c>
      <c r="X33" s="28">
        <f ca="1">MAX(X$17:X19)</f>
        <v>9.3980959944758441E-3</v>
      </c>
      <c r="Y33" s="28">
        <f ca="1">MAX(Y$17:Y19)</f>
        <v>1.1574856050025778E-2</v>
      </c>
      <c r="Z33" s="28">
        <f ca="1">MAX(Z$17:Z19)</f>
        <v>3.5512830912211121E-2</v>
      </c>
      <c r="AA33" s="28">
        <f ca="1">MAX(AA$17:AA19)</f>
        <v>8.3254457910832746E-2</v>
      </c>
      <c r="AB33" s="28">
        <f ca="1">MAX(AB$17:AB19)</f>
        <v>0.14002021030928233</v>
      </c>
      <c r="AC33" s="28">
        <f ca="1">MAX(AC$17:AC19)</f>
        <v>0.16304639393019518</v>
      </c>
      <c r="AD33" s="28">
        <f ca="1">MAX(AD$17:AD19)</f>
        <v>0.17508611933935295</v>
      </c>
      <c r="AE33" s="28">
        <f ca="1">MAX(AE$17:AE19)</f>
        <v>0.1499619569955486</v>
      </c>
      <c r="AF33" s="28">
        <f ca="1">MAX(AF$17:AF19)</f>
        <v>0.11959912846948156</v>
      </c>
      <c r="AG33" s="28">
        <f ca="1">MAX(AG$17:AG19)</f>
        <v>0.1133915262231374</v>
      </c>
      <c r="AH33" s="28">
        <f ca="1">MAX(AH$17:AH19)</f>
        <v>9.3980845873155167E-2</v>
      </c>
      <c r="AI33" s="28">
        <f ca="1">MAX(AI$17:AI19)</f>
        <v>8.2718253084982346E-2</v>
      </c>
      <c r="AJ33" s="28">
        <f ca="1">MAX(AJ$17:AJ19)</f>
        <v>6.7572457408570444E-2</v>
      </c>
      <c r="AK33" s="28">
        <f ca="1">MAX(AK$17:AK19)</f>
        <v>5.7739355107357511E-2</v>
      </c>
      <c r="AL33" s="28">
        <f ca="1">MAX(AL$17:AL19)</f>
        <v>5.16775060075325E-2</v>
      </c>
      <c r="AM33" s="28">
        <f ca="1">MAX(AM$17:AM19)</f>
        <v>0</v>
      </c>
      <c r="AN33" s="28">
        <f ca="1">MAX(AN$17:AN19)</f>
        <v>0</v>
      </c>
      <c r="AO33" s="28">
        <f ca="1">MAX(AO$17:AO19)</f>
        <v>0</v>
      </c>
      <c r="AP33" s="28">
        <f ca="1">MAX(AP$17:AP19)</f>
        <v>0</v>
      </c>
      <c r="AQ33" s="28">
        <f ca="1">MAX(AQ$17:AQ19)</f>
        <v>0</v>
      </c>
      <c r="AR33" s="28">
        <f ca="1">MAX(AR$17:AR19)</f>
        <v>0</v>
      </c>
      <c r="AS33" s="28">
        <f ca="1">MAX(AS$17:AS19)</f>
        <v>0</v>
      </c>
      <c r="AT33" s="28">
        <f ca="1">MAX(AT$17:AT19)</f>
        <v>0</v>
      </c>
      <c r="AU33" s="28">
        <f ca="1">MAX(AU$17:AU19)</f>
        <v>0</v>
      </c>
      <c r="AV33" s="28">
        <f ca="1">MAX(AV$17:AV19)</f>
        <v>0</v>
      </c>
      <c r="AW33" s="28">
        <f ca="1">MAX(AW$17:AW19)</f>
        <v>0</v>
      </c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K33" s="9">
        <f ca="1">INDEX(_ParoRegESP,ROWS($A$1:A18))</f>
        <v>3015686</v>
      </c>
      <c r="BL33" s="9">
        <f ca="1">INDEX(_ParoRegESP,ROWS($A$1:C18))</f>
        <v>3015686</v>
      </c>
      <c r="BM33" s="9"/>
    </row>
    <row r="34" spans="1:65" x14ac:dyDescent="0.25">
      <c r="A34" s="6">
        <v>4</v>
      </c>
      <c r="B34" s="28">
        <f ca="1">MAX(B$17:B20)</f>
        <v>1.9885747468164516E-2</v>
      </c>
      <c r="C34" s="28">
        <f ca="1">MAX(C$17:C20)</f>
        <v>1.675161141412531E-2</v>
      </c>
      <c r="D34" s="28">
        <f ca="1">MAX(D$17:D20)</f>
        <v>1.6682050314115425E-2</v>
      </c>
      <c r="E34" s="28">
        <f ca="1">MAX(E$17:E20)</f>
        <v>1.7568093277587005E-2</v>
      </c>
      <c r="F34" s="28">
        <f ca="1">MAX(F$17:F20)</f>
        <v>1.9094055884686517E-2</v>
      </c>
      <c r="G34" s="28">
        <f ca="1">MAX(G$17:G20)</f>
        <v>1.874675357218835E-2</v>
      </c>
      <c r="H34" s="28">
        <f ca="1">MAX(H$17:H20)</f>
        <v>1.7794803377817994E-2</v>
      </c>
      <c r="I34" s="28">
        <f ca="1">MAX(I$17:I20)</f>
        <v>1.8046917170604193E-2</v>
      </c>
      <c r="J34" s="28">
        <f ca="1">MAX(J$17:J20)</f>
        <v>1.8777835665397112E-2</v>
      </c>
      <c r="K34" s="28">
        <f ca="1">MAX(K$17:K20)</f>
        <v>1.7873088470889045E-2</v>
      </c>
      <c r="L34" s="28">
        <f ca="1">MAX(L$17:L20)</f>
        <v>1.7614534718693287E-2</v>
      </c>
      <c r="M34" s="28">
        <f ca="1">MAX(M$17:M20)</f>
        <v>1.8370476778156467E-2</v>
      </c>
      <c r="N34" s="28">
        <f ca="1">MAX(N$17:N20)</f>
        <v>1.4898837509826178E-2</v>
      </c>
      <c r="O34" s="28">
        <f ca="1">MAX(O$17:O20)</f>
        <v>1.0633971284059979E-2</v>
      </c>
      <c r="P34" s="28">
        <f ca="1">MAX(P$17:P20)</f>
        <v>9.9277435632428856E-3</v>
      </c>
      <c r="Q34" s="28">
        <f ca="1">MAX(Q$17:Q20)</f>
        <v>1.3314319931396675E-2</v>
      </c>
      <c r="R34" s="28">
        <f ca="1">MAX(R$17:R20)</f>
        <v>1.6320257340069273E-2</v>
      </c>
      <c r="S34" s="28">
        <f ca="1">MAX(S$17:S20)</f>
        <v>1.8687361715753012E-2</v>
      </c>
      <c r="T34" s="28">
        <f ca="1">MAX(T$17:T20)</f>
        <v>1.8717477546491654E-2</v>
      </c>
      <c r="U34" s="28">
        <f ca="1">MAX(U$17:U20)</f>
        <v>1.7798364114904465E-2</v>
      </c>
      <c r="V34" s="28">
        <f ca="1">MAX(V$17:V20)</f>
        <v>1.4739497596051416E-2</v>
      </c>
      <c r="W34" s="28">
        <f ca="1">MAX(W$17:W20)</f>
        <v>1.1381353748873335E-2</v>
      </c>
      <c r="X34" s="28">
        <f ca="1">MAX(X$17:X20)</f>
        <v>1.1655062978245086E-2</v>
      </c>
      <c r="Y34" s="28">
        <f ca="1">MAX(Y$17:Y20)</f>
        <v>2.9306293913376649E-2</v>
      </c>
      <c r="Z34" s="28">
        <f ca="1">MAX(Z$17:Z20)</f>
        <v>6.9519032119720311E-2</v>
      </c>
      <c r="AA34" s="28">
        <f ca="1">MAX(AA$17:AA20)</f>
        <v>0.11437203266819999</v>
      </c>
      <c r="AB34" s="28">
        <f ca="1">MAX(AB$17:AB20)</f>
        <v>0.16471731491245734</v>
      </c>
      <c r="AC34" s="28">
        <f ca="1">MAX(AC$17:AC20)</f>
        <v>0.17560783199003113</v>
      </c>
      <c r="AD34" s="28">
        <f ca="1">MAX(AD$17:AD20)</f>
        <v>0.19479364956836781</v>
      </c>
      <c r="AE34" s="28">
        <f ca="1">MAX(AE$17:AE20)</f>
        <v>0.18255480054155246</v>
      </c>
      <c r="AF34" s="28">
        <f ca="1">MAX(AF$17:AF20)</f>
        <v>0.16467461766567654</v>
      </c>
      <c r="AG34" s="28">
        <f ca="1">MAX(AG$17:AG20)</f>
        <v>0.13449000680294934</v>
      </c>
      <c r="AH34" s="28">
        <f ca="1">MAX(AH$17:AH20)</f>
        <v>0.12870013426687887</v>
      </c>
      <c r="AI34" s="28">
        <f ca="1">MAX(AI$17:AI20)</f>
        <v>0.10077148635305767</v>
      </c>
      <c r="AJ34" s="28">
        <f ca="1">MAX(AJ$17:AJ20)</f>
        <v>9.3854582337890374E-2</v>
      </c>
      <c r="AK34" s="28">
        <f ca="1">MAX(AK$17:AK20)</f>
        <v>8.0795708549214765E-2</v>
      </c>
      <c r="AL34" s="28">
        <f ca="1">MAX(AL$17:AL20)</f>
        <v>6.6159707532654793E-2</v>
      </c>
      <c r="AM34" s="28">
        <f ca="1">MAX(AM$17:AM20)</f>
        <v>0</v>
      </c>
      <c r="AN34" s="28">
        <f ca="1">MAX(AN$17:AN20)</f>
        <v>0</v>
      </c>
      <c r="AO34" s="28">
        <f ca="1">MAX(AO$17:AO20)</f>
        <v>0</v>
      </c>
      <c r="AP34" s="28">
        <f ca="1">MAX(AP$17:AP20)</f>
        <v>0</v>
      </c>
      <c r="AQ34" s="28">
        <f ca="1">MAX(AQ$17:AQ20)</f>
        <v>0</v>
      </c>
      <c r="AR34" s="28">
        <f ca="1">MAX(AR$17:AR20)</f>
        <v>0</v>
      </c>
      <c r="AS34" s="28">
        <f ca="1">MAX(AS$17:AS20)</f>
        <v>0</v>
      </c>
      <c r="AT34" s="28">
        <f ca="1">MAX(AT$17:AT20)</f>
        <v>0</v>
      </c>
      <c r="AU34" s="28">
        <f ca="1">MAX(AU$17:AU20)</f>
        <v>0</v>
      </c>
      <c r="AV34" s="28">
        <f ca="1">MAX(AV$17:AV20)</f>
        <v>0</v>
      </c>
      <c r="AW34" s="28">
        <f ca="1">MAX(AW$17:AW20)</f>
        <v>0</v>
      </c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K34" s="9">
        <f ca="1">INDEX(_ParoRegESP,ROWS($A$1:A19))</f>
        <v>3011433</v>
      </c>
      <c r="BL34" s="9">
        <f ca="1">INDEX(_ParoRegESP,ROWS($A$1:C19))</f>
        <v>3011433</v>
      </c>
      <c r="BM34" s="9"/>
    </row>
    <row r="35" spans="1:65" x14ac:dyDescent="0.25">
      <c r="A35" s="6">
        <v>5</v>
      </c>
      <c r="B35" s="28">
        <f ca="1">MAX(B$17:B21)</f>
        <v>2.2739075046409332E-2</v>
      </c>
      <c r="C35" s="28">
        <f ca="1">MAX(C$17:C21)</f>
        <v>2.3186371165858005E-2</v>
      </c>
      <c r="D35" s="28">
        <f ca="1">MAX(D$17:D21)</f>
        <v>2.198642722813381E-2</v>
      </c>
      <c r="E35" s="28">
        <f ca="1">MAX(E$17:E21)</f>
        <v>2.1598762391420834E-2</v>
      </c>
      <c r="F35" s="28">
        <f ca="1">MAX(F$17:F21)</f>
        <v>2.0387248080670821E-2</v>
      </c>
      <c r="G35" s="28">
        <f ca="1">MAX(G$17:G21)</f>
        <v>2.0881585430503467E-2</v>
      </c>
      <c r="H35" s="28">
        <f ca="1">MAX(H$17:H21)</f>
        <v>2.2364025991058564E-2</v>
      </c>
      <c r="I35" s="28">
        <f ca="1">MAX(I$17:I21)</f>
        <v>2.414136575493165E-2</v>
      </c>
      <c r="J35" s="28">
        <f ca="1">MAX(J$17:J21)</f>
        <v>2.3284220980790828E-2</v>
      </c>
      <c r="K35" s="28">
        <f ca="1">MAX(K$17:K21)</f>
        <v>2.122961831281445E-2</v>
      </c>
      <c r="L35" s="28">
        <f ca="1">MAX(L$17:L21)</f>
        <v>1.9337484588964834E-2</v>
      </c>
      <c r="M35" s="28">
        <f ca="1">MAX(M$17:M21)</f>
        <v>1.9597059532698073E-2</v>
      </c>
      <c r="N35" s="28">
        <f ca="1">MAX(N$17:N21)</f>
        <v>1.833744822304071E-2</v>
      </c>
      <c r="O35" s="28">
        <f ca="1">MAX(O$17:O21)</f>
        <v>1.5035075967801608E-2</v>
      </c>
      <c r="P35" s="28">
        <f ca="1">MAX(P$17:P21)</f>
        <v>1.4171371050522512E-2</v>
      </c>
      <c r="Q35" s="28">
        <f ca="1">MAX(Q$17:Q21)</f>
        <v>1.6509833361930216E-2</v>
      </c>
      <c r="R35" s="28">
        <f ca="1">MAX(R$17:R21)</f>
        <v>1.9964065800059442E-2</v>
      </c>
      <c r="S35" s="28">
        <f ca="1">MAX(S$17:S21)</f>
        <v>2.2693038726766233E-2</v>
      </c>
      <c r="T35" s="28">
        <f ca="1">MAX(T$17:T21)</f>
        <v>2.1877960380056523E-2</v>
      </c>
      <c r="U35" s="28">
        <f ca="1">MAX(U$17:U21)</f>
        <v>2.1755009878315867E-2</v>
      </c>
      <c r="V35" s="28">
        <f ca="1">MAX(V$17:V21)</f>
        <v>1.9076367093638049E-2</v>
      </c>
      <c r="W35" s="28">
        <f ca="1">MAX(W$17:W21)</f>
        <v>1.5526757869933063E-2</v>
      </c>
      <c r="X35" s="28">
        <f ca="1">MAX(X$17:X21)</f>
        <v>2.6101394508753085E-2</v>
      </c>
      <c r="Y35" s="28">
        <f ca="1">MAX(Y$17:Y21)</f>
        <v>5.5748938577743948E-2</v>
      </c>
      <c r="Z35" s="28">
        <f ca="1">MAX(Z$17:Z21)</f>
        <v>9.2713747037466016E-2</v>
      </c>
      <c r="AA35" s="28">
        <f ca="1">MAX(AA$17:AA21)</f>
        <v>0.13273849839938279</v>
      </c>
      <c r="AB35" s="28">
        <f ca="1">MAX(AB$17:AB21)</f>
        <v>0.17305503938731159</v>
      </c>
      <c r="AC35" s="28">
        <f ca="1">MAX(AC$17:AC21)</f>
        <v>0.18354771922380672</v>
      </c>
      <c r="AD35" s="28">
        <f ca="1">MAX(AD$17:AD21)</f>
        <v>0.20987050236615906</v>
      </c>
      <c r="AE35" s="28">
        <f ca="1">MAX(AE$17:AE21)</f>
        <v>0.20392038520584227</v>
      </c>
      <c r="AF35" s="28">
        <f ca="1">MAX(AF$17:AF21)</f>
        <v>0.19304766652515115</v>
      </c>
      <c r="AG35" s="28">
        <f ca="1">MAX(AG$17:AG21)</f>
        <v>0.16899496686814178</v>
      </c>
      <c r="AH35" s="28">
        <f ca="1">MAX(AH$17:AH21)</f>
        <v>0.14086937513626058</v>
      </c>
      <c r="AI35" s="28">
        <f ca="1">MAX(AI$17:AI21)</f>
        <v>0.1505500911626533</v>
      </c>
      <c r="AJ35" s="28">
        <f ca="1">MAX(AJ$17:AJ21)</f>
        <v>0.12794404640320722</v>
      </c>
      <c r="AK35" s="28">
        <f ca="1">MAX(AK$17:AK21)</f>
        <v>0.11786316522006271</v>
      </c>
      <c r="AL35" s="28">
        <f ca="1">MAX(AL$17:AL21)</f>
        <v>9.7490775959915954E-2</v>
      </c>
      <c r="AM35" s="28">
        <f ca="1">MAX(AM$17:AM21)</f>
        <v>0</v>
      </c>
      <c r="AN35" s="28">
        <f ca="1">MAX(AN$17:AN21)</f>
        <v>0</v>
      </c>
      <c r="AO35" s="28">
        <f ca="1">MAX(AO$17:AO21)</f>
        <v>0</v>
      </c>
      <c r="AP35" s="28">
        <f ca="1">MAX(AP$17:AP21)</f>
        <v>0</v>
      </c>
      <c r="AQ35" s="28">
        <f ca="1">MAX(AQ$17:AQ21)</f>
        <v>0</v>
      </c>
      <c r="AR35" s="28">
        <f ca="1">MAX(AR$17:AR21)</f>
        <v>0</v>
      </c>
      <c r="AS35" s="28">
        <f ca="1">MAX(AS$17:AS21)</f>
        <v>0</v>
      </c>
      <c r="AT35" s="28">
        <f ca="1">MAX(AT$17:AT21)</f>
        <v>0</v>
      </c>
      <c r="AU35" s="28">
        <f ca="1">MAX(AU$17:AU21)</f>
        <v>0</v>
      </c>
      <c r="AV35" s="28">
        <f ca="1">MAX(AV$17:AV21)</f>
        <v>0</v>
      </c>
      <c r="AW35" s="28">
        <f ca="1">MAX(AW$17:AW21)</f>
        <v>0</v>
      </c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K35" s="9">
        <f ca="1">INDEX(_ParoRegESP,ROWS($A$1:A20))</f>
        <v>3065804</v>
      </c>
      <c r="BL35" s="9">
        <f ca="1">INDEX(_ParoRegESP,ROWS($A$1:C20))</f>
        <v>3065804</v>
      </c>
      <c r="BM35" s="9"/>
    </row>
    <row r="36" spans="1:65" x14ac:dyDescent="0.25">
      <c r="A36" s="6">
        <v>6</v>
      </c>
      <c r="B36" s="28">
        <f ca="1">MAX(B$17:B22)</f>
        <v>2.5837068609988217E-2</v>
      </c>
      <c r="C36" s="28">
        <f ca="1">MAX(C$17:C22)</f>
        <v>2.6126245068631704E-2</v>
      </c>
      <c r="D36" s="28">
        <f ca="1">MAX(D$17:D22)</f>
        <v>2.7294738403570558E-2</v>
      </c>
      <c r="E36" s="28">
        <f ca="1">MAX(E$17:E22)</f>
        <v>2.438402697805573E-2</v>
      </c>
      <c r="F36" s="28">
        <f ca="1">MAX(F$17:F22)</f>
        <v>2.2133907664342069E-2</v>
      </c>
      <c r="G36" s="28">
        <f ca="1">MAX(G$17:G22)</f>
        <v>2.1992989847155316E-2</v>
      </c>
      <c r="H36" s="28">
        <f ca="1">MAX(H$17:H22)</f>
        <v>2.3674507361703279E-2</v>
      </c>
      <c r="I36" s="28">
        <f ca="1">MAX(I$17:I22)</f>
        <v>2.5480805638951266E-2</v>
      </c>
      <c r="J36" s="28">
        <f ca="1">MAX(J$17:J22)</f>
        <v>2.5442845429497523E-2</v>
      </c>
      <c r="K36" s="28">
        <f ca="1">MAX(K$17:K22)</f>
        <v>2.2458903723922011E-2</v>
      </c>
      <c r="L36" s="28">
        <f ca="1">MAX(L$17:L22)</f>
        <v>1.9466921368902691E-2</v>
      </c>
      <c r="M36" s="28">
        <f ca="1">MAX(M$17:M22)</f>
        <v>1.9635364606032293E-2</v>
      </c>
      <c r="N36" s="28">
        <f ca="1">MAX(N$17:N22)</f>
        <v>1.9323714299823522E-2</v>
      </c>
      <c r="O36" s="28">
        <f ca="1">MAX(O$17:O22)</f>
        <v>1.9567641756030672E-2</v>
      </c>
      <c r="P36" s="28">
        <f ca="1">MAX(P$17:P22)</f>
        <v>2.051445904792841E-2</v>
      </c>
      <c r="Q36" s="28">
        <f ca="1">MAX(Q$17:Q22)</f>
        <v>2.0319183461499322E-2</v>
      </c>
      <c r="R36" s="28">
        <f ca="1">MAX(R$17:R22)</f>
        <v>2.4071337039698045E-2</v>
      </c>
      <c r="S36" s="28">
        <f ca="1">MAX(S$17:S22)</f>
        <v>2.7805570971607508E-2</v>
      </c>
      <c r="T36" s="28">
        <f ca="1">MAX(T$17:T22)</f>
        <v>2.6355367331202247E-2</v>
      </c>
      <c r="U36" s="28">
        <f ca="1">MAX(U$17:U22)</f>
        <v>2.4875249498126452E-2</v>
      </c>
      <c r="V36" s="28">
        <f ca="1">MAX(V$17:V22)</f>
        <v>2.4035334137469597E-2</v>
      </c>
      <c r="W36" s="28">
        <f ca="1">MAX(W$17:W22)</f>
        <v>3.7274477249712716E-2</v>
      </c>
      <c r="X36" s="28">
        <f ca="1">MAX(X$17:X22)</f>
        <v>6.1879183503806987E-2</v>
      </c>
      <c r="Y36" s="28">
        <f ca="1">MAX(Y$17:Y22)</f>
        <v>8.9666175854153124E-2</v>
      </c>
      <c r="Z36" s="28">
        <f ca="1">MAX(Z$17:Z22)</f>
        <v>0.12007601336899132</v>
      </c>
      <c r="AA36" s="28">
        <f ca="1">MAX(AA$17:AA22)</f>
        <v>0.15061444654999639</v>
      </c>
      <c r="AB36" s="28">
        <f ca="1">MAX(AB$17:AB22)</f>
        <v>0.18378187876199054</v>
      </c>
      <c r="AC36" s="28">
        <f ca="1">MAX(AC$17:AC22)</f>
        <v>0.18836494242299051</v>
      </c>
      <c r="AD36" s="28">
        <f ca="1">MAX(AD$17:AD22)</f>
        <v>0.21330012847653318</v>
      </c>
      <c r="AE36" s="28">
        <f ca="1">MAX(AE$17:AE22)</f>
        <v>0.21263798301938142</v>
      </c>
      <c r="AF36" s="28">
        <f ca="1">MAX(AF$17:AF22)</f>
        <v>0.20494133220030547</v>
      </c>
      <c r="AG36" s="28">
        <f ca="1">MAX(AG$17:AG22)</f>
        <v>0.1863470592573192</v>
      </c>
      <c r="AH36" s="28">
        <f ca="1">MAX(AH$17:AH22)</f>
        <v>0.17973052647304039</v>
      </c>
      <c r="AI36" s="28">
        <f ca="1">MAX(AI$17:AI22)</f>
        <v>0.16697680653628133</v>
      </c>
      <c r="AJ36" s="28">
        <f ca="1">MAX(AJ$17:AJ22)</f>
        <v>0.18994859155164262</v>
      </c>
      <c r="AK36" s="28">
        <f ca="1">MAX(AK$17:AK22)</f>
        <v>0.15952415435665662</v>
      </c>
      <c r="AL36" s="28">
        <f ca="1">MAX(AL$17:AL22)</f>
        <v>0.14813915426179908</v>
      </c>
      <c r="AM36" s="28">
        <f ca="1">MAX(AM$17:AM22)</f>
        <v>0</v>
      </c>
      <c r="AN36" s="28">
        <f ca="1">MAX(AN$17:AN22)</f>
        <v>0</v>
      </c>
      <c r="AO36" s="28">
        <f ca="1">MAX(AO$17:AO22)</f>
        <v>0</v>
      </c>
      <c r="AP36" s="28">
        <f ca="1">MAX(AP$17:AP22)</f>
        <v>0</v>
      </c>
      <c r="AQ36" s="28">
        <f ca="1">MAX(AQ$17:AQ22)</f>
        <v>0</v>
      </c>
      <c r="AR36" s="28">
        <f ca="1">MAX(AR$17:AR22)</f>
        <v>0</v>
      </c>
      <c r="AS36" s="28">
        <f ca="1">MAX(AS$17:AS22)</f>
        <v>0</v>
      </c>
      <c r="AT36" s="28">
        <f ca="1">MAX(AT$17:AT22)</f>
        <v>0</v>
      </c>
      <c r="AU36" s="28">
        <f ca="1">MAX(AU$17:AU22)</f>
        <v>0</v>
      </c>
      <c r="AV36" s="28">
        <f ca="1">MAX(AV$17:AV22)</f>
        <v>0</v>
      </c>
      <c r="AW36" s="28">
        <f ca="1">MAX(AW$17:AW22)</f>
        <v>0</v>
      </c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K36" s="9">
        <f ca="1">INDEX(_ParoRegESP,ROWS($A$1:A21))</f>
        <v>3079711</v>
      </c>
      <c r="BL36" s="9">
        <f ca="1">INDEX(_ParoRegESP,ROWS($A$1:C21))</f>
        <v>3079711</v>
      </c>
      <c r="BM36" s="9"/>
    </row>
    <row r="37" spans="1:65" x14ac:dyDescent="0.25">
      <c r="A37" s="5">
        <v>7</v>
      </c>
      <c r="B37" s="28">
        <f ca="1">MAX(B$17:B23)</f>
        <v>3.1568346253368768E-2</v>
      </c>
      <c r="C37" s="28">
        <f ca="1">MAX(C$17:C23)</f>
        <v>2.8401713200023212E-2</v>
      </c>
      <c r="D37" s="28">
        <f ca="1">MAX(D$17:D23)</f>
        <v>2.9545144827239016E-2</v>
      </c>
      <c r="E37" s="28">
        <f ca="1">MAX(E$17:E23)</f>
        <v>2.8185067317437116E-2</v>
      </c>
      <c r="F37" s="28">
        <f ca="1">MAX(F$17:F23)</f>
        <v>2.2424870855487496E-2</v>
      </c>
      <c r="G37" s="28">
        <f ca="1">MAX(G$17:G23)</f>
        <v>2.2523140190225222E-2</v>
      </c>
      <c r="H37" s="28">
        <f ca="1">MAX(H$17:H23)</f>
        <v>2.3674507361703279E-2</v>
      </c>
      <c r="I37" s="28">
        <f ca="1">MAX(I$17:I23)</f>
        <v>2.5480805638951266E-2</v>
      </c>
      <c r="J37" s="28">
        <f ca="1">MAX(J$17:J23)</f>
        <v>2.6828508824216994E-2</v>
      </c>
      <c r="K37" s="28">
        <f ca="1">MAX(K$17:K23)</f>
        <v>2.5202424116751328E-2</v>
      </c>
      <c r="L37" s="28">
        <f ca="1">MAX(L$17:L23)</f>
        <v>2.2343818224545686E-2</v>
      </c>
      <c r="M37" s="28">
        <f ca="1">MAX(M$17:M23)</f>
        <v>2.2955056702851136E-2</v>
      </c>
      <c r="N37" s="28">
        <f ca="1">MAX(N$17:N23)</f>
        <v>2.564111922708235E-2</v>
      </c>
      <c r="O37" s="28">
        <f ca="1">MAX(O$17:O23)</f>
        <v>2.5287099384520527E-2</v>
      </c>
      <c r="P37" s="28">
        <f ca="1">MAX(P$17:P23)</f>
        <v>2.6469440216020455E-2</v>
      </c>
      <c r="Q37" s="28">
        <f ca="1">MAX(Q$17:Q23)</f>
        <v>2.7807742287816274E-2</v>
      </c>
      <c r="R37" s="28">
        <f ca="1">MAX(R$17:R23)</f>
        <v>2.8809053756761169E-2</v>
      </c>
      <c r="S37" s="28">
        <f ca="1">MAX(S$17:S23)</f>
        <v>3.1317895140079807E-2</v>
      </c>
      <c r="T37" s="28">
        <f ca="1">MAX(T$17:T23)</f>
        <v>3.1417117350908297E-2</v>
      </c>
      <c r="U37" s="28">
        <f ca="1">MAX(U$17:U23)</f>
        <v>2.9896825599113119E-2</v>
      </c>
      <c r="V37" s="28">
        <f ca="1">MAX(V$17:V23)</f>
        <v>3.8969909204553392E-2</v>
      </c>
      <c r="W37" s="28">
        <f ca="1">MAX(W$17:W23)</f>
        <v>6.5777306543344807E-2</v>
      </c>
      <c r="X37" s="28">
        <f ca="1">MAX(X$17:X23)</f>
        <v>8.9169791574183893E-2</v>
      </c>
      <c r="Y37" s="28">
        <f ca="1">MAX(Y$17:Y23)</f>
        <v>0.1153164340056024</v>
      </c>
      <c r="Z37" s="28">
        <f ca="1">MAX(Z$17:Z23)</f>
        <v>0.13903547730152158</v>
      </c>
      <c r="AA37" s="28">
        <f ca="1">MAX(AA$17:AA23)</f>
        <v>0.16124311869554042</v>
      </c>
      <c r="AB37" s="28">
        <f ca="1">MAX(AB$17:AB23)</f>
        <v>0.18835043360213974</v>
      </c>
      <c r="AC37" s="28">
        <f ca="1">MAX(AC$17:AC23)</f>
        <v>0.19060824698376083</v>
      </c>
      <c r="AD37" s="28">
        <f ca="1">MAX(AD$17:AD23)</f>
        <v>0.21771756658079819</v>
      </c>
      <c r="AE37" s="28">
        <f ca="1">MAX(AE$17:AE23)</f>
        <v>0.21424712272661395</v>
      </c>
      <c r="AF37" s="28">
        <f ca="1">MAX(AF$17:AF23)</f>
        <v>0.21167591151879023</v>
      </c>
      <c r="AG37" s="28">
        <f ca="1">MAX(AG$17:AG23)</f>
        <v>0.20828306121089429</v>
      </c>
      <c r="AH37" s="28">
        <f ca="1">MAX(AH$17:AH23)</f>
        <v>0.20493820517612976</v>
      </c>
      <c r="AI37" s="28">
        <f ca="1">MAX(AI$17:AI23)</f>
        <v>0.20034943414476894</v>
      </c>
      <c r="AJ37" s="28">
        <f ca="1">MAX(AJ$17:AJ23)</f>
        <v>0.19067138842529696</v>
      </c>
      <c r="AK37" s="28">
        <f ca="1">MAX(AK$17:AK23)</f>
        <v>0.2313976733512835</v>
      </c>
      <c r="AL37" s="28">
        <f ca="1">MAX(AL$17:AL23)</f>
        <v>0.19468070159605208</v>
      </c>
      <c r="AM37" s="28">
        <f ca="1">MAX(AM$17:AM23)</f>
        <v>0</v>
      </c>
      <c r="AN37" s="28">
        <f ca="1">MAX(AN$17:AN23)</f>
        <v>0</v>
      </c>
      <c r="AO37" s="28">
        <f ca="1">MAX(AO$17:AO23)</f>
        <v>0</v>
      </c>
      <c r="AP37" s="28">
        <f ca="1">MAX(AP$17:AP23)</f>
        <v>0</v>
      </c>
      <c r="AQ37" s="28">
        <f ca="1">MAX(AQ$17:AQ23)</f>
        <v>0</v>
      </c>
      <c r="AR37" s="28">
        <f ca="1">MAX(AR$17:AR23)</f>
        <v>0</v>
      </c>
      <c r="AS37" s="28">
        <f ca="1">MAX(AS$17:AS23)</f>
        <v>0</v>
      </c>
      <c r="AT37" s="28">
        <f ca="1">MAX(AT$17:AT23)</f>
        <v>0</v>
      </c>
      <c r="AU37" s="28">
        <f ca="1">MAX(AU$17:AU23)</f>
        <v>0</v>
      </c>
      <c r="AV37" s="28">
        <f ca="1">MAX(AV$17:AV23)</f>
        <v>0</v>
      </c>
      <c r="AW37" s="28">
        <f ca="1">MAX(AW$17:AW23)</f>
        <v>0</v>
      </c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K37" s="9">
        <f ca="1">INDEX(_ParoRegESP,ROWS($A$1:A22))</f>
        <v>3177659</v>
      </c>
      <c r="BL37" s="9">
        <f ca="1">INDEX(_ParoRegESP,ROWS($A$1:C22))</f>
        <v>3177659</v>
      </c>
      <c r="BM37" s="9"/>
    </row>
    <row r="38" spans="1:65" x14ac:dyDescent="0.25">
      <c r="A38" s="5">
        <v>8</v>
      </c>
      <c r="B38" s="28">
        <f ca="1">MAX(B$17:B24)</f>
        <v>3.7026500350595251E-2</v>
      </c>
      <c r="C38" s="28">
        <f ca="1">MAX(C$17:C24)</f>
        <v>3.2075228608100657E-2</v>
      </c>
      <c r="D38" s="28">
        <f ca="1">MAX(D$17:D24)</f>
        <v>2.9545144827239016E-2</v>
      </c>
      <c r="E38" s="28">
        <f ca="1">MAX(E$17:E24)</f>
        <v>2.9239459853519858E-2</v>
      </c>
      <c r="F38" s="28">
        <f ca="1">MAX(F$17:F24)</f>
        <v>2.5581067302278528E-2</v>
      </c>
      <c r="G38" s="28">
        <f ca="1">MAX(G$17:G24)</f>
        <v>2.2523140190225222E-2</v>
      </c>
      <c r="H38" s="28">
        <f ca="1">MAX(H$17:H24)</f>
        <v>2.3674507361703279E-2</v>
      </c>
      <c r="I38" s="28">
        <f ca="1">MAX(I$17:I24)</f>
        <v>2.5480805638951266E-2</v>
      </c>
      <c r="J38" s="28">
        <f ca="1">MAX(J$17:J24)</f>
        <v>2.6828508824216994E-2</v>
      </c>
      <c r="K38" s="28">
        <f ca="1">MAX(K$17:K24)</f>
        <v>2.5202424116751328E-2</v>
      </c>
      <c r="L38" s="28">
        <f ca="1">MAX(L$17:L24)</f>
        <v>2.4319208794502382E-2</v>
      </c>
      <c r="M38" s="28">
        <f ca="1">MAX(M$17:M24)</f>
        <v>2.613782897445421E-2</v>
      </c>
      <c r="N38" s="28">
        <f ca="1">MAX(N$17:N24)</f>
        <v>2.7656005092017592E-2</v>
      </c>
      <c r="O38" s="28">
        <f ca="1">MAX(O$17:O24)</f>
        <v>3.0089628113428218E-2</v>
      </c>
      <c r="P38" s="28">
        <f ca="1">MAX(P$17:P24)</f>
        <v>3.2353462595343593E-2</v>
      </c>
      <c r="Q38" s="28">
        <f ca="1">MAX(Q$17:Q24)</f>
        <v>3.4519677286747597E-2</v>
      </c>
      <c r="R38" s="28">
        <f ca="1">MAX(R$17:R24)</f>
        <v>3.5821542402908288E-2</v>
      </c>
      <c r="S38" s="28">
        <f ca="1">MAX(S$17:S24)</f>
        <v>3.5702694133554945E-2</v>
      </c>
      <c r="T38" s="28">
        <f ca="1">MAX(T$17:T24)</f>
        <v>3.4149866963559095E-2</v>
      </c>
      <c r="U38" s="28">
        <f ca="1">MAX(U$17:U24)</f>
        <v>4.2843174736341416E-2</v>
      </c>
      <c r="V38" s="28">
        <f ca="1">MAX(V$17:V24)</f>
        <v>6.3282538588132237E-2</v>
      </c>
      <c r="W38" s="28">
        <f ca="1">MAX(W$17:W24)</f>
        <v>8.9064102347229543E-2</v>
      </c>
      <c r="X38" s="28">
        <f ca="1">MAX(X$17:X24)</f>
        <v>0.11159736160467726</v>
      </c>
      <c r="Y38" s="28">
        <f ca="1">MAX(Y$17:Y24)</f>
        <v>0.1320379150714836</v>
      </c>
      <c r="Z38" s="28">
        <f ca="1">MAX(Z$17:Z24)</f>
        <v>0.15129853420092015</v>
      </c>
      <c r="AA38" s="28">
        <f ca="1">MAX(AA$17:AA24)</f>
        <v>0.16898659816916045</v>
      </c>
      <c r="AB38" s="28">
        <f ca="1">MAX(AB$17:AB24)</f>
        <v>0.18835043360213974</v>
      </c>
      <c r="AC38" s="28">
        <f ca="1">MAX(AC$17:AC24)</f>
        <v>0.19060824698376083</v>
      </c>
      <c r="AD38" s="28">
        <f ca="1">MAX(AD$17:AD24)</f>
        <v>0.21771756658079819</v>
      </c>
      <c r="AE38" s="28">
        <f ca="1">MAX(AE$17:AE24)</f>
        <v>0.21457335901390778</v>
      </c>
      <c r="AF38" s="28">
        <f ca="1">MAX(AF$17:AF24)</f>
        <v>0.21200280359425389</v>
      </c>
      <c r="AG38" s="28">
        <f ca="1">MAX(AG$17:AG24)</f>
        <v>0.21062456231160348</v>
      </c>
      <c r="AH38" s="28">
        <f ca="1">MAX(AH$17:AH24)</f>
        <v>0.20807999986206402</v>
      </c>
      <c r="AI38" s="28">
        <f ca="1">MAX(AI$17:AI24)</f>
        <v>0.20496343650452203</v>
      </c>
      <c r="AJ38" s="28">
        <f ca="1">MAX(AJ$17:AJ24)</f>
        <v>0.20187648948233095</v>
      </c>
      <c r="AK38" s="28">
        <f ca="1">MAX(AK$17:AK24)</f>
        <v>0.2313976733512835</v>
      </c>
      <c r="AL38" s="28">
        <f ca="1">MAX(AL$17:AL24)</f>
        <v>0.26043014121589481</v>
      </c>
      <c r="AM38" s="28">
        <f ca="1">MAX(AM$17:AM24)</f>
        <v>0</v>
      </c>
      <c r="AN38" s="28">
        <f ca="1">MAX(AN$17:AN24)</f>
        <v>0</v>
      </c>
      <c r="AO38" s="28">
        <f ca="1">MAX(AO$17:AO24)</f>
        <v>0</v>
      </c>
      <c r="AP38" s="28">
        <f ca="1">MAX(AP$17:AP24)</f>
        <v>0</v>
      </c>
      <c r="AQ38" s="28">
        <f ca="1">MAX(AQ$17:AQ24)</f>
        <v>0</v>
      </c>
      <c r="AR38" s="28">
        <f ca="1">MAX(AR$17:AR24)</f>
        <v>0</v>
      </c>
      <c r="AS38" s="28">
        <f ca="1">MAX(AS$17:AS24)</f>
        <v>0</v>
      </c>
      <c r="AT38" s="28">
        <f ca="1">MAX(AT$17:AT24)</f>
        <v>0</v>
      </c>
      <c r="AU38" s="28">
        <f ca="1">MAX(AU$17:AU24)</f>
        <v>0</v>
      </c>
      <c r="AV38" s="28">
        <f ca="1">MAX(AV$17:AV24)</f>
        <v>0</v>
      </c>
      <c r="AW38" s="28">
        <f ca="1">MAX(AW$17:AW24)</f>
        <v>0</v>
      </c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K38" s="9">
        <f ca="1">INDEX(_ParoRegESP,ROWS($A$1:A23))</f>
        <v>3198184</v>
      </c>
      <c r="BL38" s="9">
        <f ca="1">INDEX(_ParoRegESP,ROWS($A$1:C23))</f>
        <v>3198184</v>
      </c>
      <c r="BM38" s="9"/>
    </row>
    <row r="39" spans="1:65" x14ac:dyDescent="0.25">
      <c r="A39" s="6">
        <v>9</v>
      </c>
      <c r="B39" s="28">
        <f ca="1">MAX(B$17:B25)</f>
        <v>3.7955573297284058E-2</v>
      </c>
      <c r="C39" s="28">
        <f ca="1">MAX(C$17:C25)</f>
        <v>3.5818292299924469E-2</v>
      </c>
      <c r="D39" s="28">
        <f ca="1">MAX(D$17:D25)</f>
        <v>3.112227264326756E-2</v>
      </c>
      <c r="E39" s="28">
        <f ca="1">MAX(E$17:E25)</f>
        <v>2.9239459853519858E-2</v>
      </c>
      <c r="F39" s="28">
        <f ca="1">MAX(F$17:F25)</f>
        <v>2.5879804618316682E-2</v>
      </c>
      <c r="G39" s="28">
        <f ca="1">MAX(G$17:G25)</f>
        <v>2.4152908317141484E-2</v>
      </c>
      <c r="H39" s="28">
        <f ca="1">MAX(H$17:H25)</f>
        <v>2.3674507361703279E-2</v>
      </c>
      <c r="I39" s="28">
        <f ca="1">MAX(I$17:I25)</f>
        <v>2.5480805638951266E-2</v>
      </c>
      <c r="J39" s="28">
        <f ca="1">MAX(J$17:J25)</f>
        <v>2.6828508824216994E-2</v>
      </c>
      <c r="K39" s="28">
        <f ca="1">MAX(K$17:K25)</f>
        <v>2.5202424116751328E-2</v>
      </c>
      <c r="L39" s="28">
        <f ca="1">MAX(L$17:L25)</f>
        <v>2.5414864210747328E-2</v>
      </c>
      <c r="M39" s="28">
        <f ca="1">MAX(M$17:M25)</f>
        <v>2.8516045488960872E-2</v>
      </c>
      <c r="N39" s="28">
        <f ca="1">MAX(N$17:N25)</f>
        <v>2.9298457370975296E-2</v>
      </c>
      <c r="O39" s="28">
        <f ca="1">MAX(O$17:O25)</f>
        <v>3.0810584181165498E-2</v>
      </c>
      <c r="P39" s="28">
        <f ca="1">MAX(P$17:P25)</f>
        <v>3.4501811045437134E-2</v>
      </c>
      <c r="Q39" s="28">
        <f ca="1">MAX(Q$17:Q25)</f>
        <v>3.6737085386520076E-2</v>
      </c>
      <c r="R39" s="28">
        <f ca="1">MAX(R$17:R25)</f>
        <v>3.8326170174547564E-2</v>
      </c>
      <c r="S39" s="28">
        <f ca="1">MAX(S$17:S25)</f>
        <v>3.8176185775971885E-2</v>
      </c>
      <c r="T39" s="28">
        <f ca="1">MAX(T$17:T25)</f>
        <v>4.5497703214217998E-2</v>
      </c>
      <c r="U39" s="28">
        <f ca="1">MAX(U$17:U25)</f>
        <v>6.7328224467123818E-2</v>
      </c>
      <c r="V39" s="28">
        <f ca="1">MAX(V$17:V25)</f>
        <v>8.8703598217632615E-2</v>
      </c>
      <c r="W39" s="28">
        <f ca="1">MAX(W$17:W25)</f>
        <v>0.11210351217363684</v>
      </c>
      <c r="X39" s="28">
        <f ca="1">MAX(X$17:X25)</f>
        <v>0.12930880937768371</v>
      </c>
      <c r="Y39" s="28">
        <f ca="1">MAX(Y$17:Y25)</f>
        <v>0.14777895797631804</v>
      </c>
      <c r="Z39" s="28">
        <f ca="1">MAX(Z$17:Z25)</f>
        <v>0.16289458036221949</v>
      </c>
      <c r="AA39" s="28">
        <f ca="1">MAX(AA$17:AA25)</f>
        <v>0.17698553180793367</v>
      </c>
      <c r="AB39" s="28">
        <f ca="1">MAX(AB$17:AB25)</f>
        <v>0.19391288273613608</v>
      </c>
      <c r="AC39" s="28">
        <f ca="1">MAX(AC$17:AC25)</f>
        <v>0.19227699472047366</v>
      </c>
      <c r="AD39" s="28">
        <f ca="1">MAX(AD$17:AD25)</f>
        <v>0.21771756658079819</v>
      </c>
      <c r="AE39" s="28">
        <f ca="1">MAX(AE$17:AE25)</f>
        <v>0.21737858395537463</v>
      </c>
      <c r="AF39" s="28">
        <f ca="1">MAX(AF$17:AF25)</f>
        <v>0.21705049534242465</v>
      </c>
      <c r="AG39" s="28">
        <f ca="1">MAX(AG$17:AG25)</f>
        <v>0.21111266927460587</v>
      </c>
      <c r="AH39" s="28">
        <f ca="1">MAX(AH$17:AH25)</f>
        <v>0.2112920181377001</v>
      </c>
      <c r="AI39" s="28">
        <f ca="1">MAX(AI$17:AI25)</f>
        <v>0.20797926549866685</v>
      </c>
      <c r="AJ39" s="28">
        <f ca="1">MAX(AJ$17:AJ25)</f>
        <v>0.20645214562376793</v>
      </c>
      <c r="AK39" s="28">
        <f ca="1">MAX(AK$17:AK25)</f>
        <v>0.2313976733512835</v>
      </c>
      <c r="AL39" s="28">
        <f ca="1">MAX(AL$17:AL25)</f>
        <v>0.26043014121589481</v>
      </c>
      <c r="AM39" s="28">
        <f ca="1">MAX(AM$17:AM25)</f>
        <v>0</v>
      </c>
      <c r="AN39" s="28">
        <f ca="1">MAX(AN$17:AN25)</f>
        <v>0</v>
      </c>
      <c r="AO39" s="28">
        <f ca="1">MAX(AO$17:AO25)</f>
        <v>0</v>
      </c>
      <c r="AP39" s="28">
        <f ca="1">MAX(AP$17:AP25)</f>
        <v>0</v>
      </c>
      <c r="AQ39" s="28">
        <f ca="1">MAX(AQ$17:AQ25)</f>
        <v>0</v>
      </c>
      <c r="AR39" s="28">
        <f ca="1">MAX(AR$17:AR25)</f>
        <v>0</v>
      </c>
      <c r="AS39" s="28">
        <f ca="1">MAX(AS$17:AS25)</f>
        <v>0</v>
      </c>
      <c r="AT39" s="28">
        <f ca="1">MAX(AT$17:AT25)</f>
        <v>0</v>
      </c>
      <c r="AU39" s="28">
        <f ca="1">MAX(AU$17:AU25)</f>
        <v>0</v>
      </c>
      <c r="AV39" s="28">
        <f ca="1">MAX(AV$17:AV25)</f>
        <v>0</v>
      </c>
      <c r="AW39" s="28">
        <f ca="1">MAX(AW$17:AW25)</f>
        <v>0</v>
      </c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K39" s="9">
        <f ca="1">INDEX(_ParoRegESP,ROWS($A$1:A24))</f>
        <v>3163605</v>
      </c>
      <c r="BL39" s="9">
        <f ca="1">INDEX(_ParoRegESP,ROWS($A$1:C24))</f>
        <v>3163605</v>
      </c>
      <c r="BM39" s="9"/>
    </row>
    <row r="40" spans="1:65" x14ac:dyDescent="0.25">
      <c r="A40" s="6">
        <v>10</v>
      </c>
      <c r="B40" s="28">
        <f ca="1">MAX(B$17:B26)</f>
        <v>3.7955573297284058E-2</v>
      </c>
      <c r="C40" s="28">
        <f ca="1">MAX(C$17:C26)</f>
        <v>3.5818292299924469E-2</v>
      </c>
      <c r="D40" s="28">
        <f ca="1">MAX(D$17:D26)</f>
        <v>3.4048301274516753E-2</v>
      </c>
      <c r="E40" s="28">
        <f ca="1">MAX(E$17:E26)</f>
        <v>2.9750452453351121E-2</v>
      </c>
      <c r="F40" s="28">
        <f ca="1">MAX(F$17:F26)</f>
        <v>2.5879804618316682E-2</v>
      </c>
      <c r="G40" s="28">
        <f ca="1">MAX(G$17:G26)</f>
        <v>2.5194760148197326E-2</v>
      </c>
      <c r="H40" s="28">
        <f ca="1">MAX(H$17:H26)</f>
        <v>2.4504915662948889E-2</v>
      </c>
      <c r="I40" s="28">
        <f ca="1">MAX(I$17:I26)</f>
        <v>2.5480805638951266E-2</v>
      </c>
      <c r="J40" s="28">
        <f ca="1">MAX(J$17:J26)</f>
        <v>2.6828508824216994E-2</v>
      </c>
      <c r="K40" s="28">
        <f ca="1">MAX(K$17:K26)</f>
        <v>2.5202424116751328E-2</v>
      </c>
      <c r="L40" s="28">
        <f ca="1">MAX(L$17:L26)</f>
        <v>2.5414864210747328E-2</v>
      </c>
      <c r="M40" s="28">
        <f ca="1">MAX(M$17:M26)</f>
        <v>2.8987487325891743E-2</v>
      </c>
      <c r="N40" s="28">
        <f ca="1">MAX(N$17:N26)</f>
        <v>3.1470460138695644E-2</v>
      </c>
      <c r="O40" s="28">
        <f ca="1">MAX(O$17:O26)</f>
        <v>3.1955046191564133E-2</v>
      </c>
      <c r="P40" s="28">
        <f ca="1">MAX(P$17:P26)</f>
        <v>3.4501811045437134E-2</v>
      </c>
      <c r="Q40" s="28">
        <f ca="1">MAX(Q$17:Q26)</f>
        <v>3.7772187187474333E-2</v>
      </c>
      <c r="R40" s="28">
        <f ca="1">MAX(R$17:R26)</f>
        <v>3.9098753787790888E-2</v>
      </c>
      <c r="S40" s="28">
        <f ca="1">MAX(S$17:S26)</f>
        <v>5.1604039023082235E-2</v>
      </c>
      <c r="T40" s="28">
        <f ca="1">MAX(T$17:T26)</f>
        <v>7.0381502297478651E-2</v>
      </c>
      <c r="U40" s="28">
        <f ca="1">MAX(U$17:U26)</f>
        <v>8.9437048680368822E-2</v>
      </c>
      <c r="V40" s="28">
        <f ca="1">MAX(V$17:V26)</f>
        <v>0.11177078425425918</v>
      </c>
      <c r="W40" s="28">
        <f ca="1">MAX(W$17:W26)</f>
        <v>0.13181222691467276</v>
      </c>
      <c r="X40" s="28">
        <f ca="1">MAX(X$17:X26)</f>
        <v>0.14558538275661603</v>
      </c>
      <c r="Y40" s="28">
        <f ca="1">MAX(Y$17:Y26)</f>
        <v>0.15948155682564075</v>
      </c>
      <c r="Z40" s="28">
        <f ca="1">MAX(Z$17:Z26)</f>
        <v>0.17214760162973655</v>
      </c>
      <c r="AA40" s="28">
        <f ca="1">MAX(AA$17:AA26)</f>
        <v>0.18403273063088371</v>
      </c>
      <c r="AB40" s="28">
        <f ca="1">MAX(AB$17:AB26)</f>
        <v>0.20077102393926918</v>
      </c>
      <c r="AC40" s="28">
        <f ca="1">MAX(AC$17:AC26)</f>
        <v>0.19890603548303143</v>
      </c>
      <c r="AD40" s="28">
        <f ca="1">MAX(AD$17:AD26)</f>
        <v>0.21771756658079819</v>
      </c>
      <c r="AE40" s="28">
        <f ca="1">MAX(AE$17:AE26)</f>
        <v>0.21737858395537463</v>
      </c>
      <c r="AF40" s="28">
        <f ca="1">MAX(AF$17:AF26)</f>
        <v>0.21705049534242465</v>
      </c>
      <c r="AG40" s="28">
        <f ca="1">MAX(AG$17:AG26)</f>
        <v>0.21111266927460587</v>
      </c>
      <c r="AH40" s="28">
        <f ca="1">MAX(AH$17:AH26)</f>
        <v>0.2112920181377001</v>
      </c>
      <c r="AI40" s="28">
        <f ca="1">MAX(AI$17:AI26)</f>
        <v>0.20797926549866685</v>
      </c>
      <c r="AJ40" s="28">
        <f ca="1">MAX(AJ$17:AJ26)</f>
        <v>0.20645214562376793</v>
      </c>
      <c r="AK40" s="28">
        <f ca="1">MAX(AK$17:AK26)</f>
        <v>0.2313976733512835</v>
      </c>
      <c r="AL40" s="28">
        <f ca="1">MAX(AL$17:AL26)</f>
        <v>0.26043014121589481</v>
      </c>
      <c r="AM40" s="28">
        <f ca="1">MAX(AM$17:AM26)</f>
        <v>0</v>
      </c>
      <c r="AN40" s="28">
        <f ca="1">MAX(AN$17:AN26)</f>
        <v>0</v>
      </c>
      <c r="AO40" s="28">
        <f ca="1">MAX(AO$17:AO26)</f>
        <v>0</v>
      </c>
      <c r="AP40" s="28">
        <f ca="1">MAX(AP$17:AP26)</f>
        <v>0</v>
      </c>
      <c r="AQ40" s="28">
        <f ca="1">MAX(AQ$17:AQ26)</f>
        <v>0</v>
      </c>
      <c r="AR40" s="28">
        <f ca="1">MAX(AR$17:AR26)</f>
        <v>0</v>
      </c>
      <c r="AS40" s="28">
        <f ca="1">MAX(AS$17:AS26)</f>
        <v>0</v>
      </c>
      <c r="AT40" s="28">
        <f ca="1">MAX(AT$17:AT26)</f>
        <v>0</v>
      </c>
      <c r="AU40" s="28">
        <f ca="1">MAX(AU$17:AU26)</f>
        <v>0</v>
      </c>
      <c r="AV40" s="28">
        <f ca="1">MAX(AV$17:AV26)</f>
        <v>0</v>
      </c>
      <c r="AW40" s="28">
        <f ca="1">MAX(AW$17:AW26)</f>
        <v>0</v>
      </c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K40" s="9">
        <f ca="1">INDEX(_ParoRegESP,ROWS($A$1:A25))</f>
        <v>3253853</v>
      </c>
      <c r="BL40" s="9">
        <f ca="1">INDEX(_ParoRegESP,ROWS($A$1:C25))</f>
        <v>3253853</v>
      </c>
      <c r="BM40" s="9"/>
    </row>
    <row r="41" spans="1:65" x14ac:dyDescent="0.25">
      <c r="A41" s="6">
        <v>11</v>
      </c>
      <c r="B41" s="28">
        <f ca="1">MAX(B$17:B27)</f>
        <v>3.7955573297284058E-2</v>
      </c>
      <c r="C41" s="28">
        <f ca="1">MAX(C$17:C27)</f>
        <v>3.5932215039511176E-2</v>
      </c>
      <c r="D41" s="28">
        <f ca="1">MAX(D$17:D27)</f>
        <v>3.5654940142641131E-2</v>
      </c>
      <c r="E41" s="28">
        <f ca="1">MAX(E$17:E27)</f>
        <v>3.4392493116139865E-2</v>
      </c>
      <c r="F41" s="28">
        <f ca="1">MAX(F$17:F27)</f>
        <v>2.9373742895539907E-2</v>
      </c>
      <c r="G41" s="28">
        <f ca="1">MAX(G$17:G27)</f>
        <v>2.6604490332725186E-2</v>
      </c>
      <c r="H41" s="28">
        <f ca="1">MAX(H$17:H27)</f>
        <v>2.5907484694892052E-2</v>
      </c>
      <c r="I41" s="28">
        <f ca="1">MAX(I$17:I27)</f>
        <v>2.5480805638951266E-2</v>
      </c>
      <c r="J41" s="28">
        <f ca="1">MAX(J$17:J27)</f>
        <v>2.6828508824216994E-2</v>
      </c>
      <c r="K41" s="28">
        <f ca="1">MAX(K$17:K27)</f>
        <v>2.5202424116751328E-2</v>
      </c>
      <c r="L41" s="28">
        <f ca="1">MAX(L$17:L27)</f>
        <v>2.5414864210747328E-2</v>
      </c>
      <c r="M41" s="28">
        <f ca="1">MAX(M$17:M27)</f>
        <v>2.8987487325891743E-2</v>
      </c>
      <c r="N41" s="28">
        <f ca="1">MAX(N$17:N27)</f>
        <v>3.2111049256327524E-2</v>
      </c>
      <c r="O41" s="28">
        <f ca="1">MAX(O$17:O27)</f>
        <v>3.3641216360797498E-2</v>
      </c>
      <c r="P41" s="28">
        <f ca="1">MAX(P$17:P27)</f>
        <v>3.4825493357598401E-2</v>
      </c>
      <c r="Q41" s="28">
        <f ca="1">MAX(Q$17:Q27)</f>
        <v>3.7772187187474333E-2</v>
      </c>
      <c r="R41" s="28">
        <f ca="1">MAX(R$17:R27)</f>
        <v>4.9835505973047978E-2</v>
      </c>
      <c r="S41" s="28">
        <f ca="1">MAX(S$17:S27)</f>
        <v>7.2072915921019859E-2</v>
      </c>
      <c r="T41" s="28">
        <f ca="1">MAX(T$17:T27)</f>
        <v>9.1382699001345685E-2</v>
      </c>
      <c r="U41" s="28">
        <f ca="1">MAX(U$17:U27)</f>
        <v>0.11035463428802481</v>
      </c>
      <c r="V41" s="28">
        <f ca="1">MAX(V$17:V27)</f>
        <v>0.12617619117870729</v>
      </c>
      <c r="W41" s="28">
        <f ca="1">MAX(W$17:W27)</f>
        <v>0.14568309825220491</v>
      </c>
      <c r="X41" s="28">
        <f ca="1">MAX(X$17:X27)</f>
        <v>0.15754719340998533</v>
      </c>
      <c r="Y41" s="28">
        <f ca="1">MAX(Y$17:Y27)</f>
        <v>0.16812123251268424</v>
      </c>
      <c r="Z41" s="28">
        <f ca="1">MAX(Z$17:Z27)</f>
        <v>0.17844656616020621</v>
      </c>
      <c r="AA41" s="28">
        <f ca="1">MAX(AA$17:AA27)</f>
        <v>0.19076026821141792</v>
      </c>
      <c r="AB41" s="28">
        <f ca="1">MAX(AB$17:AB27)</f>
        <v>0.20494933296847345</v>
      </c>
      <c r="AC41" s="28">
        <f ca="1">MAX(AC$17:AC27)</f>
        <v>0.21834341329051152</v>
      </c>
      <c r="AD41" s="28">
        <f ca="1">MAX(AD$17:AD27)</f>
        <v>0.22495470556362679</v>
      </c>
      <c r="AE41" s="28">
        <f ca="1">MAX(AE$17:AE27)</f>
        <v>0.22338934254487111</v>
      </c>
      <c r="AF41" s="28">
        <f ca="1">MAX(AF$17:AF27)</f>
        <v>0.22220693684676313</v>
      </c>
      <c r="AG41" s="28">
        <f ca="1">MAX(AG$17:AG27)</f>
        <v>0.2197732282548952</v>
      </c>
      <c r="AH41" s="28">
        <f ca="1">MAX(AH$17:AH27)</f>
        <v>0.2194351854783172</v>
      </c>
      <c r="AI41" s="28">
        <f ca="1">MAX(AI$17:AI27)</f>
        <v>0.21422777536951421</v>
      </c>
      <c r="AJ41" s="28">
        <f ca="1">MAX(AJ$17:AJ27)</f>
        <v>0.21712436588651263</v>
      </c>
      <c r="AK41" s="28">
        <f ca="1">MAX(AK$17:AK27)</f>
        <v>0.2313976733512835</v>
      </c>
      <c r="AL41" s="28">
        <f ca="1">MAX(AL$17:AL27)</f>
        <v>0.26043014121589481</v>
      </c>
      <c r="AM41" s="28">
        <f ca="1">MAX(AM$17:AM27)</f>
        <v>0</v>
      </c>
      <c r="AN41" s="28">
        <f ca="1">MAX(AN$17:AN27)</f>
        <v>0</v>
      </c>
      <c r="AO41" s="28">
        <f ca="1">MAX(AO$17:AO27)</f>
        <v>0</v>
      </c>
      <c r="AP41" s="28">
        <f ca="1">MAX(AP$17:AP27)</f>
        <v>0</v>
      </c>
      <c r="AQ41" s="28">
        <f ca="1">MAX(AQ$17:AQ27)</f>
        <v>0</v>
      </c>
      <c r="AR41" s="28">
        <f ca="1">MAX(AR$17:AR27)</f>
        <v>0</v>
      </c>
      <c r="AS41" s="28">
        <f ca="1">MAX(AS$17:AS27)</f>
        <v>0</v>
      </c>
      <c r="AT41" s="28">
        <f ca="1">MAX(AT$17:AT27)</f>
        <v>0</v>
      </c>
      <c r="AU41" s="28">
        <f ca="1">MAX(AU$17:AU27)</f>
        <v>0</v>
      </c>
      <c r="AV41" s="28">
        <f ca="1">MAX(AV$17:AV27)</f>
        <v>0</v>
      </c>
      <c r="AW41" s="28">
        <f ca="1">MAX(AW$17:AW27)</f>
        <v>0</v>
      </c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K41" s="9">
        <f ca="1">IFERROR(INDEX(_ParoRegESP,ROWS($A$1:A26)),IFERROR(INDEX(Previsiones_ParoRegESP,ROWS($A$1:A26)-_NumeroMeses),""))</f>
        <v>3246047</v>
      </c>
      <c r="BL41" s="9">
        <f ca="1">IFERROR(INDEX(Previsiones_ParoRegESP,ROWS($A$1:A26)-_NumeroMeses)*(1-INDEX(Errores_ParoRegESP,ROWS($A$1:A26)-_NumeroMeses)),BK41)</f>
        <v>3246047</v>
      </c>
      <c r="BM41" s="9" t="str">
        <f ca="1">IFERROR(INDEX(Previsiones_ParoRegESP,ROWS($A$1:C26)-_NumeroMeses)*INDEX(Errores_ParoRegESP,ROWS($A$1:C26)-_NumeroMeses),"")</f>
        <v/>
      </c>
    </row>
    <row r="42" spans="1:65" x14ac:dyDescent="0.25">
      <c r="A42" s="6">
        <v>12</v>
      </c>
      <c r="B42" s="28">
        <f ca="1">MAX(B$17:B28)</f>
        <v>3.8910053155412468E-2</v>
      </c>
      <c r="C42" s="28">
        <f ca="1">MAX(C$17:C28)</f>
        <v>3.8532909639167022E-2</v>
      </c>
      <c r="D42" s="28">
        <f ca="1">MAX(D$17:D28)</f>
        <v>3.8735168963850458E-2</v>
      </c>
      <c r="E42" s="28">
        <f ca="1">MAX(E$17:E28)</f>
        <v>3.8049522125380715E-2</v>
      </c>
      <c r="F42" s="28">
        <f ca="1">MAX(F$17:F28)</f>
        <v>3.5890938290670658E-2</v>
      </c>
      <c r="G42" s="28">
        <f ca="1">MAX(G$17:G28)</f>
        <v>3.1665762849856893E-2</v>
      </c>
      <c r="H42" s="28">
        <f ca="1">MAX(H$17:H28)</f>
        <v>2.7657444246645225E-2</v>
      </c>
      <c r="I42" s="28">
        <f ca="1">MAX(I$17:I28)</f>
        <v>2.6189558741685867E-2</v>
      </c>
      <c r="J42" s="28">
        <f ca="1">MAX(J$17:J28)</f>
        <v>2.6828508824216994E-2</v>
      </c>
      <c r="K42" s="28">
        <f ca="1">MAX(K$17:K28)</f>
        <v>2.5202424116751328E-2</v>
      </c>
      <c r="L42" s="28">
        <f ca="1">MAX(L$17:L28)</f>
        <v>2.5414864210747328E-2</v>
      </c>
      <c r="M42" s="28">
        <f ca="1">MAX(M$17:M28)</f>
        <v>2.8987487325891743E-2</v>
      </c>
      <c r="N42" s="28">
        <f ca="1">MAX(N$17:N28)</f>
        <v>3.2111049256327524E-2</v>
      </c>
      <c r="O42" s="28">
        <f ca="1">MAX(O$17:O28)</f>
        <v>3.3641216360797498E-2</v>
      </c>
      <c r="P42" s="28">
        <f ca="1">MAX(P$17:P28)</f>
        <v>3.4825493357598401E-2</v>
      </c>
      <c r="Q42" s="28">
        <f ca="1">MAX(Q$17:Q28)</f>
        <v>4.4619447582555365E-2</v>
      </c>
      <c r="R42" s="28">
        <f ca="1">MAX(R$17:R28)</f>
        <v>6.6037409793483326E-2</v>
      </c>
      <c r="S42" s="28">
        <f ca="1">MAX(S$17:S28)</f>
        <v>8.9605585120568002E-2</v>
      </c>
      <c r="T42" s="28">
        <f ca="1">MAX(T$17:T28)</f>
        <v>0.1092570136188194</v>
      </c>
      <c r="U42" s="28">
        <f ca="1">MAX(U$17:U28)</f>
        <v>0.12489922897188639</v>
      </c>
      <c r="V42" s="28">
        <f ca="1">MAX(V$17:V28)</f>
        <v>0.13945668948905288</v>
      </c>
      <c r="W42" s="28">
        <f ca="1">MAX(W$17:W28)</f>
        <v>0.15507349840202844</v>
      </c>
      <c r="X42" s="28">
        <f ca="1">MAX(X$17:X28)</f>
        <v>0.16734224113193563</v>
      </c>
      <c r="Y42" s="28">
        <f ca="1">MAX(Y$17:Y28)</f>
        <v>0.17765893765773072</v>
      </c>
      <c r="Z42" s="28">
        <f ca="1">MAX(Z$17:Z28)</f>
        <v>0.18763615577548193</v>
      </c>
      <c r="AA42" s="28">
        <f ca="1">MAX(AA$17:AA28)</f>
        <v>0.19795180915461352</v>
      </c>
      <c r="AB42" s="28">
        <f ca="1">MAX(AB$17:AB28)</f>
        <v>0.20951669245612672</v>
      </c>
      <c r="AC42" s="28">
        <f ca="1">MAX(AC$17:AC28)</f>
        <v>0.22291199076988649</v>
      </c>
      <c r="AD42" s="28">
        <f ca="1">MAX(AD$17:AD28)</f>
        <v>0.22991729778556394</v>
      </c>
      <c r="AE42" s="28">
        <f ca="1">MAX(AE$17:AE28)</f>
        <v>0.22848019542109221</v>
      </c>
      <c r="AF42" s="28">
        <f ca="1">MAX(AF$17:AF28)</f>
        <v>0.22382459759012413</v>
      </c>
      <c r="AG42" s="28">
        <f ca="1">MAX(AG$17:AG28)</f>
        <v>0.2197732282548952</v>
      </c>
      <c r="AH42" s="28">
        <f ca="1">MAX(AH$17:AH28)</f>
        <v>0.2194351854783172</v>
      </c>
      <c r="AI42" s="28">
        <f ca="1">MAX(AI$17:AI28)</f>
        <v>0.21581904994071344</v>
      </c>
      <c r="AJ42" s="28">
        <f ca="1">MAX(AJ$17:AJ28)</f>
        <v>0.21712436588651263</v>
      </c>
      <c r="AK42" s="28">
        <f ca="1">MAX(AK$17:AK28)</f>
        <v>0.2313976733512835</v>
      </c>
      <c r="AL42" s="28">
        <f ca="1">MAX(AL$17:AL28)</f>
        <v>0.26043014121589481</v>
      </c>
      <c r="AM42" s="28">
        <f ca="1">MAX(AM$17:AM28)</f>
        <v>0</v>
      </c>
      <c r="AN42" s="28">
        <f ca="1">MAX(AN$17:AN28)</f>
        <v>0</v>
      </c>
      <c r="AO42" s="28">
        <f ca="1">MAX(AO$17:AO28)</f>
        <v>0</v>
      </c>
      <c r="AP42" s="28">
        <f ca="1">MAX(AP$17:AP28)</f>
        <v>0</v>
      </c>
      <c r="AQ42" s="28">
        <f ca="1">MAX(AQ$17:AQ28)</f>
        <v>0</v>
      </c>
      <c r="AR42" s="28">
        <f ca="1">MAX(AR$17:AR28)</f>
        <v>0</v>
      </c>
      <c r="AS42" s="28">
        <f ca="1">MAX(AS$17:AS28)</f>
        <v>0</v>
      </c>
      <c r="AT42" s="28">
        <f ca="1">MAX(AT$17:AT28)</f>
        <v>0</v>
      </c>
      <c r="AU42" s="28">
        <f ca="1">MAX(AU$17:AU28)</f>
        <v>0</v>
      </c>
      <c r="AV42" s="28">
        <f ca="1">MAX(AV$17:AV28)</f>
        <v>0</v>
      </c>
      <c r="AW42" s="28">
        <f ca="1">MAX(AW$17:AW28)</f>
        <v>0</v>
      </c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K42" s="9">
        <f ca="1">IFERROR(INDEX(_ParoRegESP,ROWS($A$1:A27)),IFERROR(INDEX(Previsiones_ParoRegESP,ROWS($A$1:A27)-_NumeroMeses),""))</f>
        <v>3548312</v>
      </c>
      <c r="BL42" s="9">
        <f ca="1">IFERROR(INDEX(Previsiones_ParoRegESP,ROWS($A$1:A27)-_NumeroMeses)*(1-INDEX(Errores_ParoRegESP,ROWS($A$1:A27)-_NumeroMeses)),BK42)</f>
        <v>3548312</v>
      </c>
      <c r="BM42" s="9" t="str">
        <f ca="1">IFERROR(INDEX(Previsiones_ParoRegESP,ROWS($A$1:C27)-_NumeroMeses)*INDEX(Errores_ParoRegESP,ROWS($A$1:C27)-_NumeroMeses),"")</f>
        <v/>
      </c>
    </row>
    <row r="43" spans="1:65" x14ac:dyDescent="0.25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K43" s="9">
        <f ca="1">IFERROR(INDEX(_ParoRegESP,ROWS($A$1:A28)),IFERROR(INDEX(Previsiones_ParoRegESP,ROWS($A$1:A28)-_NumeroMeses),""))</f>
        <v>3831203</v>
      </c>
      <c r="BL43" s="9">
        <f ca="1">IFERROR(INDEX(Previsiones_ParoRegESP,ROWS($A$1:A28)-_NumeroMeses)*(1-INDEX(Errores_ParoRegESP,ROWS($A$1:A28)-_NumeroMeses)),BK43)</f>
        <v>3831203</v>
      </c>
      <c r="BM43" s="9" t="str">
        <f ca="1">IFERROR(INDEX(Previsiones_ParoRegESP,ROWS($A$1:C28)-_NumeroMeses)*INDEX(Errores_ParoRegESP,ROWS($A$1:C28)-_NumeroMeses),"")</f>
        <v/>
      </c>
    </row>
    <row r="44" spans="1:65" x14ac:dyDescent="0.25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K44" s="9">
        <f ca="1">IFERROR(INDEX(_ParoRegESP,ROWS($A$1:A29)),IFERROR(INDEX(Previsiones_ParoRegESP,ROWS($A$1:A29)-_NumeroMeses),""))</f>
        <v>3857776</v>
      </c>
      <c r="BL44" s="9">
        <f ca="1">IFERROR(INDEX(Previsiones_ParoRegESP,ROWS($A$1:A29)-_NumeroMeses)*(1-INDEX(Errores_ParoRegESP,ROWS($A$1:A29)-_NumeroMeses)),BK44)</f>
        <v>3857776</v>
      </c>
      <c r="BM44" s="9" t="str">
        <f ca="1">IFERROR(INDEX(Previsiones_ParoRegESP,ROWS($A$1:C29)-_NumeroMeses)*INDEX(Errores_ParoRegESP,ROWS($A$1:C29)-_NumeroMeses),"")</f>
        <v/>
      </c>
    </row>
    <row r="45" spans="1:65" x14ac:dyDescent="0.25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K45" s="9">
        <f ca="1">IFERROR(INDEX(_ParoRegESP,ROWS($A$1:A30)),IFERROR(INDEX(Previsiones_ParoRegESP,ROWS($A$1:A30)-_NumeroMeses),""))</f>
        <v>3862883</v>
      </c>
      <c r="BL45" s="9">
        <f ca="1">IFERROR(INDEX(Previsiones_ParoRegESP,ROWS($A$1:A30)-_NumeroMeses)*(1-INDEX(Errores_ParoRegESP,ROWS($A$1:A30)-_NumeroMeses)),BK45)</f>
        <v>3862883</v>
      </c>
      <c r="BM45" s="9" t="str">
        <f ca="1">IFERROR(INDEX(Previsiones_ParoRegESP,ROWS($A$1:C30)-_NumeroMeses)*INDEX(Errores_ParoRegESP,ROWS($A$1:C30)-_NumeroMeses),"")</f>
        <v/>
      </c>
    </row>
    <row r="46" spans="1:65" x14ac:dyDescent="0.25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K46" s="9">
        <f ca="1">IFERROR(INDEX(_ParoRegESP,ROWS($A$1:A31)),IFERROR(INDEX(Previsiones_ParoRegESP,ROWS($A$1:A31)-_NumeroMeses),""))</f>
        <v>3773034</v>
      </c>
      <c r="BL46" s="9">
        <f ca="1">IFERROR(INDEX(Previsiones_ParoRegESP,ROWS($A$1:A31)-_NumeroMeses)*(1-INDEX(Errores_ParoRegESP,ROWS($A$1:A31)-_NumeroMeses)),BK46)</f>
        <v>3773034</v>
      </c>
      <c r="BM46" s="9" t="str">
        <f ca="1">IFERROR(INDEX(Previsiones_ParoRegESP,ROWS($A$1:C31)-_NumeroMeses)*INDEX(Errores_ParoRegESP,ROWS($A$1:C31)-_NumeroMeses),"")</f>
        <v/>
      </c>
    </row>
    <row r="47" spans="1:65" x14ac:dyDescent="0.25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K47" s="9">
        <f ca="1">IFERROR(INDEX(_ParoRegESP,ROWS($A$1:A32)),IFERROR(INDEX(Previsiones_ParoRegESP,ROWS($A$1:A32)-_NumeroMeses),""))</f>
        <v>3802814</v>
      </c>
      <c r="BL47" s="9">
        <f ca="1">IFERROR(INDEX(Previsiones_ParoRegESP,ROWS($A$1:A32)-_NumeroMeses)*(1-INDEX(Errores_ParoRegESP,ROWS($A$1:A32)-_NumeroMeses)),BK47)</f>
        <v>3802814</v>
      </c>
      <c r="BM47" s="9" t="str">
        <f ca="1">IFERROR(INDEX(Previsiones_ParoRegESP,ROWS($A$1:C32)-_NumeroMeses)*INDEX(Errores_ParoRegESP,ROWS($A$1:C32)-_NumeroMeses),"")</f>
        <v/>
      </c>
    </row>
    <row r="48" spans="1:65" x14ac:dyDescent="0.25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AB48"/>
      <c r="AC48"/>
      <c r="AD48"/>
      <c r="AE48"/>
      <c r="AF48"/>
      <c r="AG48"/>
      <c r="AH48"/>
      <c r="AI48"/>
      <c r="AJ48" s="7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K48" s="9">
        <f ca="1">IFERROR(INDEX(_ParoRegESP,ROWS($A$1:A33)),IFERROR(INDEX(Previsiones_ParoRegESP,ROWS($A$1:A33)-_NumeroMeses),""))</f>
        <v>3776485</v>
      </c>
      <c r="BL48" s="9">
        <f ca="1">IFERROR(INDEX(Previsiones_ParoRegESP,ROWS($A$1:A33)-_NumeroMeses)*(1-INDEX(Errores_ParoRegESP,ROWS($A$1:A33)-_NumeroMeses)),BK48)</f>
        <v>3776485</v>
      </c>
      <c r="BM48" s="9" t="str">
        <f ca="1">IFERROR(INDEX(Previsiones_ParoRegESP,ROWS($A$1:C33)-_NumeroMeses)*INDEX(Errores_ParoRegESP,ROWS($A$1:C33)-_NumeroMeses),"")</f>
        <v/>
      </c>
    </row>
    <row r="49" spans="7:65" x14ac:dyDescent="0.25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K49" s="9">
        <f ca="1">IFERROR(INDEX(_ParoRegESP,ROWS($A$1:A34)),IFERROR(INDEX(Previsiones_ParoRegESP,ROWS($A$1:A34)-_NumeroMeses),""))</f>
        <v>3826043</v>
      </c>
      <c r="BL49" s="9">
        <f ca="1">IFERROR(INDEX(Previsiones_ParoRegESP,ROWS($A$1:A34)-_NumeroMeses)*(1-INDEX(Errores_ParoRegESP,ROWS($A$1:A34)-_NumeroMeses)),BK49)</f>
        <v>3826043</v>
      </c>
      <c r="BM49" s="9" t="str">
        <f ca="1">IFERROR(INDEX(Previsiones_ParoRegESP,ROWS($A$1:C34)-_NumeroMeses)*INDEX(Errores_ParoRegESP,ROWS($A$1:C34)-_NumeroMeses),"")</f>
        <v/>
      </c>
    </row>
    <row r="50" spans="7:65" x14ac:dyDescent="0.25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K50" s="9">
        <f ca="1">IFERROR(INDEX(_ParoRegESP,ROWS($A$1:A35)),IFERROR(INDEX(Previsiones_ParoRegESP,ROWS($A$1:A35)-_NumeroMeses),""))</f>
        <v>3851312</v>
      </c>
      <c r="BL50" s="9">
        <f ca="1">IFERROR(INDEX(Previsiones_ParoRegESP,ROWS($A$1:A35)-_NumeroMeses)*(1-INDEX(Errores_ParoRegESP,ROWS($A$1:A35)-_NumeroMeses)),BK50)</f>
        <v>3851312</v>
      </c>
      <c r="BM50" s="9" t="str">
        <f ca="1">IFERROR(INDEX(Previsiones_ParoRegESP,ROWS($A$1:C35)-_NumeroMeses)*INDEX(Errores_ParoRegESP,ROWS($A$1:C35)-_NumeroMeses),"")</f>
        <v/>
      </c>
    </row>
    <row r="51" spans="7:65" x14ac:dyDescent="0.25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G51" s="7"/>
      <c r="BK51" s="9">
        <f ca="1">IFERROR(INDEX(_ParoRegESP,ROWS($A$1:A36)),IFERROR(INDEX(Previsiones_ParoRegESP,ROWS($A$1:A36)-_NumeroMeses),""))</f>
        <v>3888137</v>
      </c>
      <c r="BL51" s="9">
        <f ca="1">IFERROR(INDEX(Previsiones_ParoRegESP,ROWS($A$1:A36)-_NumeroMeses)*(1-INDEX(Errores_ParoRegESP,ROWS($A$1:A36)-_NumeroMeses)),BK51)</f>
        <v>3888137</v>
      </c>
      <c r="BM51" s="9" t="str">
        <f ca="1">IFERROR(INDEX(Previsiones_ParoRegESP,ROWS($A$1:C36)-_NumeroMeses)*INDEX(Errores_ParoRegESP,ROWS($A$1:C36)-_NumeroMeses),"")</f>
        <v/>
      </c>
    </row>
    <row r="52" spans="7:65" x14ac:dyDescent="0.25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K52" s="9">
        <f ca="1">IFERROR(INDEX(_ParoRegESP,ROWS($A$1:A37)),IFERROR(INDEX(Previsiones_ParoRegESP,ROWS($A$1:A37)-_NumeroMeses),""))</f>
        <v>3964353</v>
      </c>
      <c r="BL52" s="9">
        <f ca="1">IFERROR(INDEX(Previsiones_ParoRegESP,ROWS($A$1:A37)-_NumeroMeses)*(1-INDEX(Errores_ParoRegESP,ROWS($A$1:A37)-_NumeroMeses)),BK52)</f>
        <v>3964353</v>
      </c>
      <c r="BM52" s="9" t="str">
        <f ca="1">IFERROR(INDEX(Previsiones_ParoRegESP,ROWS($A$1:C37)-_NumeroMeses)*INDEX(Errores_ParoRegESP,ROWS($A$1:C37)-_NumeroMeses),"")</f>
        <v/>
      </c>
    </row>
    <row r="53" spans="7:65" x14ac:dyDescent="0.25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K53" s="9">
        <f ca="1">IFERROR(INDEX(_ParoRegESP,ROWS($A$1:A38)),IFERROR(INDEX(Previsiones_ParoRegESP,ROWS($A$1:A38)-_NumeroMeses),""))</f>
        <v>3980719.7348923748</v>
      </c>
      <c r="BL53" s="9">
        <f ca="1">IFERROR(INDEX(Previsiones_ParoRegESP,ROWS($A$1:A38)-_NumeroMeses)*(1-INDEX(Errores_ParoRegESP,ROWS($A$1:A38)-_NumeroMeses)),BK53)</f>
        <v>3884120.3364208932</v>
      </c>
      <c r="BM53" s="9">
        <f ca="1">IFERROR(INDEX(Previsiones_ParoRegESP,ROWS($A$1:C38)-_NumeroMeses)*INDEX(Errores_ParoRegESP,ROWS($A$1:C38)-_NumeroMeses),"")</f>
        <v>96599.398471481676</v>
      </c>
    </row>
    <row r="54" spans="7:65" x14ac:dyDescent="0.25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K54" s="9">
        <f ca="1">IFERROR(INDEX(_ParoRegESP,ROWS($A$1:A39)),IFERROR(INDEX(Previsiones_ParoRegESP,ROWS($A$1:A39)-_NumeroMeses),""))</f>
        <v>4018015.4473481695</v>
      </c>
      <c r="BL54" s="9">
        <f ca="1">IFERROR(INDEX(Previsiones_ParoRegESP,ROWS($A$1:A39)-_NumeroMeses)*(1-INDEX(Errores_ParoRegESP,ROWS($A$1:A39)-_NumeroMeses)),BK54)</f>
        <v>3862203.1738426252</v>
      </c>
      <c r="BM54" s="9">
        <f ca="1">IFERROR(INDEX(Previsiones_ParoRegESP,ROWS($A$1:C39)-_NumeroMeses)*INDEX(Errores_ParoRegESP,ROWS($A$1:C39)-_NumeroMeses),"")</f>
        <v>155812.27350554412</v>
      </c>
    </row>
    <row r="55" spans="7:65" x14ac:dyDescent="0.25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K55" s="9">
        <f ca="1">IFERROR(INDEX(_ParoRegESP,ROWS($A$1:A40)),IFERROR(INDEX(Previsiones_ParoRegESP,ROWS($A$1:A40)-_NumeroMeses),""))</f>
        <v>3983108.2401836831</v>
      </c>
      <c r="BL55" s="9">
        <f ca="1">IFERROR(INDEX(Previsiones_ParoRegESP,ROWS($A$1:A40)-_NumeroMeses)*(1-INDEX(Errores_ParoRegESP,ROWS($A$1:A40)-_NumeroMeses)),BK55)</f>
        <v>3777271.1401729384</v>
      </c>
      <c r="BM55" s="9">
        <f ca="1">IFERROR(INDEX(Previsiones_ParoRegESP,ROWS($A$1:C40)-_NumeroMeses)*INDEX(Errores_ParoRegESP,ROWS($A$1:C40)-_NumeroMeses),"")</f>
        <v>205837.1000107445</v>
      </c>
    </row>
    <row r="56" spans="7:65" x14ac:dyDescent="0.25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K56" s="9">
        <f ca="1">IFERROR(INDEX(_ParoRegESP,ROWS($A$1:A41)),IFERROR(INDEX(Previsiones_ParoRegESP,ROWS($A$1:A41)-_NumeroMeses),""))</f>
        <v>3909922.6778683872</v>
      </c>
      <c r="BL56" s="9">
        <f ca="1">IFERROR(INDEX(Previsiones_ParoRegESP,ROWS($A$1:A41)-_NumeroMeses)*(1-INDEX(Errores_ParoRegESP,ROWS($A$1:A41)-_NumeroMeses)),BK56)</f>
        <v>3651243.3370253202</v>
      </c>
      <c r="BM56" s="9">
        <f ca="1">IFERROR(INDEX(Previsiones_ParoRegESP,ROWS($A$1:C41)-_NumeroMeses)*INDEX(Errores_ParoRegESP,ROWS($A$1:C41)-_NumeroMeses),"")</f>
        <v>258679.34084306695</v>
      </c>
    </row>
    <row r="57" spans="7:65" x14ac:dyDescent="0.25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K57" s="9">
        <f ca="1">IFERROR(INDEX(_ParoRegESP,ROWS($A$1:A42)),IFERROR(INDEX(Previsiones_ParoRegESP,ROWS($A$1:A42)-_NumeroMeses),""))</f>
        <v>3849581.1578051168</v>
      </c>
      <c r="BL57" s="9">
        <f ca="1">IFERROR(INDEX(Previsiones_ParoRegESP,ROWS($A$1:A42)-_NumeroMeses)*(1-INDEX(Errores_ParoRegESP,ROWS($A$1:A42)-_NumeroMeses)),BK57)</f>
        <v>3474282.5036100242</v>
      </c>
      <c r="BM57" s="9">
        <f ca="1">IFERROR(INDEX(Previsiones_ParoRegESP,ROWS($A$1:C42)-_NumeroMeses)*INDEX(Errores_ParoRegESP,ROWS($A$1:C42)-_NumeroMeses),"")</f>
        <v>375298.6541950925</v>
      </c>
    </row>
    <row r="58" spans="7:65" x14ac:dyDescent="0.25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K58" s="9">
        <f ca="1">IFERROR(INDEX(_ParoRegESP,ROWS($A$1:A43)),IFERROR(INDEX(Previsiones_ParoRegESP,ROWS($A$1:A43)-_NumeroMeses),""))</f>
        <v>3813827.120033829</v>
      </c>
      <c r="BL58" s="9">
        <f ca="1">IFERROR(INDEX(Previsiones_ParoRegESP,ROWS($A$1:A43)-_NumeroMeses)*(1-INDEX(Errores_ParoRegESP,ROWS($A$1:A43)-_NumeroMeses)),BK58)</f>
        <v>3248849.9959713044</v>
      </c>
      <c r="BM58" s="9">
        <f ca="1">IFERROR(INDEX(Previsiones_ParoRegESP,ROWS($A$1:C43)-_NumeroMeses)*INDEX(Errores_ParoRegESP,ROWS($A$1:C43)-_NumeroMeses),"")</f>
        <v>564977.12406252429</v>
      </c>
    </row>
    <row r="59" spans="7:65" x14ac:dyDescent="0.25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K59" s="9">
        <f ca="1">IFERROR(INDEX(_ParoRegESP,ROWS($A$1:A44)),IFERROR(INDEX(Previsiones_ParoRegESP,ROWS($A$1:A44)-_NumeroMeses),""))</f>
        <v>3853986.2904775408</v>
      </c>
      <c r="BL59" s="9">
        <f ca="1">IFERROR(INDEX(Previsiones_ParoRegESP,ROWS($A$1:A44)-_NumeroMeses)*(1-INDEX(Errores_ParoRegESP,ROWS($A$1:A44)-_NumeroMeses)),BK59)</f>
        <v>3103689.535505807</v>
      </c>
      <c r="BM59" s="9">
        <f ca="1">IFERROR(INDEX(Previsiones_ParoRegESP,ROWS($A$1:C44)-_NumeroMeses)*INDEX(Errores_ParoRegESP,ROWS($A$1:C44)-_NumeroMeses),"")</f>
        <v>750296.75497173378</v>
      </c>
    </row>
    <row r="60" spans="7:65" x14ac:dyDescent="0.25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K60" s="9">
        <f ca="1">IFERROR(INDEX(_ParoRegESP,ROWS($A$1:A45)),IFERROR(INDEX(Previsiones_ParoRegESP,ROWS($A$1:A45)-_NumeroMeses),""))</f>
        <v>3886363.8365416704</v>
      </c>
      <c r="BL60" s="9">
        <f ca="1">IFERROR(INDEX(Previsiones_ParoRegESP,ROWS($A$1:A45)-_NumeroMeses)*(1-INDEX(Errores_ParoRegESP,ROWS($A$1:A45)-_NumeroMeses)),BK60)</f>
        <v>2874237.5537747764</v>
      </c>
      <c r="BM60" s="9">
        <f ca="1">IFERROR(INDEX(Previsiones_ParoRegESP,ROWS($A$1:C45)-_NumeroMeses)*INDEX(Errores_ParoRegESP,ROWS($A$1:C45)-_NumeroMeses),"")</f>
        <v>1012126.282766894</v>
      </c>
    </row>
    <row r="61" spans="7:65" x14ac:dyDescent="0.25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K61" s="9">
        <f ca="1">IFERROR(INDEX(_ParoRegESP,ROWS($A$1:A46)),IFERROR(INDEX(Previsiones_ParoRegESP,ROWS($A$1:A46)-_NumeroMeses),""))</f>
        <v>3968480.8808518006</v>
      </c>
      <c r="BL61" s="9">
        <f ca="1">IFERROR(INDEX(Previsiones_ParoRegESP,ROWS($A$1:A46)-_NumeroMeses)*(1-INDEX(Errores_ParoRegESP,ROWS($A$1:A46)-_NumeroMeses)),BK61)</f>
        <v>2934968.8446389874</v>
      </c>
      <c r="BM61" s="9">
        <f ca="1">IFERROR(INDEX(Previsiones_ParoRegESP,ROWS($A$1:C46)-_NumeroMeses)*INDEX(Errores_ParoRegESP,ROWS($A$1:C46)-_NumeroMeses),"")</f>
        <v>1033512.036212813</v>
      </c>
    </row>
    <row r="62" spans="7:65" x14ac:dyDescent="0.25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K62" s="9">
        <f ca="1">IFERROR(INDEX(_ParoRegESP,ROWS($A$1:A47)),IFERROR(INDEX(Previsiones_ParoRegESP,ROWS($A$1:A47)-_NumeroMeses),""))</f>
        <v>4002628.7278897301</v>
      </c>
      <c r="BL62" s="9">
        <f ca="1">IFERROR(INDEX(Previsiones_ParoRegESP,ROWS($A$1:A47)-_NumeroMeses)*(1-INDEX(Errores_ParoRegESP,ROWS($A$1:A47)-_NumeroMeses)),BK62)</f>
        <v>2960223.5630506105</v>
      </c>
      <c r="BM62" s="9">
        <f ca="1">IFERROR(INDEX(Previsiones_ParoRegESP,ROWS($A$1:C47)-_NumeroMeses)*INDEX(Errores_ParoRegESP,ROWS($A$1:C47)-_NumeroMeses),"")</f>
        <v>1042405.1648391198</v>
      </c>
    </row>
    <row r="63" spans="7:65" x14ac:dyDescent="0.25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K63" s="9">
        <f ca="1">IFERROR(INDEX(_ParoRegESP,ROWS($A$1:A48)),IFERROR(INDEX(Previsiones_ParoRegESP,ROWS($A$1:A48)-_NumeroMeses),""))</f>
        <v>3973534.0737931631</v>
      </c>
      <c r="BL63" s="9">
        <f ca="1">IFERROR(INDEX(Previsiones_ParoRegESP,ROWS($A$1:A48)-_NumeroMeses)*(1-INDEX(Errores_ParoRegESP,ROWS($A$1:A48)-_NumeroMeses)),BK63)</f>
        <v>2938706.0338290399</v>
      </c>
      <c r="BM63" s="9">
        <f ca="1">IFERROR(INDEX(Previsiones_ParoRegESP,ROWS($A$1:C48)-_NumeroMeses)*INDEX(Errores_ParoRegESP,ROWS($A$1:C48)-_NumeroMeses),"")</f>
        <v>1034828.0399641233</v>
      </c>
    </row>
    <row r="64" spans="7:65" x14ac:dyDescent="0.25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K64" s="9">
        <f ca="1">IFERROR(INDEX(_ParoRegESP,ROWS($A$1:A49)),IFERROR(INDEX(Previsiones_ParoRegESP,ROWS($A$1:A49)-_NumeroMeses),""))</f>
        <v>4075284.7327084071</v>
      </c>
      <c r="BL64" s="9">
        <f ca="1">IFERROR(INDEX(Previsiones_ParoRegESP,ROWS($A$1:A49)-_NumeroMeses)*(1-INDEX(Errores_ParoRegESP,ROWS($A$1:A49)-_NumeroMeses)),BK64)</f>
        <v>3013957.7542741764</v>
      </c>
      <c r="BM64" s="9">
        <f ca="1">IFERROR(INDEX(Previsiones_ParoRegESP,ROWS($A$1:C49)-_NumeroMeses)*INDEX(Errores_ParoRegESP,ROWS($A$1:C49)-_NumeroMeses),"")</f>
        <v>1061326.9784342307</v>
      </c>
    </row>
    <row r="65" spans="7:65" x14ac:dyDescent="0.25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K65" s="9" t="str">
        <f ca="1">IFERROR(INDEX(_ParoRegESP,ROWS($A$1:A50)),IFERROR(INDEX(Previsiones_ParoRegESP,ROWS($A$1:A50)-_NumeroMeses),""))</f>
        <v/>
      </c>
      <c r="BL65" s="9" t="str">
        <f ca="1">IFERROR(INDEX(Previsiones_ParoRegESP,ROWS($A$1:A50)-_NumeroMeses)*(1-INDEX(Errores_ParoRegESP,ROWS($A$1:A50)-_NumeroMeses)),BK65)</f>
        <v/>
      </c>
      <c r="BM65" s="9" t="str">
        <f ca="1">IFERROR(INDEX(Previsiones_ParoRegESP,ROWS($A$1:C50)-_NumeroMeses)*INDEX(Errores_ParoRegESP,ROWS($A$1:C50)-_NumeroMeses),"")</f>
        <v/>
      </c>
    </row>
    <row r="66" spans="7:65" x14ac:dyDescent="0.25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K66" s="9" t="str">
        <f ca="1">IFERROR(INDEX(_ParoRegESP,ROWS($A$1:A51)),IFERROR(INDEX(Previsiones_ParoRegESP,ROWS($A$1:A51)-_NumeroMeses),""))</f>
        <v/>
      </c>
      <c r="BL66" s="9" t="str">
        <f ca="1">IFERROR(INDEX(Previsiones_ParoRegESP,ROWS($A$1:A51)-_NumeroMeses)*(1-INDEX(Errores_ParoRegESP,ROWS($A$1:A51)-_NumeroMeses)),BK66)</f>
        <v/>
      </c>
      <c r="BM66" s="9" t="str">
        <f ca="1">IFERROR(INDEX(Previsiones_ParoRegESP,ROWS($A$1:C51)-_NumeroMeses)*INDEX(Errores_ParoRegESP,ROWS($A$1:C51)-_NumeroMeses),"")</f>
        <v/>
      </c>
    </row>
    <row r="67" spans="7:65" x14ac:dyDescent="0.25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K67" s="9" t="str">
        <f ca="1">IFERROR(INDEX(_ParoRegESP,ROWS($A$1:A52)),IFERROR(INDEX(Previsiones_ParoRegESP,ROWS($A$1:A52)-_NumeroMeses),""))</f>
        <v/>
      </c>
      <c r="BL67" s="9" t="str">
        <f ca="1">IFERROR(INDEX(Previsiones_ParoRegESP,ROWS($A$1:A52)-_NumeroMeses)*(1-INDEX(Errores_ParoRegESP,ROWS($A$1:A52)-_NumeroMeses)),BK67)</f>
        <v/>
      </c>
      <c r="BM67" s="9" t="str">
        <f ca="1">IFERROR(INDEX(Previsiones_ParoRegESP,ROWS($A$1:C52)-_NumeroMeses)*INDEX(Errores_ParoRegESP,ROWS($A$1:C52)-_NumeroMeses),"")</f>
        <v/>
      </c>
    </row>
    <row r="68" spans="7:65" x14ac:dyDescent="0.25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K68" s="9" t="str">
        <f ca="1">IFERROR(INDEX(_ParoRegESP,ROWS($A$1:A53)),IFERROR(INDEX(Previsiones_ParoRegESP,ROWS($A$1:A53)-_NumeroMeses),""))</f>
        <v/>
      </c>
      <c r="BL68" s="9" t="str">
        <f ca="1">IFERROR(INDEX(Previsiones_ParoRegESP,ROWS($A$1:A53)-_NumeroMeses)*(1-INDEX(Errores_ParoRegESP,ROWS($A$1:A53)-_NumeroMeses)),BK68)</f>
        <v/>
      </c>
      <c r="BM68" s="9" t="str">
        <f ca="1">IFERROR(INDEX(Previsiones_ParoRegESP,ROWS($A$1:C53)-_NumeroMeses)*INDEX(Errores_ParoRegESP,ROWS($A$1:C53)-_NumeroMeses),"")</f>
        <v/>
      </c>
    </row>
    <row r="69" spans="7:65" x14ac:dyDescent="0.25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K69" s="9" t="str">
        <f ca="1">IFERROR(INDEX(_ParoRegESP,ROWS($A$1:A54)),IFERROR(INDEX(Previsiones_ParoRegESP,ROWS($A$1:A54)-_NumeroMeses),""))</f>
        <v/>
      </c>
      <c r="BL69" s="9" t="str">
        <f ca="1">IFERROR(INDEX(Previsiones_ParoRegESP,ROWS($A$1:A54)-_NumeroMeses)*(1-INDEX(Errores_ParoRegESP,ROWS($A$1:A54)-_NumeroMeses)),BK69)</f>
        <v/>
      </c>
      <c r="BM69" s="9" t="str">
        <f ca="1">IFERROR(INDEX(Previsiones_ParoRegESP,ROWS($A$1:C54)-_NumeroMeses)*INDEX(Errores_ParoRegESP,ROWS($A$1:C54)-_NumeroMeses),"")</f>
        <v/>
      </c>
    </row>
    <row r="70" spans="7:65" x14ac:dyDescent="0.25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K70" s="9" t="str">
        <f ca="1">IFERROR(INDEX(_ParoRegESP,ROWS($A$1:A55)),IFERROR(INDEX(Previsiones_ParoRegESP,ROWS($A$1:A55)-_NumeroMeses),""))</f>
        <v/>
      </c>
      <c r="BL70" s="9" t="str">
        <f ca="1">IFERROR(INDEX(Previsiones_ParoRegESP,ROWS($A$1:A55)-_NumeroMeses)*(1-INDEX(Errores_ParoRegESP,ROWS($A$1:A55)-_NumeroMeses)),BK70)</f>
        <v/>
      </c>
      <c r="BM70" s="9" t="str">
        <f ca="1">IFERROR(INDEX(Previsiones_ParoRegESP,ROWS($A$1:C55)-_NumeroMeses)*INDEX(Errores_ParoRegESP,ROWS($A$1:C55)-_NumeroMeses),"")</f>
        <v/>
      </c>
    </row>
    <row r="71" spans="7:65" x14ac:dyDescent="0.25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K71" s="9" t="str">
        <f ca="1">IFERROR(INDEX(_ParoRegESP,ROWS($A$1:A56)),IFERROR(INDEX(Previsiones_ParoRegESP,ROWS($A$1:A56)-_NumeroMeses),""))</f>
        <v/>
      </c>
      <c r="BL71" s="9" t="str">
        <f ca="1">IFERROR(INDEX(Previsiones_ParoRegESP,ROWS($A$1:A56)-_NumeroMeses)*(1-INDEX(Errores_ParoRegESP,ROWS($A$1:A56)-_NumeroMeses)),BK71)</f>
        <v/>
      </c>
      <c r="BM71" s="9" t="str">
        <f ca="1">IFERROR(INDEX(Previsiones_ParoRegESP,ROWS($A$1:C56)-_NumeroMeses)*INDEX(Errores_ParoRegESP,ROWS($A$1:C56)-_NumeroMeses),"")</f>
        <v/>
      </c>
    </row>
    <row r="72" spans="7:65" x14ac:dyDescent="0.25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K72" s="9" t="str">
        <f ca="1">IFERROR(INDEX(_ParoRegESP,ROWS($A$1:A57)),IFERROR(INDEX(Previsiones_ParoRegESP,ROWS($A$1:A57)-_NumeroMeses),""))</f>
        <v/>
      </c>
      <c r="BL72" s="9" t="str">
        <f ca="1">IFERROR(INDEX(Previsiones_ParoRegESP,ROWS($A$1:A57)-_NumeroMeses)*(1-INDEX(Errores_ParoRegESP,ROWS($A$1:A57)-_NumeroMeses)),BK72)</f>
        <v/>
      </c>
      <c r="BM72" s="9" t="str">
        <f ca="1">IFERROR(INDEX(Previsiones_ParoRegESP,ROWS($A$1:C57)-_NumeroMeses)*INDEX(Errores_ParoRegESP,ROWS($A$1:C57)-_NumeroMeses),"")</f>
        <v/>
      </c>
    </row>
    <row r="73" spans="7:65" x14ac:dyDescent="0.25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K73" s="9" t="str">
        <f ca="1">IFERROR(INDEX(_ParoRegESP,ROWS($A$1:A58)),IFERROR(INDEX(Previsiones_ParoRegESP,ROWS($A$1:A58)-_NumeroMeses),""))</f>
        <v/>
      </c>
      <c r="BL73" s="9" t="str">
        <f ca="1">IFERROR(INDEX(Previsiones_ParoRegESP,ROWS($A$1:A58)-_NumeroMeses)*(1-INDEX(Errores_ParoRegESP,ROWS($A$1:A58)-_NumeroMeses)),BK73)</f>
        <v/>
      </c>
      <c r="BM73" s="9" t="str">
        <f ca="1">IFERROR(INDEX(Previsiones_ParoRegESP,ROWS($A$1:C58)-_NumeroMeses)*INDEX(Errores_ParoRegESP,ROWS($A$1:C58)-_NumeroMeses),"")</f>
        <v/>
      </c>
    </row>
    <row r="74" spans="7:65" x14ac:dyDescent="0.25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K74" s="9" t="str">
        <f ca="1">IFERROR(INDEX(_ParoRegESP,ROWS($A$1:A59)),IFERROR(INDEX(Previsiones_ParoRegESP,ROWS($A$1:A59)-_NumeroMeses),""))</f>
        <v/>
      </c>
      <c r="BL74" s="9" t="str">
        <f ca="1">IFERROR(INDEX(Previsiones_ParoRegESP,ROWS($A$1:A59)-_NumeroMeses)*(1-INDEX(Errores_ParoRegESP,ROWS($A$1:A59)-_NumeroMeses)),BK74)</f>
        <v/>
      </c>
      <c r="BM74" s="9" t="str">
        <f ca="1">IFERROR(INDEX(Previsiones_ParoRegESP,ROWS($A$1:C59)-_NumeroMeses)*INDEX(Errores_ParoRegESP,ROWS($A$1:C59)-_NumeroMeses),"")</f>
        <v/>
      </c>
    </row>
    <row r="75" spans="7:65" x14ac:dyDescent="0.25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K75" s="9" t="str">
        <f ca="1">IFERROR(INDEX(_ParoRegESP,ROWS($A$1:A60)),IFERROR(INDEX(Previsiones_ParoRegESP,ROWS($A$1:A60)-_NumeroMeses),""))</f>
        <v/>
      </c>
      <c r="BL75" s="9" t="str">
        <f ca="1">IFERROR(INDEX(Previsiones_ParoRegESP,ROWS($A$1:A60)-_NumeroMeses)*(1-INDEX(Errores_ParoRegESP,ROWS($A$1:A60)-_NumeroMeses)),BK75)</f>
        <v/>
      </c>
      <c r="BM75" s="9" t="str">
        <f ca="1">IFERROR(INDEX(Previsiones_ParoRegESP,ROWS($A$1:C60)-_NumeroMeses)*INDEX(Errores_ParoRegESP,ROWS($A$1:C60)-_NumeroMeses),"")</f>
        <v/>
      </c>
    </row>
    <row r="76" spans="7:65" x14ac:dyDescent="0.25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</row>
    <row r="77" spans="7:65" x14ac:dyDescent="0.25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</row>
    <row r="78" spans="7:65" x14ac:dyDescent="0.25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 spans="7:65" x14ac:dyDescent="0.25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 spans="7:65" x14ac:dyDescent="0.25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 spans="6:54" x14ac:dyDescent="0.25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 spans="6:54" x14ac:dyDescent="0.25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 spans="6:54" x14ac:dyDescent="0.25"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 spans="6:54" x14ac:dyDescent="0.25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 spans="6:54" x14ac:dyDescent="0.25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 spans="6:54" x14ac:dyDescent="0.25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 spans="6:54" x14ac:dyDescent="0.25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 spans="6:54" x14ac:dyDescent="0.25"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 spans="6:54" x14ac:dyDescent="0.25"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 spans="6:54" x14ac:dyDescent="0.25"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 spans="6:54" x14ac:dyDescent="0.25"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 spans="6:54" x14ac:dyDescent="0.25"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 spans="6:54" x14ac:dyDescent="0.25"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 spans="6:54" x14ac:dyDescent="0.25"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 spans="6:54" x14ac:dyDescent="0.25"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 spans="6:54" x14ac:dyDescent="0.25"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 spans="6:54" x14ac:dyDescent="0.25"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 spans="6:54" x14ac:dyDescent="0.25"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 spans="6:54" x14ac:dyDescent="0.25"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 spans="6:54" x14ac:dyDescent="0.25"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 spans="6:54" x14ac:dyDescent="0.25"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 spans="6:54" x14ac:dyDescent="0.25"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 spans="6:54" x14ac:dyDescent="0.25"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</row>
    <row r="104" spans="6:54" x14ac:dyDescent="0.25"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</row>
    <row r="105" spans="6:54" x14ac:dyDescent="0.25"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</row>
    <row r="106" spans="6:54" x14ac:dyDescent="0.25"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</row>
    <row r="107" spans="6:54" x14ac:dyDescent="0.25"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</row>
    <row r="108" spans="6:54" x14ac:dyDescent="0.25"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</row>
    <row r="109" spans="6:54" x14ac:dyDescent="0.25"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 spans="6:54" x14ac:dyDescent="0.25"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 spans="6:54" x14ac:dyDescent="0.25"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 spans="6:54" x14ac:dyDescent="0.25"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 spans="2:63" x14ac:dyDescent="0.2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 spans="2:63" x14ac:dyDescent="0.2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 spans="2:63" x14ac:dyDescent="0.2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 spans="2:63" x14ac:dyDescent="0.2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K116" s="7"/>
    </row>
    <row r="117" spans="2:63" x14ac:dyDescent="0.2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K117" s="7"/>
    </row>
    <row r="118" spans="2:63" x14ac:dyDescent="0.2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K118" s="7"/>
    </row>
    <row r="119" spans="2:63" x14ac:dyDescent="0.2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K119" s="7"/>
    </row>
    <row r="120" spans="2:63" x14ac:dyDescent="0.2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K120" s="7"/>
    </row>
    <row r="121" spans="2:63" x14ac:dyDescent="0.2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K121" s="7"/>
    </row>
    <row r="122" spans="2:63" x14ac:dyDescent="0.2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K122" s="7"/>
    </row>
    <row r="123" spans="2:63" x14ac:dyDescent="0.2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K123" s="7"/>
    </row>
    <row r="124" spans="2:63" x14ac:dyDescent="0.2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K124" s="7"/>
    </row>
    <row r="125" spans="2:63" x14ac:dyDescent="0.2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K125" s="7"/>
    </row>
    <row r="126" spans="2:63" x14ac:dyDescent="0.2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K126" s="7"/>
    </row>
    <row r="127" spans="2:63" x14ac:dyDescent="0.2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K127" s="7"/>
    </row>
    <row r="128" spans="2:63" x14ac:dyDescent="0.2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K128" s="7"/>
    </row>
    <row r="129" spans="2:63" x14ac:dyDescent="0.2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K129" s="7"/>
    </row>
    <row r="130" spans="2:63" x14ac:dyDescent="0.2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K130" s="7"/>
    </row>
    <row r="131" spans="2:63" x14ac:dyDescent="0.2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K131" s="7"/>
    </row>
    <row r="132" spans="2:63" x14ac:dyDescent="0.2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K132" s="7"/>
    </row>
    <row r="133" spans="2:63" x14ac:dyDescent="0.2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K133" s="7"/>
    </row>
    <row r="134" spans="2:63" x14ac:dyDescent="0.2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K134" s="7"/>
    </row>
    <row r="135" spans="2:63" x14ac:dyDescent="0.2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K135" s="7"/>
    </row>
    <row r="136" spans="2:63" x14ac:dyDescent="0.2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K136" s="7"/>
    </row>
    <row r="137" spans="2:63" x14ac:dyDescent="0.2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K137" s="7"/>
    </row>
    <row r="138" spans="2:63" x14ac:dyDescent="0.2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K138" s="7"/>
    </row>
    <row r="139" spans="2:63" x14ac:dyDescent="0.2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K139" s="7"/>
    </row>
    <row r="140" spans="2:63" x14ac:dyDescent="0.2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K140" s="7"/>
    </row>
    <row r="141" spans="2:63" x14ac:dyDescent="0.2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K141" s="7"/>
    </row>
    <row r="142" spans="2:63" x14ac:dyDescent="0.2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K142" s="7"/>
    </row>
    <row r="143" spans="2:63" x14ac:dyDescent="0.2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K143" s="7"/>
    </row>
    <row r="144" spans="2:63" x14ac:dyDescent="0.2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K144" s="7"/>
    </row>
    <row r="145" spans="2:63" x14ac:dyDescent="0.2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K145" s="7"/>
    </row>
    <row r="146" spans="2:63" x14ac:dyDescent="0.2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K146" s="7"/>
    </row>
    <row r="147" spans="2:63" x14ac:dyDescent="0.2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K147" s="7"/>
    </row>
    <row r="148" spans="2:63" x14ac:dyDescent="0.2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K148" s="7"/>
    </row>
    <row r="149" spans="2:63" x14ac:dyDescent="0.2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K149" s="7"/>
    </row>
    <row r="150" spans="2:63" x14ac:dyDescent="0.2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K150" s="7"/>
    </row>
    <row r="151" spans="2:63" x14ac:dyDescent="0.2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K151" s="7"/>
    </row>
    <row r="152" spans="2:63" x14ac:dyDescent="0.2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K152" s="7"/>
    </row>
    <row r="153" spans="2:63" x14ac:dyDescent="0.2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K153" s="7"/>
    </row>
    <row r="154" spans="2:63" x14ac:dyDescent="0.2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K154" s="7"/>
    </row>
    <row r="155" spans="2:63" x14ac:dyDescent="0.2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K155" s="7"/>
    </row>
    <row r="156" spans="2:63" x14ac:dyDescent="0.2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K156" s="7"/>
    </row>
    <row r="157" spans="2:63" x14ac:dyDescent="0.2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K157" s="7"/>
    </row>
    <row r="158" spans="2:63" x14ac:dyDescent="0.2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K158" s="7"/>
    </row>
    <row r="159" spans="2:63" x14ac:dyDescent="0.2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K159" s="7"/>
    </row>
    <row r="160" spans="2:63" x14ac:dyDescent="0.2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K160" s="7"/>
    </row>
    <row r="161" spans="2:63" x14ac:dyDescent="0.2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K161" s="7"/>
    </row>
    <row r="162" spans="2:63" x14ac:dyDescent="0.2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K162" s="7"/>
    </row>
    <row r="163" spans="2:63" x14ac:dyDescent="0.2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K163" s="7"/>
    </row>
    <row r="164" spans="2:63" x14ac:dyDescent="0.2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K164" s="7"/>
    </row>
    <row r="165" spans="2:63" x14ac:dyDescent="0.2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K165" s="7"/>
    </row>
    <row r="166" spans="2:63" x14ac:dyDescent="0.2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K166" s="7"/>
    </row>
    <row r="167" spans="2:63" x14ac:dyDescent="0.2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K167" s="7"/>
    </row>
    <row r="168" spans="2:63" x14ac:dyDescent="0.2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K168" s="7"/>
    </row>
    <row r="169" spans="2:63" x14ac:dyDescent="0.2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K169" s="7"/>
    </row>
    <row r="170" spans="2:63" x14ac:dyDescent="0.2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K170" s="7"/>
    </row>
    <row r="171" spans="2:63" x14ac:dyDescent="0.2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K171" s="7"/>
    </row>
    <row r="172" spans="2:63" x14ac:dyDescent="0.2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K172" s="7"/>
    </row>
    <row r="173" spans="2:63" x14ac:dyDescent="0.2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K173" s="7"/>
    </row>
    <row r="174" spans="2:63" x14ac:dyDescent="0.2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K174" s="7"/>
    </row>
    <row r="175" spans="2:63" x14ac:dyDescent="0.2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K175" s="7"/>
    </row>
    <row r="176" spans="2:63" x14ac:dyDescent="0.2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K176" s="7"/>
    </row>
    <row r="177" spans="2:63" x14ac:dyDescent="0.2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K177" s="7"/>
    </row>
    <row r="178" spans="2:63" x14ac:dyDescent="0.2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K178" s="7"/>
    </row>
    <row r="179" spans="2:63" x14ac:dyDescent="0.2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K179" s="7"/>
    </row>
    <row r="180" spans="2:63" x14ac:dyDescent="0.2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K180" s="7"/>
    </row>
    <row r="181" spans="2:63" x14ac:dyDescent="0.2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K181" s="7"/>
    </row>
    <row r="182" spans="2:63" x14ac:dyDescent="0.2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K182" s="7"/>
    </row>
    <row r="183" spans="2:63" x14ac:dyDescent="0.2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K183" s="7"/>
    </row>
    <row r="184" spans="2:63" x14ac:dyDescent="0.2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K184" s="7"/>
    </row>
    <row r="185" spans="2:63" x14ac:dyDescent="0.2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K185" s="7"/>
    </row>
    <row r="186" spans="2:63" x14ac:dyDescent="0.2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K186" s="7"/>
    </row>
    <row r="187" spans="2:63" x14ac:dyDescent="0.2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K187" s="7"/>
    </row>
    <row r="188" spans="2:63" x14ac:dyDescent="0.2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K188" s="7"/>
    </row>
    <row r="189" spans="2:63" x14ac:dyDescent="0.2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K189" s="7"/>
    </row>
    <row r="190" spans="2:63" x14ac:dyDescent="0.2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K190" s="7"/>
    </row>
    <row r="191" spans="2:63" x14ac:dyDescent="0.2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K191" s="7"/>
    </row>
    <row r="192" spans="2:63" x14ac:dyDescent="0.2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K192" s="7"/>
    </row>
    <row r="193" spans="2:63" x14ac:dyDescent="0.2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K193" s="7"/>
    </row>
    <row r="194" spans="2:63" x14ac:dyDescent="0.2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K194" s="7"/>
    </row>
    <row r="195" spans="2:63" x14ac:dyDescent="0.2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K195" s="7"/>
    </row>
    <row r="196" spans="2:63" x14ac:dyDescent="0.2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K196" s="7"/>
    </row>
    <row r="197" spans="2:63" x14ac:dyDescent="0.2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K197" s="7"/>
    </row>
    <row r="198" spans="2:63" x14ac:dyDescent="0.2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K198" s="7"/>
    </row>
    <row r="199" spans="2:63" x14ac:dyDescent="0.2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K199" s="7"/>
    </row>
    <row r="200" spans="2:63" x14ac:dyDescent="0.2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K200" s="7"/>
    </row>
    <row r="201" spans="2:63" x14ac:dyDescent="0.2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K201" s="7"/>
    </row>
    <row r="202" spans="2:63" x14ac:dyDescent="0.2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K202" s="7"/>
    </row>
    <row r="203" spans="2:63" x14ac:dyDescent="0.2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K203" s="7"/>
    </row>
    <row r="204" spans="2:63" x14ac:dyDescent="0.2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K204" s="7"/>
    </row>
    <row r="205" spans="2:63" x14ac:dyDescent="0.2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K205" s="7"/>
    </row>
    <row r="206" spans="2:63" x14ac:dyDescent="0.2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K206" s="7"/>
    </row>
    <row r="207" spans="2:63" x14ac:dyDescent="0.2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K207" s="7"/>
    </row>
    <row r="208" spans="2:63" x14ac:dyDescent="0.2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K208" s="7"/>
    </row>
    <row r="209" spans="2:63" x14ac:dyDescent="0.2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K209" s="7"/>
    </row>
    <row r="210" spans="2:63" x14ac:dyDescent="0.2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K210" s="7"/>
    </row>
    <row r="211" spans="2:63" x14ac:dyDescent="0.2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K211" s="7"/>
    </row>
    <row r="212" spans="2:63" x14ac:dyDescent="0.2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K212" s="7"/>
    </row>
    <row r="213" spans="2:63" x14ac:dyDescent="0.2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K213" s="7"/>
    </row>
    <row r="214" spans="2:63" x14ac:dyDescent="0.2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K214" s="7"/>
    </row>
    <row r="215" spans="2:63" x14ac:dyDescent="0.2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K215" s="7"/>
    </row>
    <row r="216" spans="2:63" x14ac:dyDescent="0.2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K216" s="7"/>
    </row>
    <row r="217" spans="2:63" x14ac:dyDescent="0.2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K217" s="7"/>
    </row>
    <row r="218" spans="2:63" x14ac:dyDescent="0.2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K218" s="7"/>
    </row>
    <row r="219" spans="2:63" x14ac:dyDescent="0.2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K219" s="7"/>
    </row>
    <row r="220" spans="2:63" x14ac:dyDescent="0.2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K220" s="7"/>
    </row>
    <row r="221" spans="2:63" x14ac:dyDescent="0.2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K221" s="7"/>
    </row>
    <row r="222" spans="2:63" x14ac:dyDescent="0.2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K222" s="7"/>
    </row>
    <row r="223" spans="2:63" x14ac:dyDescent="0.2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K223" s="7"/>
    </row>
    <row r="224" spans="2:63" x14ac:dyDescent="0.2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K224" s="7"/>
    </row>
    <row r="225" spans="2:63" x14ac:dyDescent="0.2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K225" s="7"/>
    </row>
    <row r="226" spans="2:63" x14ac:dyDescent="0.2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K226" s="7"/>
    </row>
    <row r="227" spans="2:63" x14ac:dyDescent="0.2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K227" s="7"/>
    </row>
    <row r="228" spans="2:63" x14ac:dyDescent="0.2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K228" s="7"/>
    </row>
    <row r="229" spans="2:63" x14ac:dyDescent="0.2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K229" s="7"/>
    </row>
    <row r="230" spans="2:63" x14ac:dyDescent="0.2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K230" s="7"/>
    </row>
    <row r="231" spans="2:63" x14ac:dyDescent="0.2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K231" s="7"/>
    </row>
    <row r="232" spans="2:63" x14ac:dyDescent="0.25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K232" s="7"/>
    </row>
    <row r="233" spans="2:63" x14ac:dyDescent="0.25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K233" s="7"/>
    </row>
    <row r="234" spans="2:63" x14ac:dyDescent="0.25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K234" s="7"/>
    </row>
    <row r="235" spans="2:63" x14ac:dyDescent="0.25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K235" s="7"/>
    </row>
    <row r="236" spans="2:63" x14ac:dyDescent="0.25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K236" s="7"/>
    </row>
    <row r="237" spans="2:63" x14ac:dyDescent="0.25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K237" s="7"/>
    </row>
    <row r="238" spans="2:63" x14ac:dyDescent="0.25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K238" s="7"/>
    </row>
    <row r="239" spans="2:63" x14ac:dyDescent="0.25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K239" s="7"/>
    </row>
    <row r="240" spans="2:63" x14ac:dyDescent="0.25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K240" s="7"/>
    </row>
    <row r="241" spans="2:63" x14ac:dyDescent="0.25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K241" s="7"/>
    </row>
    <row r="242" spans="2:63" x14ac:dyDescent="0.25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K242" s="7"/>
    </row>
    <row r="243" spans="2:63" x14ac:dyDescent="0.25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K243" s="7"/>
    </row>
    <row r="244" spans="2:63" x14ac:dyDescent="0.25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K244" s="7"/>
    </row>
    <row r="245" spans="2:63" x14ac:dyDescent="0.25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K245" s="7"/>
    </row>
    <row r="246" spans="2:63" x14ac:dyDescent="0.25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K246" s="7"/>
    </row>
    <row r="247" spans="2:63" x14ac:dyDescent="0.25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K247" s="7"/>
    </row>
    <row r="248" spans="2:63" x14ac:dyDescent="0.25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K248" s="7"/>
    </row>
    <row r="249" spans="2:63" x14ac:dyDescent="0.25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K249" s="7"/>
    </row>
    <row r="250" spans="2:63" x14ac:dyDescent="0.25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K250" s="7"/>
    </row>
    <row r="251" spans="2:63" x14ac:dyDescent="0.25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K251" s="7"/>
    </row>
    <row r="252" spans="2:63" x14ac:dyDescent="0.25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K252" s="7"/>
    </row>
    <row r="253" spans="2:63" x14ac:dyDescent="0.25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K253" s="7"/>
    </row>
    <row r="254" spans="2:63" x14ac:dyDescent="0.25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K254" s="7"/>
    </row>
    <row r="255" spans="2:63" x14ac:dyDescent="0.25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K255" s="7"/>
    </row>
    <row r="256" spans="2:63" x14ac:dyDescent="0.25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K256" s="7"/>
    </row>
    <row r="257" spans="2:63" x14ac:dyDescent="0.25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K257" s="7"/>
    </row>
    <row r="258" spans="2:63" x14ac:dyDescent="0.25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K258" s="7"/>
    </row>
    <row r="259" spans="2:63" x14ac:dyDescent="0.25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K259" s="7"/>
    </row>
    <row r="260" spans="2:63" x14ac:dyDescent="0.25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K260" s="7"/>
    </row>
    <row r="261" spans="2:63" x14ac:dyDescent="0.25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K261" s="7"/>
    </row>
    <row r="262" spans="2:63" x14ac:dyDescent="0.25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K262" s="7"/>
    </row>
    <row r="263" spans="2:63" x14ac:dyDescent="0.25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K263" s="7"/>
    </row>
    <row r="264" spans="2:63" x14ac:dyDescent="0.25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K264" s="7"/>
    </row>
    <row r="265" spans="2:63" x14ac:dyDescent="0.25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K265" s="7"/>
    </row>
    <row r="266" spans="2:63" x14ac:dyDescent="0.25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K266" s="7"/>
    </row>
    <row r="267" spans="2:63" x14ac:dyDescent="0.25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K267" s="7"/>
    </row>
    <row r="268" spans="2:63" x14ac:dyDescent="0.25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K268" s="7"/>
    </row>
    <row r="269" spans="2:63" x14ac:dyDescent="0.25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K269" s="7"/>
    </row>
    <row r="270" spans="2:63" x14ac:dyDescent="0.25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K270" s="7"/>
    </row>
    <row r="271" spans="2:63" x14ac:dyDescent="0.25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K271" s="7"/>
    </row>
    <row r="272" spans="2:63" x14ac:dyDescent="0.25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K272" s="7"/>
    </row>
    <row r="273" spans="2:63" x14ac:dyDescent="0.25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K273" s="7"/>
    </row>
    <row r="274" spans="2:63" x14ac:dyDescent="0.25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K274" s="7"/>
    </row>
    <row r="275" spans="2:63" x14ac:dyDescent="0.25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K275" s="7"/>
    </row>
    <row r="276" spans="2:63" x14ac:dyDescent="0.25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K276" s="7"/>
    </row>
    <row r="277" spans="2:63" x14ac:dyDescent="0.25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K277" s="7"/>
    </row>
    <row r="278" spans="2:63" x14ac:dyDescent="0.25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K278" s="7"/>
    </row>
    <row r="279" spans="2:63" x14ac:dyDescent="0.25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K279" s="7"/>
    </row>
    <row r="280" spans="2:63" x14ac:dyDescent="0.25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K280" s="7"/>
    </row>
    <row r="281" spans="2:63" x14ac:dyDescent="0.25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K281" s="7"/>
    </row>
    <row r="282" spans="2:63" x14ac:dyDescent="0.25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K282" s="7"/>
    </row>
    <row r="283" spans="2:63" x14ac:dyDescent="0.25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K283" s="7"/>
    </row>
    <row r="284" spans="2:63" x14ac:dyDescent="0.25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K284" s="7"/>
    </row>
    <row r="285" spans="2:63" x14ac:dyDescent="0.25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K285" s="7"/>
    </row>
    <row r="286" spans="2:63" x14ac:dyDescent="0.25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K286" s="7"/>
    </row>
    <row r="287" spans="2:63" x14ac:dyDescent="0.25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K287" s="7"/>
    </row>
    <row r="288" spans="2:63" x14ac:dyDescent="0.25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K288" s="7"/>
    </row>
    <row r="289" spans="2:63" x14ac:dyDescent="0.25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K289" s="7"/>
    </row>
    <row r="290" spans="2:63" x14ac:dyDescent="0.25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K290" s="7"/>
    </row>
    <row r="291" spans="2:63" x14ac:dyDescent="0.25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K291" s="7"/>
    </row>
    <row r="292" spans="2:63" x14ac:dyDescent="0.25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K292" s="7"/>
    </row>
    <row r="293" spans="2:63" x14ac:dyDescent="0.25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K293" s="7"/>
    </row>
    <row r="294" spans="2:63" x14ac:dyDescent="0.25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K294" s="7"/>
    </row>
    <row r="295" spans="2:63" x14ac:dyDescent="0.25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K295" s="7"/>
    </row>
    <row r="296" spans="2:63" x14ac:dyDescent="0.25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K296" s="7"/>
    </row>
    <row r="297" spans="2:63" x14ac:dyDescent="0.25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K297" s="7"/>
    </row>
    <row r="298" spans="2:63" x14ac:dyDescent="0.25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K298" s="7"/>
    </row>
    <row r="299" spans="2:63" x14ac:dyDescent="0.25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K299" s="7"/>
    </row>
    <row r="300" spans="2:63" x14ac:dyDescent="0.25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K300" s="7"/>
    </row>
    <row r="301" spans="2:63" x14ac:dyDescent="0.25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K301" s="7"/>
    </row>
    <row r="302" spans="2:63" x14ac:dyDescent="0.25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K302" s="7"/>
    </row>
    <row r="303" spans="2:63" x14ac:dyDescent="0.25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K303" s="7"/>
    </row>
    <row r="304" spans="2:63" x14ac:dyDescent="0.25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K304" s="7"/>
    </row>
    <row r="305" spans="2:63" x14ac:dyDescent="0.25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K305" s="7"/>
    </row>
    <row r="306" spans="2:63" x14ac:dyDescent="0.25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K306" s="7"/>
    </row>
    <row r="307" spans="2:63" x14ac:dyDescent="0.25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K307" s="7"/>
    </row>
    <row r="308" spans="2:63" x14ac:dyDescent="0.25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K308" s="7"/>
    </row>
    <row r="309" spans="2:63" x14ac:dyDescent="0.25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K309" s="7"/>
    </row>
    <row r="310" spans="2:63" x14ac:dyDescent="0.25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K310" s="7"/>
    </row>
    <row r="311" spans="2:63" x14ac:dyDescent="0.25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K311" s="7"/>
    </row>
    <row r="312" spans="2:63" x14ac:dyDescent="0.25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K312" s="7"/>
    </row>
    <row r="313" spans="2:63" x14ac:dyDescent="0.25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K313" s="7"/>
    </row>
    <row r="314" spans="2:63" x14ac:dyDescent="0.25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K314" s="7"/>
    </row>
    <row r="315" spans="2:63" x14ac:dyDescent="0.25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K315" s="7"/>
    </row>
    <row r="316" spans="2:63" x14ac:dyDescent="0.25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K316" s="7"/>
    </row>
    <row r="317" spans="2:63" x14ac:dyDescent="0.25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K317" s="7"/>
    </row>
    <row r="318" spans="2:63" x14ac:dyDescent="0.25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K318" s="7"/>
    </row>
    <row r="319" spans="2:63" x14ac:dyDescent="0.25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K319" s="7"/>
    </row>
    <row r="320" spans="2:63" x14ac:dyDescent="0.25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K320" s="7"/>
    </row>
    <row r="321" spans="2:63" x14ac:dyDescent="0.25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K321" s="7"/>
    </row>
    <row r="322" spans="2:63" x14ac:dyDescent="0.25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K322" s="7"/>
    </row>
    <row r="323" spans="2:63" x14ac:dyDescent="0.25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K323" s="7"/>
    </row>
    <row r="324" spans="2:63" x14ac:dyDescent="0.25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K324" s="7"/>
    </row>
    <row r="325" spans="2:63" x14ac:dyDescent="0.25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K325" s="7"/>
    </row>
    <row r="326" spans="2:63" x14ac:dyDescent="0.25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K326" s="7"/>
    </row>
    <row r="327" spans="2:63" x14ac:dyDescent="0.25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K327" s="7"/>
    </row>
    <row r="328" spans="2:63" x14ac:dyDescent="0.25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K328" s="7"/>
    </row>
    <row r="329" spans="2:63" x14ac:dyDescent="0.25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K329" s="7"/>
    </row>
    <row r="330" spans="2:63" x14ac:dyDescent="0.25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K330" s="7"/>
    </row>
    <row r="331" spans="2:63" x14ac:dyDescent="0.25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K331" s="7"/>
    </row>
    <row r="332" spans="2:63" x14ac:dyDescent="0.25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K332" s="7"/>
    </row>
    <row r="333" spans="2:63" x14ac:dyDescent="0.25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K333" s="7"/>
    </row>
    <row r="334" spans="2:63" x14ac:dyDescent="0.25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K334" s="7"/>
    </row>
    <row r="335" spans="2:63" x14ac:dyDescent="0.25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K335" s="7"/>
    </row>
    <row r="336" spans="2:63" x14ac:dyDescent="0.25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K336" s="7"/>
    </row>
    <row r="337" spans="2:63" x14ac:dyDescent="0.25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K337" s="7"/>
    </row>
    <row r="338" spans="2:63" x14ac:dyDescent="0.25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K338" s="7"/>
    </row>
    <row r="339" spans="2:63" x14ac:dyDescent="0.25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K339" s="7"/>
    </row>
    <row r="340" spans="2:63" x14ac:dyDescent="0.25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K340" s="7"/>
    </row>
    <row r="341" spans="2:63" x14ac:dyDescent="0.25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K341" s="7"/>
    </row>
    <row r="342" spans="2:63" x14ac:dyDescent="0.25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K342" s="7"/>
    </row>
    <row r="343" spans="2:63" x14ac:dyDescent="0.25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K343" s="7"/>
    </row>
    <row r="344" spans="2:63" x14ac:dyDescent="0.25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K344" s="7"/>
    </row>
    <row r="345" spans="2:63" x14ac:dyDescent="0.25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K345" s="7"/>
    </row>
    <row r="346" spans="2:63" x14ac:dyDescent="0.25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K346" s="7"/>
    </row>
    <row r="347" spans="2:63" x14ac:dyDescent="0.25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K347" s="7"/>
    </row>
    <row r="348" spans="2:63" x14ac:dyDescent="0.25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K348" s="7"/>
    </row>
    <row r="349" spans="2:63" x14ac:dyDescent="0.25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K349" s="7"/>
    </row>
    <row r="350" spans="2:63" x14ac:dyDescent="0.25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K350" s="7"/>
    </row>
    <row r="351" spans="2:63" x14ac:dyDescent="0.25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K351" s="7"/>
    </row>
    <row r="352" spans="2:63" x14ac:dyDescent="0.25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K352" s="7"/>
    </row>
    <row r="353" spans="2:63" x14ac:dyDescent="0.25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K353" s="7"/>
    </row>
    <row r="354" spans="2:63" x14ac:dyDescent="0.25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K354" s="7"/>
    </row>
    <row r="355" spans="2:63" x14ac:dyDescent="0.25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K355" s="7"/>
    </row>
    <row r="356" spans="2:63" x14ac:dyDescent="0.25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K356" s="7"/>
    </row>
    <row r="357" spans="2:63" x14ac:dyDescent="0.25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K357" s="7"/>
    </row>
    <row r="358" spans="2:63" x14ac:dyDescent="0.25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K358" s="7"/>
    </row>
    <row r="359" spans="2:63" x14ac:dyDescent="0.25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K359" s="7"/>
    </row>
    <row r="360" spans="2:63" x14ac:dyDescent="0.25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K360" s="7"/>
    </row>
    <row r="361" spans="2:63" x14ac:dyDescent="0.25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K361" s="7"/>
    </row>
    <row r="362" spans="2:63" x14ac:dyDescent="0.25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K362" s="7"/>
    </row>
    <row r="363" spans="2:63" x14ac:dyDescent="0.25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K363" s="7"/>
    </row>
    <row r="364" spans="2:63" x14ac:dyDescent="0.25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K364" s="7"/>
    </row>
    <row r="365" spans="2:63" x14ac:dyDescent="0.25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K365" s="7"/>
    </row>
    <row r="366" spans="2:63" x14ac:dyDescent="0.25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K366" s="7"/>
    </row>
    <row r="367" spans="2:63" x14ac:dyDescent="0.25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K367" s="7"/>
    </row>
    <row r="368" spans="2:63" x14ac:dyDescent="0.25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K368" s="7"/>
    </row>
    <row r="369" spans="2:63" x14ac:dyDescent="0.25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K369" s="7"/>
    </row>
    <row r="370" spans="2:63" x14ac:dyDescent="0.25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K370" s="7"/>
    </row>
    <row r="371" spans="2:63" x14ac:dyDescent="0.25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K371" s="7"/>
    </row>
    <row r="372" spans="2:63" x14ac:dyDescent="0.25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K372" s="7"/>
    </row>
    <row r="373" spans="2:63" x14ac:dyDescent="0.25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K373" s="7"/>
    </row>
    <row r="374" spans="2:63" x14ac:dyDescent="0.25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K374" s="7"/>
    </row>
    <row r="375" spans="2:63" x14ac:dyDescent="0.25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K375" s="7"/>
    </row>
    <row r="376" spans="2:63" x14ac:dyDescent="0.25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K376" s="7"/>
    </row>
    <row r="377" spans="2:63" x14ac:dyDescent="0.25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K377" s="7"/>
    </row>
    <row r="378" spans="2:63" x14ac:dyDescent="0.25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K378" s="7"/>
    </row>
    <row r="379" spans="2:63" x14ac:dyDescent="0.25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K379" s="7"/>
    </row>
    <row r="380" spans="2:63" x14ac:dyDescent="0.25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K380" s="7"/>
    </row>
    <row r="381" spans="2:63" x14ac:dyDescent="0.25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K381" s="7"/>
    </row>
    <row r="382" spans="2:63" x14ac:dyDescent="0.25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K382" s="7"/>
    </row>
    <row r="383" spans="2:63" x14ac:dyDescent="0.25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K383" s="7"/>
    </row>
    <row r="384" spans="2:63" x14ac:dyDescent="0.25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K384" s="7"/>
    </row>
    <row r="385" spans="2:63" x14ac:dyDescent="0.25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K385" s="7"/>
    </row>
    <row r="386" spans="2:63" x14ac:dyDescent="0.25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K386" s="7"/>
    </row>
    <row r="387" spans="2:63" x14ac:dyDescent="0.25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K387" s="7"/>
    </row>
    <row r="388" spans="2:63" x14ac:dyDescent="0.25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K388" s="7"/>
    </row>
    <row r="389" spans="2:63" x14ac:dyDescent="0.25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K389" s="7"/>
    </row>
    <row r="390" spans="2:63" x14ac:dyDescent="0.25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K390" s="7"/>
    </row>
    <row r="391" spans="2:63" x14ac:dyDescent="0.25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K391" s="7"/>
    </row>
    <row r="392" spans="2:63" x14ac:dyDescent="0.25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K392" s="7"/>
    </row>
    <row r="393" spans="2:63" x14ac:dyDescent="0.25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K393" s="7"/>
    </row>
    <row r="394" spans="2:63" x14ac:dyDescent="0.25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K394" s="7"/>
    </row>
    <row r="395" spans="2:63" x14ac:dyDescent="0.25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K395" s="7"/>
    </row>
    <row r="396" spans="2:63" x14ac:dyDescent="0.25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K396" s="7"/>
    </row>
    <row r="397" spans="2:63" x14ac:dyDescent="0.25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K397" s="7"/>
    </row>
    <row r="398" spans="2:63" x14ac:dyDescent="0.25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K398" s="7"/>
    </row>
    <row r="399" spans="2:63" x14ac:dyDescent="0.25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K399" s="7"/>
    </row>
    <row r="400" spans="2:63" x14ac:dyDescent="0.25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K400" s="7"/>
    </row>
    <row r="401" spans="2:63" x14ac:dyDescent="0.25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K401" s="7"/>
    </row>
    <row r="402" spans="2:63" x14ac:dyDescent="0.25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K402" s="7"/>
    </row>
    <row r="403" spans="2:63" x14ac:dyDescent="0.25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K403" s="7"/>
    </row>
    <row r="404" spans="2:63" x14ac:dyDescent="0.25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K404" s="7"/>
    </row>
    <row r="405" spans="2:63" x14ac:dyDescent="0.25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K405" s="7"/>
    </row>
    <row r="406" spans="2:63" x14ac:dyDescent="0.25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K406" s="7"/>
    </row>
    <row r="407" spans="2:63" x14ac:dyDescent="0.25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K407" s="7"/>
    </row>
    <row r="408" spans="2:63" x14ac:dyDescent="0.25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K408" s="7"/>
    </row>
    <row r="409" spans="2:63" x14ac:dyDescent="0.25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K409" s="7"/>
    </row>
    <row r="410" spans="2:63" x14ac:dyDescent="0.25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K410" s="7"/>
    </row>
    <row r="411" spans="2:63" x14ac:dyDescent="0.25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K411" s="7"/>
    </row>
    <row r="412" spans="2:63" x14ac:dyDescent="0.25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K412" s="7"/>
    </row>
    <row r="413" spans="2:63" x14ac:dyDescent="0.25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K413" s="7"/>
    </row>
    <row r="414" spans="2:63" x14ac:dyDescent="0.25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K414" s="7"/>
    </row>
    <row r="415" spans="2:63" x14ac:dyDescent="0.25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K415" s="7"/>
    </row>
    <row r="416" spans="2:63" x14ac:dyDescent="0.25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K416" s="7"/>
    </row>
    <row r="417" spans="2:63" x14ac:dyDescent="0.25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K417" s="7"/>
    </row>
    <row r="418" spans="2:63" x14ac:dyDescent="0.25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K418" s="7"/>
    </row>
    <row r="419" spans="2:63" x14ac:dyDescent="0.25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K419" s="7"/>
    </row>
    <row r="420" spans="2:63" x14ac:dyDescent="0.25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K420" s="7"/>
    </row>
    <row r="421" spans="2:63" x14ac:dyDescent="0.25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K421" s="7"/>
    </row>
    <row r="422" spans="2:63" x14ac:dyDescent="0.25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K422" s="7"/>
    </row>
    <row r="423" spans="2:63" x14ac:dyDescent="0.25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K423" s="7"/>
    </row>
    <row r="424" spans="2:63" x14ac:dyDescent="0.25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K424" s="7"/>
    </row>
    <row r="425" spans="2:63" x14ac:dyDescent="0.25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K425" s="7"/>
    </row>
    <row r="426" spans="2:63" x14ac:dyDescent="0.25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K426" s="7"/>
    </row>
    <row r="427" spans="2:63" x14ac:dyDescent="0.25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K427" s="7"/>
    </row>
    <row r="428" spans="2:63" x14ac:dyDescent="0.25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K428" s="7"/>
    </row>
    <row r="429" spans="2:63" x14ac:dyDescent="0.25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K429" s="7"/>
    </row>
    <row r="430" spans="2:63" x14ac:dyDescent="0.25">
      <c r="BK430" s="7"/>
    </row>
    <row r="431" spans="2:63" x14ac:dyDescent="0.25">
      <c r="BK431" s="7"/>
    </row>
    <row r="432" spans="2:63" x14ac:dyDescent="0.25">
      <c r="BK432" s="7"/>
    </row>
    <row r="433" spans="63:63" x14ac:dyDescent="0.25">
      <c r="BK433" s="7"/>
    </row>
    <row r="434" spans="63:63" x14ac:dyDescent="0.25">
      <c r="BK434" s="7"/>
    </row>
    <row r="435" spans="63:63" x14ac:dyDescent="0.25">
      <c r="BK435" s="7"/>
    </row>
    <row r="436" spans="63:63" x14ac:dyDescent="0.25">
      <c r="BK436" s="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BN436"/>
  <sheetViews>
    <sheetView topLeftCell="AK1" workbookViewId="0"/>
  </sheetViews>
  <sheetFormatPr baseColWidth="10" defaultRowHeight="15" x14ac:dyDescent="0.25"/>
  <cols>
    <col min="1" max="1" width="7.140625" style="1" bestFit="1" customWidth="1"/>
    <col min="2" max="24" width="9.140625" style="1" bestFit="1" customWidth="1"/>
    <col min="25" max="25" width="25.28515625" style="1" bestFit="1" customWidth="1"/>
    <col min="26" max="48" width="9.140625" style="1" bestFit="1" customWidth="1"/>
    <col min="49" max="49" width="6.7109375" style="1" bestFit="1" customWidth="1"/>
    <col min="50" max="50" width="7.42578125" style="1" bestFit="1" customWidth="1"/>
    <col min="51" max="51" width="7.140625" style="1" bestFit="1" customWidth="1"/>
    <col min="52" max="52" width="7.85546875" style="1" bestFit="1" customWidth="1"/>
    <col min="53" max="53" width="7.28515625" style="1" bestFit="1" customWidth="1"/>
    <col min="54" max="54" width="8.140625" style="1" bestFit="1" customWidth="1"/>
    <col min="55" max="55" width="7.140625" bestFit="1" customWidth="1"/>
    <col min="56" max="56" width="6.42578125" bestFit="1" customWidth="1"/>
    <col min="57" max="57" width="7.7109375" bestFit="1" customWidth="1"/>
    <col min="58" max="58" width="7.28515625" bestFit="1" customWidth="1"/>
    <col min="59" max="59" width="7" bestFit="1" customWidth="1"/>
    <col min="60" max="60" width="7.5703125" bestFit="1" customWidth="1"/>
    <col min="61" max="61" width="6.140625" bestFit="1" customWidth="1"/>
    <col min="62" max="62" width="3" bestFit="1" customWidth="1"/>
    <col min="63" max="64" width="9.140625" bestFit="1" customWidth="1"/>
    <col min="65" max="65" width="9" bestFit="1" customWidth="1"/>
    <col min="66" max="66" width="17.7109375" bestFit="1" customWidth="1"/>
    <col min="67" max="67" width="21.85546875" bestFit="1" customWidth="1"/>
  </cols>
  <sheetData>
    <row r="1" spans="1:66" x14ac:dyDescent="0.25">
      <c r="B1" s="1">
        <f t="array" aca="1" ref="B1:AW1" ca="1">TRANSPOSE(OFFSET([5]SSAutESP!$B$1,MATCH(_Disponible_Registral,[5]SSAutESP!$A:$A)-36-MONTH(_Disponible_Registral),0,36+MONTH(_Disponible_Registral),1))</f>
        <v>3193892</v>
      </c>
      <c r="C1" s="1">
        <f ca="1"/>
        <v>3209919</v>
      </c>
      <c r="D1" s="1">
        <f ca="1"/>
        <v>3230400</v>
      </c>
      <c r="E1" s="1">
        <f ca="1"/>
        <v>3246854</v>
      </c>
      <c r="F1" s="1">
        <f ca="1"/>
        <v>3261398</v>
      </c>
      <c r="G1" s="1">
        <f ca="1"/>
        <v>3273558</v>
      </c>
      <c r="H1" s="1">
        <f ca="1"/>
        <v>3267169</v>
      </c>
      <c r="I1" s="1">
        <f ca="1"/>
        <v>3249275</v>
      </c>
      <c r="J1" s="1">
        <f ca="1"/>
        <v>3253670</v>
      </c>
      <c r="K1" s="1">
        <f ca="1"/>
        <v>3258612</v>
      </c>
      <c r="L1" s="1">
        <f ca="1"/>
        <v>3254138</v>
      </c>
      <c r="M1" s="1">
        <f ca="1"/>
        <v>3254663</v>
      </c>
      <c r="N1" s="1">
        <f ca="1"/>
        <v>3234373</v>
      </c>
      <c r="O1" s="1">
        <f ca="1"/>
        <v>3239653</v>
      </c>
      <c r="P1" s="1">
        <f ca="1"/>
        <v>3254078</v>
      </c>
      <c r="Q1" s="1">
        <f ca="1"/>
        <v>3266741</v>
      </c>
      <c r="R1" s="1">
        <f ca="1"/>
        <v>3277855</v>
      </c>
      <c r="S1" s="1">
        <f ca="1"/>
        <v>3286600</v>
      </c>
      <c r="T1" s="1">
        <f ca="1"/>
        <v>3278833</v>
      </c>
      <c r="U1" s="1">
        <f ca="1"/>
        <v>3261552</v>
      </c>
      <c r="V1" s="1">
        <f ca="1"/>
        <v>3266258</v>
      </c>
      <c r="W1" s="1">
        <f ca="1"/>
        <v>3271976</v>
      </c>
      <c r="X1" s="1">
        <f ca="1"/>
        <v>3269092</v>
      </c>
      <c r="Y1" s="1">
        <f ca="1"/>
        <v>3269088</v>
      </c>
      <c r="Z1" s="1">
        <f ca="1"/>
        <v>3251119</v>
      </c>
      <c r="AA1" s="1">
        <f ca="1"/>
        <v>3257896.4</v>
      </c>
      <c r="AB1" s="1">
        <f ca="1"/>
        <v>3252516.54</v>
      </c>
      <c r="AC1" s="1">
        <f ca="1"/>
        <v>3211266.65</v>
      </c>
      <c r="AD1" s="1">
        <f ca="1"/>
        <v>3220906.75</v>
      </c>
      <c r="AE1" s="1">
        <f ca="1"/>
        <v>3245252.4545499999</v>
      </c>
      <c r="AF1" s="1">
        <f ca="1"/>
        <v>3262757.9</v>
      </c>
      <c r="AG1" s="1">
        <f ca="1"/>
        <v>3263160.3199999998</v>
      </c>
      <c r="AH1" s="1">
        <f ca="1"/>
        <v>3263552.58</v>
      </c>
      <c r="AI1" s="1">
        <f ca="1"/>
        <v>3265368.95</v>
      </c>
      <c r="AJ1" s="1">
        <f ca="1"/>
        <v>3267873.18</v>
      </c>
      <c r="AK1" s="1">
        <f ca="1"/>
        <v>3271408.04</v>
      </c>
      <c r="AL1" s="1">
        <f ca="1"/>
        <v>3256739.78</v>
      </c>
      <c r="AM1" s="1" t="e">
        <f ca="1"/>
        <v>#N/A</v>
      </c>
      <c r="AN1" s="1" t="e">
        <f ca="1"/>
        <v>#N/A</v>
      </c>
      <c r="AO1" s="1" t="e">
        <f ca="1"/>
        <v>#N/A</v>
      </c>
      <c r="AP1" s="1" t="e">
        <f ca="1"/>
        <v>#N/A</v>
      </c>
      <c r="AQ1" s="1" t="e">
        <f ca="1"/>
        <v>#N/A</v>
      </c>
      <c r="AR1" s="1" t="e">
        <f ca="1"/>
        <v>#N/A</v>
      </c>
      <c r="AS1" s="1" t="e">
        <f ca="1"/>
        <v>#N/A</v>
      </c>
      <c r="AT1" s="1" t="e">
        <f ca="1"/>
        <v>#N/A</v>
      </c>
      <c r="AU1" s="1" t="e">
        <f ca="1"/>
        <v>#N/A</v>
      </c>
      <c r="AV1" s="1" t="e">
        <f ca="1"/>
        <v>#N/A</v>
      </c>
      <c r="AW1" s="1" t="e">
        <f ca="1"/>
        <v>#N/A</v>
      </c>
      <c r="AY1"/>
      <c r="AZ1"/>
      <c r="BA1"/>
      <c r="BB1"/>
    </row>
    <row r="2" spans="1:66" x14ac:dyDescent="0.25">
      <c r="A2" s="2" t="s">
        <v>0</v>
      </c>
      <c r="B2" s="3">
        <f t="array" aca="1" ref="B2:BI14" ca="1">OFFSET([5]Mediana!$A$2,0,MATCH(_Disponible_Registral,[5]Mediana!$2:$2)-36-MONTH(_Disponible_Registral),13,48+MONTH(_Disponible_Registral))</f>
        <v>43131</v>
      </c>
      <c r="C2" s="3">
        <f ca="1"/>
        <v>43159</v>
      </c>
      <c r="D2" s="3">
        <f ca="1"/>
        <v>43190</v>
      </c>
      <c r="E2" s="3">
        <f ca="1"/>
        <v>43220</v>
      </c>
      <c r="F2" s="3">
        <f ca="1"/>
        <v>43251</v>
      </c>
      <c r="G2" s="3">
        <f ca="1"/>
        <v>43281</v>
      </c>
      <c r="H2" s="3">
        <f ca="1"/>
        <v>43312</v>
      </c>
      <c r="I2" s="3">
        <f ca="1"/>
        <v>43343</v>
      </c>
      <c r="J2" s="3">
        <f ca="1"/>
        <v>43373</v>
      </c>
      <c r="K2" s="3">
        <f ca="1"/>
        <v>43404</v>
      </c>
      <c r="L2" s="3">
        <f ca="1"/>
        <v>43434</v>
      </c>
      <c r="M2" s="3">
        <f ca="1"/>
        <v>43465</v>
      </c>
      <c r="N2" s="3">
        <f ca="1"/>
        <v>43496</v>
      </c>
      <c r="O2" s="3">
        <f ca="1"/>
        <v>43524</v>
      </c>
      <c r="P2" s="3">
        <f ca="1"/>
        <v>43555</v>
      </c>
      <c r="Q2" s="3">
        <f ca="1"/>
        <v>43585</v>
      </c>
      <c r="R2" s="3">
        <f ca="1"/>
        <v>43616</v>
      </c>
      <c r="S2" s="3">
        <f ca="1"/>
        <v>43646</v>
      </c>
      <c r="T2" s="3">
        <f ca="1"/>
        <v>43677</v>
      </c>
      <c r="U2" s="3">
        <f ca="1"/>
        <v>43708</v>
      </c>
      <c r="V2" s="3">
        <f ca="1"/>
        <v>43738</v>
      </c>
      <c r="W2" s="3">
        <f ca="1"/>
        <v>43769</v>
      </c>
      <c r="X2" s="3">
        <f ca="1"/>
        <v>43799</v>
      </c>
      <c r="Y2" s="3">
        <f ca="1"/>
        <v>43830</v>
      </c>
      <c r="Z2" s="3">
        <f ca="1"/>
        <v>43861</v>
      </c>
      <c r="AA2" s="3">
        <f ca="1"/>
        <v>43890</v>
      </c>
      <c r="AB2" s="3">
        <f ca="1"/>
        <v>43921</v>
      </c>
      <c r="AC2" s="3">
        <f ca="1"/>
        <v>43951</v>
      </c>
      <c r="AD2" s="3">
        <f ca="1"/>
        <v>43982</v>
      </c>
      <c r="AE2" s="3">
        <f ca="1"/>
        <v>44012</v>
      </c>
      <c r="AF2" s="3">
        <f ca="1"/>
        <v>44043</v>
      </c>
      <c r="AG2" s="3">
        <f ca="1"/>
        <v>44074</v>
      </c>
      <c r="AH2" s="3">
        <f ca="1"/>
        <v>44104</v>
      </c>
      <c r="AI2" s="3">
        <f ca="1"/>
        <v>44135</v>
      </c>
      <c r="AJ2" s="3">
        <f ca="1"/>
        <v>44165</v>
      </c>
      <c r="AK2" s="3">
        <f ca="1"/>
        <v>44196</v>
      </c>
      <c r="AL2" s="3">
        <f ca="1"/>
        <v>44227</v>
      </c>
      <c r="AM2" s="4">
        <f ca="1"/>
        <v>44255</v>
      </c>
      <c r="AN2" s="3">
        <f ca="1"/>
        <v>44286</v>
      </c>
      <c r="AO2" s="3">
        <f ca="1"/>
        <v>44316</v>
      </c>
      <c r="AP2" s="3">
        <f ca="1"/>
        <v>44347</v>
      </c>
      <c r="AQ2" s="3">
        <f ca="1"/>
        <v>44377</v>
      </c>
      <c r="AR2" s="3">
        <f ca="1"/>
        <v>44408</v>
      </c>
      <c r="AS2" s="3">
        <f ca="1"/>
        <v>44439</v>
      </c>
      <c r="AT2" s="3">
        <f ca="1"/>
        <v>44469</v>
      </c>
      <c r="AU2" s="3">
        <f ca="1"/>
        <v>44500</v>
      </c>
      <c r="AV2" s="3">
        <f ca="1"/>
        <v>44530</v>
      </c>
      <c r="AW2" s="3">
        <f ca="1"/>
        <v>44561</v>
      </c>
      <c r="AX2" s="3">
        <f ca="1"/>
        <v>44592</v>
      </c>
      <c r="AY2" s="4" t="e">
        <f ca="1"/>
        <v>#N/A</v>
      </c>
      <c r="AZ2" s="3" t="e">
        <f ca="1"/>
        <v>#N/A</v>
      </c>
      <c r="BA2" s="3" t="e">
        <f ca="1"/>
        <v>#N/A</v>
      </c>
      <c r="BB2" s="3" t="e">
        <f ca="1"/>
        <v>#N/A</v>
      </c>
      <c r="BC2" s="3" t="e">
        <f ca="1"/>
        <v>#N/A</v>
      </c>
      <c r="BD2" s="3" t="e">
        <f ca="1"/>
        <v>#N/A</v>
      </c>
      <c r="BE2" s="3" t="e">
        <f ca="1"/>
        <v>#N/A</v>
      </c>
      <c r="BF2" s="3" t="e">
        <f ca="1"/>
        <v>#N/A</v>
      </c>
      <c r="BG2" s="3" t="e">
        <f ca="1"/>
        <v>#N/A</v>
      </c>
      <c r="BH2" s="3" t="e">
        <f ca="1"/>
        <v>#N/A</v>
      </c>
      <c r="BI2" s="3" t="e">
        <f ca="1"/>
        <v>#N/A</v>
      </c>
      <c r="BJ2" s="3"/>
      <c r="BK2" s="3"/>
    </row>
    <row r="3" spans="1:66" x14ac:dyDescent="0.25">
      <c r="A3" s="5">
        <v>1</v>
      </c>
      <c r="B3" s="1">
        <f ca="1"/>
        <v>3193145.9343831828</v>
      </c>
      <c r="C3" s="1">
        <f ca="1"/>
        <v>3227744.0843003402</v>
      </c>
      <c r="D3" s="1">
        <f ca="1"/>
        <v>3250423.342472333</v>
      </c>
      <c r="E3" s="1">
        <f ca="1"/>
        <v>3262100.5193194002</v>
      </c>
      <c r="F3" s="1">
        <f ca="1"/>
        <v>3272226.2314948058</v>
      </c>
      <c r="G3" s="1">
        <f ca="1"/>
        <v>3271702.6114565078</v>
      </c>
      <c r="H3" s="1">
        <f ca="1"/>
        <v>3252458.080514688</v>
      </c>
      <c r="I3" s="1">
        <f ca="1"/>
        <v>3248782.0512649696</v>
      </c>
      <c r="J3" s="1">
        <f ca="1"/>
        <v>3256137.7614217643</v>
      </c>
      <c r="K3" s="1">
        <f ca="1"/>
        <v>3257303.6588044744</v>
      </c>
      <c r="L3" s="1">
        <f ca="1"/>
        <v>3254022.9435068928</v>
      </c>
      <c r="M3" s="1">
        <f ca="1"/>
        <v>3242661.0832539173</v>
      </c>
      <c r="N3" s="1">
        <f ca="1"/>
        <v>3235137.9225605917</v>
      </c>
      <c r="O3" s="1">
        <f ca="1"/>
        <v>3252973.9923606841</v>
      </c>
      <c r="P3" s="1">
        <f ca="1"/>
        <v>3266871.3600440505</v>
      </c>
      <c r="Q3" s="1">
        <f ca="1"/>
        <v>3278255.8103958583</v>
      </c>
      <c r="R3" s="1">
        <f ca="1"/>
        <v>3285758.3303685682</v>
      </c>
      <c r="S3" s="1">
        <f ca="1"/>
        <v>3279338.5871062018</v>
      </c>
      <c r="T3" s="1">
        <f ca="1"/>
        <v>3261382.7857943894</v>
      </c>
      <c r="U3" s="1">
        <f ca="1"/>
        <v>3261872.2646603771</v>
      </c>
      <c r="V3" s="1">
        <f ca="1"/>
        <v>3269610.2695644069</v>
      </c>
      <c r="W3" s="1">
        <f ca="1"/>
        <v>3269081.6985205766</v>
      </c>
      <c r="X3" s="1">
        <f ca="1"/>
        <v>3268826.1408164287</v>
      </c>
      <c r="Y3" s="1">
        <f ca="1"/>
        <v>3253786.7605884159</v>
      </c>
      <c r="Z3" s="1">
        <f ca="1"/>
        <v>3257153.5498682507</v>
      </c>
      <c r="AA3" s="1">
        <f ca="1"/>
        <v>3272333.6936181174</v>
      </c>
      <c r="AB3" s="1">
        <f ca="1"/>
        <v>3262906.1653243871</v>
      </c>
      <c r="AC3" s="1">
        <f ca="1"/>
        <v>3210980.1815889254</v>
      </c>
      <c r="AD3" s="1">
        <f ca="1"/>
        <v>3224217.6122417618</v>
      </c>
      <c r="AE3" s="1">
        <f ca="1"/>
        <v>3238714.0594229121</v>
      </c>
      <c r="AF3" s="1">
        <f ca="1"/>
        <v>3255195.9243334597</v>
      </c>
      <c r="AG3" s="1">
        <f ca="1"/>
        <v>3273217.6190443011</v>
      </c>
      <c r="AH3" s="1">
        <f ca="1"/>
        <v>3264940.4950750768</v>
      </c>
      <c r="AI3" s="1">
        <f ca="1"/>
        <v>3263265.133821181</v>
      </c>
      <c r="AJ3" s="1">
        <f ca="1"/>
        <v>3269308.6409578174</v>
      </c>
      <c r="AK3" s="1">
        <f ca="1"/>
        <v>3255968.9623576747</v>
      </c>
      <c r="AL3" s="1">
        <f ca="1"/>
        <v>3259502.0767545677</v>
      </c>
      <c r="AM3" s="1" t="str">
        <f ca="1"/>
        <v/>
      </c>
      <c r="AN3" s="1" t="str">
        <f ca="1"/>
        <v/>
      </c>
      <c r="AO3" s="1" t="str">
        <f ca="1"/>
        <v/>
      </c>
      <c r="AP3" s="1" t="str">
        <f ca="1"/>
        <v/>
      </c>
      <c r="AQ3" s="1" t="str">
        <f ca="1"/>
        <v/>
      </c>
      <c r="AR3" s="1" t="str">
        <f ca="1"/>
        <v/>
      </c>
      <c r="AS3" s="1" t="str">
        <f ca="1"/>
        <v/>
      </c>
      <c r="AT3" s="1" t="str">
        <f ca="1"/>
        <v/>
      </c>
      <c r="AU3" s="1" t="str">
        <f ca="1"/>
        <v/>
      </c>
      <c r="AV3" s="1" t="str">
        <f ca="1"/>
        <v/>
      </c>
      <c r="AW3" s="1" t="str">
        <f ca="1"/>
        <v/>
      </c>
      <c r="AX3" s="1" t="str">
        <f ca="1"/>
        <v/>
      </c>
      <c r="AY3" t="e">
        <f ca="1"/>
        <v>#N/A</v>
      </c>
      <c r="AZ3" t="e">
        <f ca="1"/>
        <v>#N/A</v>
      </c>
      <c r="BA3" t="e">
        <f ca="1"/>
        <v>#N/A</v>
      </c>
      <c r="BB3" t="e">
        <f ca="1"/>
        <v>#N/A</v>
      </c>
      <c r="BC3" t="e">
        <f ca="1"/>
        <v>#N/A</v>
      </c>
      <c r="BD3" t="e">
        <f ca="1"/>
        <v>#N/A</v>
      </c>
      <c r="BE3" t="e">
        <f ca="1"/>
        <v>#N/A</v>
      </c>
      <c r="BF3" t="e">
        <f ca="1"/>
        <v>#N/A</v>
      </c>
      <c r="BG3" t="e">
        <f ca="1"/>
        <v>#N/A</v>
      </c>
      <c r="BH3" t="e">
        <f ca="1"/>
        <v>#N/A</v>
      </c>
      <c r="BI3" t="e">
        <f ca="1"/>
        <v>#N/A</v>
      </c>
      <c r="BK3" s="7"/>
    </row>
    <row r="4" spans="1:66" x14ac:dyDescent="0.25">
      <c r="A4" s="5">
        <v>2</v>
      </c>
      <c r="B4" s="1">
        <f ca="1"/>
        <v>3201201.8879410177</v>
      </c>
      <c r="C4" s="1">
        <f ca="1"/>
        <v>3244757.4526259629</v>
      </c>
      <c r="D4" s="1">
        <f ca="1"/>
        <v>3270640.4407892977</v>
      </c>
      <c r="E4" s="1">
        <f ca="1"/>
        <v>3273724.7129203491</v>
      </c>
      <c r="F4" s="1">
        <f ca="1"/>
        <v>3268246.6303451359</v>
      </c>
      <c r="G4" s="1">
        <f ca="1"/>
        <v>3259820.3927554414</v>
      </c>
      <c r="H4" s="1">
        <f ca="1"/>
        <v>3254876.6796023264</v>
      </c>
      <c r="I4" s="1">
        <f ca="1"/>
        <v>3248655.8808962214</v>
      </c>
      <c r="J4" s="1">
        <f ca="1"/>
        <v>3252675.068777198</v>
      </c>
      <c r="K4" s="1">
        <f ca="1"/>
        <v>3257516.5095205661</v>
      </c>
      <c r="L4" s="1">
        <f ca="1"/>
        <v>3240861.3078465061</v>
      </c>
      <c r="M4" s="1">
        <f ca="1"/>
        <v>3251517.1953067165</v>
      </c>
      <c r="N4" s="1">
        <f ca="1"/>
        <v>3247538.2944271853</v>
      </c>
      <c r="O4" s="1">
        <f ca="1"/>
        <v>3268897.6016205139</v>
      </c>
      <c r="P4" s="1">
        <f ca="1"/>
        <v>3278528.0037892191</v>
      </c>
      <c r="Q4" s="1">
        <f ca="1"/>
        <v>3285535.7011892293</v>
      </c>
      <c r="R4" s="1">
        <f ca="1"/>
        <v>3278817.2804281092</v>
      </c>
      <c r="S4" s="1">
        <f ca="1"/>
        <v>3262234.6838470469</v>
      </c>
      <c r="T4" s="1">
        <f ca="1"/>
        <v>3262385.2011741307</v>
      </c>
      <c r="U4" s="1">
        <f ca="1"/>
        <v>3261994.9009348806</v>
      </c>
      <c r="V4" s="1">
        <f ca="1"/>
        <v>3266326.6808168208</v>
      </c>
      <c r="W4" s="1">
        <f ca="1"/>
        <v>3269990.7904314073</v>
      </c>
      <c r="X4" s="1">
        <f ca="1"/>
        <v>3254630.2123181317</v>
      </c>
      <c r="Y4" s="1">
        <f ca="1"/>
        <v>3257259.5768881403</v>
      </c>
      <c r="Z4" s="1">
        <f ca="1"/>
        <v>3271237.525587291</v>
      </c>
      <c r="AA4" s="1">
        <f ca="1"/>
        <v>3287390.0386715</v>
      </c>
      <c r="AB4" s="1">
        <f ca="1"/>
        <v>3275601.0008431338</v>
      </c>
      <c r="AC4" s="1">
        <f ca="1"/>
        <v>3214739.9756618692</v>
      </c>
      <c r="AD4" s="1">
        <f ca="1"/>
        <v>3213364.4982551457</v>
      </c>
      <c r="AE4" s="1">
        <f ca="1"/>
        <v>3222865.0665379828</v>
      </c>
      <c r="AF4" s="1">
        <f ca="1"/>
        <v>3265973.4781563077</v>
      </c>
      <c r="AG4" s="1">
        <f ca="1"/>
        <v>3283409.8084899988</v>
      </c>
      <c r="AH4" s="1">
        <f ca="1"/>
        <v>3262902.9786068578</v>
      </c>
      <c r="AI4" s="1">
        <f ca="1"/>
        <v>3262781.9185694316</v>
      </c>
      <c r="AJ4" s="1">
        <f ca="1"/>
        <v>3254290.8795777974</v>
      </c>
      <c r="AK4" s="1">
        <f ca="1"/>
        <v>3262977.9136514533</v>
      </c>
      <c r="AL4" s="1">
        <f ca="1"/>
        <v>3270933.5906134844</v>
      </c>
      <c r="AM4" s="1" t="str">
        <f ca="1"/>
        <v/>
      </c>
      <c r="AN4" s="1" t="str">
        <f ca="1"/>
        <v/>
      </c>
      <c r="AO4" s="1" t="str">
        <f ca="1"/>
        <v/>
      </c>
      <c r="AP4" s="1" t="str">
        <f ca="1"/>
        <v/>
      </c>
      <c r="AQ4" s="1" t="str">
        <f ca="1"/>
        <v/>
      </c>
      <c r="AR4" s="1" t="str">
        <f ca="1"/>
        <v/>
      </c>
      <c r="AS4" s="1" t="str">
        <f ca="1"/>
        <v/>
      </c>
      <c r="AT4" s="1" t="str">
        <f ca="1"/>
        <v/>
      </c>
      <c r="AU4" s="1" t="str">
        <f ca="1"/>
        <v/>
      </c>
      <c r="AV4" s="1" t="str">
        <f ca="1"/>
        <v/>
      </c>
      <c r="AW4" s="1" t="str">
        <f ca="1"/>
        <v/>
      </c>
      <c r="AX4" s="1" t="str">
        <f ca="1"/>
        <v/>
      </c>
      <c r="AY4" t="e">
        <f ca="1"/>
        <v>#N/A</v>
      </c>
      <c r="AZ4" t="e">
        <f ca="1"/>
        <v>#N/A</v>
      </c>
      <c r="BA4" t="e">
        <f ca="1"/>
        <v>#N/A</v>
      </c>
      <c r="BB4" t="e">
        <f ca="1"/>
        <v>#N/A</v>
      </c>
      <c r="BC4" t="e">
        <f ca="1"/>
        <v>#N/A</v>
      </c>
      <c r="BD4" t="e">
        <f ca="1"/>
        <v>#N/A</v>
      </c>
      <c r="BE4" t="e">
        <f ca="1"/>
        <v>#N/A</v>
      </c>
      <c r="BF4" t="e">
        <f ca="1"/>
        <v>#N/A</v>
      </c>
      <c r="BG4" t="e">
        <f ca="1"/>
        <v>#N/A</v>
      </c>
      <c r="BH4" t="e">
        <f ca="1"/>
        <v>#N/A</v>
      </c>
      <c r="BI4" t="e">
        <f ca="1"/>
        <v>#N/A</v>
      </c>
      <c r="BK4" s="7"/>
    </row>
    <row r="5" spans="1:66" x14ac:dyDescent="0.25">
      <c r="A5" s="6">
        <v>3</v>
      </c>
      <c r="B5" s="1">
        <f ca="1"/>
        <v>3211495.6037887004</v>
      </c>
      <c r="C5" s="1">
        <f ca="1"/>
        <v>3258797.2594284359</v>
      </c>
      <c r="D5" s="1">
        <f ca="1"/>
        <v>3286515.1286157281</v>
      </c>
      <c r="E5" s="1">
        <f ca="1"/>
        <v>3272390.8721496845</v>
      </c>
      <c r="F5" s="1">
        <f ca="1"/>
        <v>3257538.2327296487</v>
      </c>
      <c r="G5" s="1">
        <f ca="1"/>
        <v>3260826.707093765</v>
      </c>
      <c r="H5" s="1">
        <f ca="1"/>
        <v>3257486.4337880523</v>
      </c>
      <c r="I5" s="1">
        <f ca="1"/>
        <v>3244755.8430280006</v>
      </c>
      <c r="J5" s="1">
        <f ca="1"/>
        <v>3251702.0648219655</v>
      </c>
      <c r="K5" s="1">
        <f ca="1"/>
        <v>3245458.1656817803</v>
      </c>
      <c r="L5" s="1">
        <f ca="1"/>
        <v>3247148.0420374866</v>
      </c>
      <c r="M5" s="1">
        <f ca="1"/>
        <v>3272620.0536199426</v>
      </c>
      <c r="N5" s="1">
        <f ca="1"/>
        <v>3259586.9053820749</v>
      </c>
      <c r="O5" s="1">
        <f ca="1"/>
        <v>3281186.6468765801</v>
      </c>
      <c r="P5" s="1">
        <f ca="1"/>
        <v>3287104.155932737</v>
      </c>
      <c r="Q5" s="1">
        <f ca="1"/>
        <v>3275712.5489611533</v>
      </c>
      <c r="R5" s="1">
        <f ca="1"/>
        <v>3261273.3927275143</v>
      </c>
      <c r="S5" s="1">
        <f ca="1"/>
        <v>3262378.0401387759</v>
      </c>
      <c r="T5" s="1">
        <f ca="1"/>
        <v>3265244.0567297013</v>
      </c>
      <c r="U5" s="1">
        <f ca="1"/>
        <v>3256677.8288643844</v>
      </c>
      <c r="V5" s="1">
        <f ca="1"/>
        <v>3266591.9640391637</v>
      </c>
      <c r="W5" s="1">
        <f ca="1"/>
        <v>3254625.3371930085</v>
      </c>
      <c r="X5" s="1">
        <f ca="1"/>
        <v>3260906.8094232762</v>
      </c>
      <c r="Y5" s="1">
        <f ca="1"/>
        <v>3271430.4398161699</v>
      </c>
      <c r="Z5" s="1">
        <f ca="1"/>
        <v>3284396.12184308</v>
      </c>
      <c r="AA5" s="1">
        <f ca="1"/>
        <v>3299474.674103464</v>
      </c>
      <c r="AB5" s="1">
        <f ca="1"/>
        <v>3277292.4915957763</v>
      </c>
      <c r="AC5" s="1">
        <f ca="1"/>
        <v>3204830.0111464597</v>
      </c>
      <c r="AD5" s="1">
        <f ca="1"/>
        <v>3193028.8089525038</v>
      </c>
      <c r="AE5" s="1">
        <f ca="1"/>
        <v>3219775.0442329952</v>
      </c>
      <c r="AF5" s="1">
        <f ca="1"/>
        <v>3279232.0395647706</v>
      </c>
      <c r="AG5" s="1">
        <f ca="1"/>
        <v>3286177.9107232932</v>
      </c>
      <c r="AH5" s="1">
        <f ca="1"/>
        <v>3262999.4484325936</v>
      </c>
      <c r="AI5" s="1">
        <f ca="1"/>
        <v>3244797.2479966637</v>
      </c>
      <c r="AJ5" s="1">
        <f ca="1"/>
        <v>3260367.2600062592</v>
      </c>
      <c r="AK5" s="1">
        <f ca="1"/>
        <v>3274198.2129965383</v>
      </c>
      <c r="AL5" s="1">
        <f ca="1"/>
        <v>3278851.9800622147</v>
      </c>
      <c r="AM5" s="1" t="str">
        <f ca="1"/>
        <v/>
      </c>
      <c r="AN5" s="1" t="str">
        <f ca="1"/>
        <v/>
      </c>
      <c r="AO5" s="1" t="str">
        <f ca="1"/>
        <v/>
      </c>
      <c r="AP5" s="1" t="str">
        <f ca="1"/>
        <v/>
      </c>
      <c r="AQ5" s="1" t="str">
        <f ca="1"/>
        <v/>
      </c>
      <c r="AR5" s="1" t="str">
        <f ca="1"/>
        <v/>
      </c>
      <c r="AS5" s="1" t="str">
        <f ca="1"/>
        <v/>
      </c>
      <c r="AT5" s="1" t="str">
        <f ca="1"/>
        <v/>
      </c>
      <c r="AU5" s="1" t="str">
        <f ca="1"/>
        <v/>
      </c>
      <c r="AV5" s="1" t="str">
        <f ca="1"/>
        <v/>
      </c>
      <c r="AW5" s="1" t="str">
        <f ca="1"/>
        <v/>
      </c>
      <c r="AX5" s="1" t="str">
        <f ca="1"/>
        <v/>
      </c>
      <c r="AY5" t="e">
        <f ca="1"/>
        <v>#N/A</v>
      </c>
      <c r="AZ5" t="e">
        <f ca="1"/>
        <v>#N/A</v>
      </c>
      <c r="BA5" t="e">
        <f ca="1"/>
        <v>#N/A</v>
      </c>
      <c r="BB5" t="e">
        <f ca="1"/>
        <v>#N/A</v>
      </c>
      <c r="BC5" t="e">
        <f ca="1"/>
        <v>#N/A</v>
      </c>
      <c r="BD5" t="e">
        <f ca="1"/>
        <v>#N/A</v>
      </c>
      <c r="BE5" t="e">
        <f ca="1"/>
        <v>#N/A</v>
      </c>
      <c r="BF5" t="e">
        <f ca="1"/>
        <v>#N/A</v>
      </c>
      <c r="BG5" t="e">
        <f ca="1"/>
        <v>#N/A</v>
      </c>
      <c r="BH5" t="e">
        <f ca="1"/>
        <v>#N/A</v>
      </c>
      <c r="BI5" t="e">
        <f ca="1"/>
        <v>#N/A</v>
      </c>
      <c r="BK5" s="7"/>
    </row>
    <row r="6" spans="1:66" x14ac:dyDescent="0.25">
      <c r="A6" s="6">
        <v>4</v>
      </c>
      <c r="B6" s="1">
        <f ca="1"/>
        <v>3221123.2471314343</v>
      </c>
      <c r="C6" s="1">
        <f ca="1"/>
        <v>3272176.3696793457</v>
      </c>
      <c r="D6" s="1">
        <f ca="1"/>
        <v>3285869.776314701</v>
      </c>
      <c r="E6" s="1">
        <f ca="1"/>
        <v>3263221.777444547</v>
      </c>
      <c r="F6" s="1">
        <f ca="1"/>
        <v>3259826.1987819779</v>
      </c>
      <c r="G6" s="1">
        <f ca="1"/>
        <v>3262652.6718766312</v>
      </c>
      <c r="H6" s="1">
        <f ca="1"/>
        <v>3252703.9423346156</v>
      </c>
      <c r="I6" s="1">
        <f ca="1"/>
        <v>3242489.8806390259</v>
      </c>
      <c r="J6" s="1">
        <f ca="1"/>
        <v>3238865.5437221602</v>
      </c>
      <c r="K6" s="1">
        <f ca="1"/>
        <v>3250161.9108387269</v>
      </c>
      <c r="L6" s="1">
        <f ca="1"/>
        <v>3263754.9288653787</v>
      </c>
      <c r="M6" s="1">
        <f ca="1"/>
        <v>3289795.8978896048</v>
      </c>
      <c r="N6" s="1">
        <f ca="1"/>
        <v>3269175.3028197754</v>
      </c>
      <c r="O6" s="1">
        <f ca="1"/>
        <v>3289235.854232478</v>
      </c>
      <c r="P6" s="1">
        <f ca="1"/>
        <v>3282075.6086285831</v>
      </c>
      <c r="Q6" s="1">
        <f ca="1"/>
        <v>3262666.6478702761</v>
      </c>
      <c r="R6" s="1">
        <f ca="1"/>
        <v>3261364.5215119249</v>
      </c>
      <c r="S6" s="1">
        <f ca="1"/>
        <v>3262717.0828294903</v>
      </c>
      <c r="T6" s="1">
        <f ca="1"/>
        <v>3260049.5073370901</v>
      </c>
      <c r="U6" s="1">
        <f ca="1"/>
        <v>3253974.7858633902</v>
      </c>
      <c r="V6" s="1">
        <f ca="1"/>
        <v>3249767.3463668339</v>
      </c>
      <c r="W6" s="1">
        <f ca="1"/>
        <v>3262222.7266059658</v>
      </c>
      <c r="X6" s="1">
        <f ca="1"/>
        <v>3275730.5369124822</v>
      </c>
      <c r="Y6" s="1">
        <f ca="1"/>
        <v>3285365.5132107553</v>
      </c>
      <c r="Z6" s="1">
        <f ca="1"/>
        <v>3296887.48414229</v>
      </c>
      <c r="AA6" s="1">
        <f ca="1"/>
        <v>3308445.9710171297</v>
      </c>
      <c r="AB6" s="1">
        <f ca="1"/>
        <v>3271612.8419971648</v>
      </c>
      <c r="AC6" s="1">
        <f ca="1"/>
        <v>3189458.3425239129</v>
      </c>
      <c r="AD6" s="1">
        <f ca="1"/>
        <v>3188059.002852127</v>
      </c>
      <c r="AE6" s="1">
        <f ca="1"/>
        <v>3217248.3201425048</v>
      </c>
      <c r="AF6" s="1">
        <f ca="1"/>
        <v>3281408.0327382372</v>
      </c>
      <c r="AG6" s="1">
        <f ca="1"/>
        <v>3290866.9295884976</v>
      </c>
      <c r="AH6" s="1">
        <f ca="1"/>
        <v>3250366.0788524998</v>
      </c>
      <c r="AI6" s="1">
        <f ca="1"/>
        <v>3249448.0718273697</v>
      </c>
      <c r="AJ6" s="1">
        <f ca="1"/>
        <v>3272673.4477211642</v>
      </c>
      <c r="AK6" s="1">
        <f ca="1"/>
        <v>3282127.4813388106</v>
      </c>
      <c r="AL6" s="1">
        <f ca="1"/>
        <v>3290922.7813306302</v>
      </c>
      <c r="AM6" s="1" t="str">
        <f ca="1"/>
        <v/>
      </c>
      <c r="AN6" s="1" t="str">
        <f ca="1"/>
        <v/>
      </c>
      <c r="AO6" s="1" t="str">
        <f ca="1"/>
        <v/>
      </c>
      <c r="AP6" s="1" t="str">
        <f ca="1"/>
        <v/>
      </c>
      <c r="AQ6" s="1" t="str">
        <f ca="1"/>
        <v/>
      </c>
      <c r="AR6" s="1" t="str">
        <f ca="1"/>
        <v/>
      </c>
      <c r="AS6" s="1" t="str">
        <f ca="1"/>
        <v/>
      </c>
      <c r="AT6" s="1" t="str">
        <f ca="1"/>
        <v/>
      </c>
      <c r="AU6" s="1" t="str">
        <f ca="1"/>
        <v/>
      </c>
      <c r="AV6" s="1" t="str">
        <f ca="1"/>
        <v/>
      </c>
      <c r="AW6" s="1" t="str">
        <f ca="1"/>
        <v/>
      </c>
      <c r="AX6" s="1" t="str">
        <f ca="1"/>
        <v/>
      </c>
      <c r="AY6" t="e">
        <f ca="1"/>
        <v>#N/A</v>
      </c>
      <c r="AZ6" t="e">
        <f ca="1"/>
        <v>#N/A</v>
      </c>
      <c r="BA6" t="e">
        <f ca="1"/>
        <v>#N/A</v>
      </c>
      <c r="BB6" t="e">
        <f ca="1"/>
        <v>#N/A</v>
      </c>
      <c r="BC6" t="e">
        <f ca="1"/>
        <v>#N/A</v>
      </c>
      <c r="BD6" t="e">
        <f ca="1"/>
        <v>#N/A</v>
      </c>
      <c r="BE6" t="e">
        <f ca="1"/>
        <v>#N/A</v>
      </c>
      <c r="BF6" t="e">
        <f ca="1"/>
        <v>#N/A</v>
      </c>
      <c r="BG6" t="e">
        <f ca="1"/>
        <v>#N/A</v>
      </c>
      <c r="BH6" t="e">
        <f ca="1"/>
        <v>#N/A</v>
      </c>
      <c r="BI6" t="e">
        <f ca="1"/>
        <v>#N/A</v>
      </c>
      <c r="BK6" s="7"/>
    </row>
    <row r="7" spans="1:66" x14ac:dyDescent="0.25">
      <c r="A7" s="6">
        <v>5</v>
      </c>
      <c r="B7" s="1">
        <f ca="1"/>
        <v>3227670.3127181018</v>
      </c>
      <c r="C7" s="1">
        <f ca="1"/>
        <v>3274863.3593507987</v>
      </c>
      <c r="D7" s="1">
        <f ca="1"/>
        <v>3274574.0989257428</v>
      </c>
      <c r="E7" s="1">
        <f ca="1"/>
        <v>3265520.2753647678</v>
      </c>
      <c r="F7" s="1">
        <f ca="1"/>
        <v>3260620.8999605179</v>
      </c>
      <c r="G7" s="1">
        <f ca="1"/>
        <v>3259761.6752308607</v>
      </c>
      <c r="H7" s="1">
        <f ca="1"/>
        <v>3251873.2661651205</v>
      </c>
      <c r="I7" s="1">
        <f ca="1"/>
        <v>3227932.8278277745</v>
      </c>
      <c r="J7" s="1">
        <f ca="1"/>
        <v>3244581.7741326289</v>
      </c>
      <c r="K7" s="1">
        <f ca="1"/>
        <v>3268720.4037453495</v>
      </c>
      <c r="L7" s="1">
        <f ca="1"/>
        <v>3279143.7921941876</v>
      </c>
      <c r="M7" s="1">
        <f ca="1"/>
        <v>3304449.3806165149</v>
      </c>
      <c r="N7" s="1">
        <f ca="1"/>
        <v>3276625.0248078262</v>
      </c>
      <c r="O7" s="1">
        <f ca="1"/>
        <v>3281359.4626079015</v>
      </c>
      <c r="P7" s="1">
        <f ca="1"/>
        <v>3268190.3321718806</v>
      </c>
      <c r="Q7" s="1">
        <f ca="1"/>
        <v>3261401.2824132871</v>
      </c>
      <c r="R7" s="1">
        <f ca="1"/>
        <v>3261751.3324026605</v>
      </c>
      <c r="S7" s="1">
        <f ca="1"/>
        <v>3257532.1128907707</v>
      </c>
      <c r="T7" s="1">
        <f ca="1"/>
        <v>3259982.938568335</v>
      </c>
      <c r="U7" s="1">
        <f ca="1"/>
        <v>3238098.2489589266</v>
      </c>
      <c r="V7" s="1">
        <f ca="1"/>
        <v>3258208.4838776262</v>
      </c>
      <c r="W7" s="1">
        <f ca="1"/>
        <v>3278641.3788843043</v>
      </c>
      <c r="X7" s="1">
        <f ca="1"/>
        <v>3290163.2543320758</v>
      </c>
      <c r="Y7" s="1">
        <f ca="1"/>
        <v>3298087.2569025266</v>
      </c>
      <c r="Z7" s="1">
        <f ca="1"/>
        <v>3306723.8689982975</v>
      </c>
      <c r="AA7" s="1">
        <f ca="1"/>
        <v>3301179.6638766332</v>
      </c>
      <c r="AB7" s="1">
        <f ca="1"/>
        <v>3260218.9807133181</v>
      </c>
      <c r="AC7" s="1">
        <f ca="1"/>
        <v>3177376.1019635461</v>
      </c>
      <c r="AD7" s="1">
        <f ca="1"/>
        <v>3183824.3000527588</v>
      </c>
      <c r="AE7" s="1">
        <f ca="1"/>
        <v>3211199.714976456</v>
      </c>
      <c r="AF7" s="1">
        <f ca="1"/>
        <v>3285556.8875333425</v>
      </c>
      <c r="AG7" s="1">
        <f ca="1"/>
        <v>3278221.3611977492</v>
      </c>
      <c r="AH7" s="1">
        <f ca="1"/>
        <v>3254195.7306536664</v>
      </c>
      <c r="AI7" s="1">
        <f ca="1"/>
        <v>3261130.580568051</v>
      </c>
      <c r="AJ7" s="1">
        <f ca="1"/>
        <v>3278805.8504019994</v>
      </c>
      <c r="AK7" s="1">
        <f ca="1"/>
        <v>3294731.4079633364</v>
      </c>
      <c r="AL7" s="1">
        <f ca="1"/>
        <v>3302134.4605044806</v>
      </c>
      <c r="AM7" s="1" t="str">
        <f ca="1"/>
        <v/>
      </c>
      <c r="AN7" s="1" t="str">
        <f ca="1"/>
        <v/>
      </c>
      <c r="AO7" s="1" t="str">
        <f ca="1"/>
        <v/>
      </c>
      <c r="AP7" s="1" t="str">
        <f ca="1"/>
        <v/>
      </c>
      <c r="AQ7" s="1" t="str">
        <f ca="1"/>
        <v/>
      </c>
      <c r="AR7" s="1" t="str">
        <f ca="1"/>
        <v/>
      </c>
      <c r="AS7" s="1" t="str">
        <f ca="1"/>
        <v/>
      </c>
      <c r="AT7" s="1" t="str">
        <f ca="1"/>
        <v/>
      </c>
      <c r="AU7" s="1" t="str">
        <f ca="1"/>
        <v/>
      </c>
      <c r="AV7" s="1" t="str">
        <f ca="1"/>
        <v/>
      </c>
      <c r="AW7" s="1" t="str">
        <f ca="1"/>
        <v/>
      </c>
      <c r="AX7" s="1" t="str">
        <f ca="1"/>
        <v/>
      </c>
      <c r="AY7" t="e">
        <f ca="1"/>
        <v>#N/A</v>
      </c>
      <c r="AZ7" t="e">
        <f ca="1"/>
        <v>#N/A</v>
      </c>
      <c r="BA7" t="e">
        <f ca="1"/>
        <v>#N/A</v>
      </c>
      <c r="BB7" t="e">
        <f ca="1"/>
        <v>#N/A</v>
      </c>
      <c r="BC7" t="e">
        <f ca="1"/>
        <v>#N/A</v>
      </c>
      <c r="BD7" t="e">
        <f ca="1"/>
        <v>#N/A</v>
      </c>
      <c r="BE7" t="e">
        <f ca="1"/>
        <v>#N/A</v>
      </c>
      <c r="BF7" t="e">
        <f ca="1"/>
        <v>#N/A</v>
      </c>
      <c r="BG7" t="e">
        <f ca="1"/>
        <v>#N/A</v>
      </c>
      <c r="BH7" t="e">
        <f ca="1"/>
        <v>#N/A</v>
      </c>
      <c r="BI7" t="e">
        <f ca="1"/>
        <v>#N/A</v>
      </c>
      <c r="BK7" s="7"/>
    </row>
    <row r="8" spans="1:66" x14ac:dyDescent="0.25">
      <c r="A8" s="6">
        <v>6</v>
      </c>
      <c r="B8" s="1">
        <f ca="1"/>
        <v>3227150.6415687213</v>
      </c>
      <c r="C8" s="1">
        <f ca="1"/>
        <v>3272920.2050111918</v>
      </c>
      <c r="D8" s="1">
        <f ca="1"/>
        <v>3281629.0542889219</v>
      </c>
      <c r="E8" s="1">
        <f ca="1"/>
        <v>3268242.9435619069</v>
      </c>
      <c r="F8" s="1">
        <f ca="1"/>
        <v>3256144.1218652213</v>
      </c>
      <c r="G8" s="1">
        <f ca="1"/>
        <v>3259708.9801376127</v>
      </c>
      <c r="H8" s="1">
        <f ca="1"/>
        <v>3239323.681261335</v>
      </c>
      <c r="I8" s="1">
        <f ca="1"/>
        <v>3232627.9070824534</v>
      </c>
      <c r="J8" s="1">
        <f ca="1"/>
        <v>3261647.0767663666</v>
      </c>
      <c r="K8" s="1">
        <f ca="1"/>
        <v>3286615.9927414116</v>
      </c>
      <c r="L8" s="1">
        <f ca="1"/>
        <v>3291806.5731238667</v>
      </c>
      <c r="M8" s="1">
        <f ca="1"/>
        <v>3314814.8381740293</v>
      </c>
      <c r="N8" s="1">
        <f ca="1"/>
        <v>3270346.6474519586</v>
      </c>
      <c r="O8" s="1">
        <f ca="1"/>
        <v>3267526.4263914777</v>
      </c>
      <c r="P8" s="1">
        <f ca="1"/>
        <v>3268295.835915687</v>
      </c>
      <c r="Q8" s="1">
        <f ca="1"/>
        <v>3261137.8167439196</v>
      </c>
      <c r="R8" s="1">
        <f ca="1"/>
        <v>3254936.3487858418</v>
      </c>
      <c r="S8" s="1">
        <f ca="1"/>
        <v>3256057.3643703926</v>
      </c>
      <c r="T8" s="1">
        <f ca="1"/>
        <v>3239942.8560528988</v>
      </c>
      <c r="U8" s="1">
        <f ca="1"/>
        <v>3242083.4843181032</v>
      </c>
      <c r="V8" s="1">
        <f ca="1"/>
        <v>3272748.9295901144</v>
      </c>
      <c r="W8" s="1">
        <f ca="1"/>
        <v>3294499.0503146015</v>
      </c>
      <c r="X8" s="1">
        <f ca="1"/>
        <v>3303614.9559070901</v>
      </c>
      <c r="Y8" s="1">
        <f ca="1"/>
        <v>3307944.8063989114</v>
      </c>
      <c r="Z8" s="1">
        <f ca="1"/>
        <v>3301016.080712589</v>
      </c>
      <c r="AA8" s="1">
        <f ca="1"/>
        <v>3286943.7519615223</v>
      </c>
      <c r="AB8" s="1">
        <f ca="1"/>
        <v>3253412.8075438794</v>
      </c>
      <c r="AC8" s="1">
        <f ca="1"/>
        <v>3165041.0769459209</v>
      </c>
      <c r="AD8" s="1">
        <f ca="1"/>
        <v>3172984.9130970268</v>
      </c>
      <c r="AE8" s="1">
        <f ca="1"/>
        <v>3207385.2985346261</v>
      </c>
      <c r="AF8" s="1">
        <f ca="1"/>
        <v>3272425.8213423388</v>
      </c>
      <c r="AG8" s="1">
        <f ca="1"/>
        <v>3287068.0098916106</v>
      </c>
      <c r="AH8" s="1">
        <f ca="1"/>
        <v>3262595.334801686</v>
      </c>
      <c r="AI8" s="1">
        <f ca="1"/>
        <v>3265598.0285208933</v>
      </c>
      <c r="AJ8" s="1">
        <f ca="1"/>
        <v>3291167.4194925209</v>
      </c>
      <c r="AK8" s="1">
        <f ca="1"/>
        <v>3305935.0258538974</v>
      </c>
      <c r="AL8" s="1">
        <f ca="1"/>
        <v>3301744.0129782651</v>
      </c>
      <c r="AM8" s="1" t="str">
        <f ca="1"/>
        <v/>
      </c>
      <c r="AN8" s="1" t="str">
        <f ca="1"/>
        <v/>
      </c>
      <c r="AO8" s="1" t="str">
        <f ca="1"/>
        <v/>
      </c>
      <c r="AP8" s="1" t="str">
        <f ca="1"/>
        <v/>
      </c>
      <c r="AQ8" s="1" t="str">
        <f ca="1"/>
        <v/>
      </c>
      <c r="AR8" s="1" t="str">
        <f ca="1"/>
        <v/>
      </c>
      <c r="AS8" s="1" t="str">
        <f ca="1"/>
        <v/>
      </c>
      <c r="AT8" s="1" t="str">
        <f ca="1"/>
        <v/>
      </c>
      <c r="AU8" s="1" t="str">
        <f ca="1"/>
        <v/>
      </c>
      <c r="AV8" s="1" t="str">
        <f ca="1"/>
        <v/>
      </c>
      <c r="AW8" s="1" t="str">
        <f ca="1"/>
        <v/>
      </c>
      <c r="AX8" s="1" t="str">
        <f ca="1"/>
        <v/>
      </c>
      <c r="AY8" t="e">
        <f ca="1"/>
        <v>#N/A</v>
      </c>
      <c r="AZ8" t="e">
        <f ca="1"/>
        <v>#N/A</v>
      </c>
      <c r="BA8" t="e">
        <f ca="1"/>
        <v>#N/A</v>
      </c>
      <c r="BB8" t="e">
        <f ca="1"/>
        <v>#N/A</v>
      </c>
      <c r="BC8" t="e">
        <f ca="1"/>
        <v>#N/A</v>
      </c>
      <c r="BD8" t="e">
        <f ca="1"/>
        <v>#N/A</v>
      </c>
      <c r="BE8" t="e">
        <f ca="1"/>
        <v>#N/A</v>
      </c>
      <c r="BF8" t="e">
        <f ca="1"/>
        <v>#N/A</v>
      </c>
      <c r="BG8" t="e">
        <f ca="1"/>
        <v>#N/A</v>
      </c>
      <c r="BH8" t="e">
        <f ca="1"/>
        <v>#N/A</v>
      </c>
      <c r="BI8" t="e">
        <f ca="1"/>
        <v>#N/A</v>
      </c>
      <c r="BK8" s="7"/>
    </row>
    <row r="9" spans="1:66" x14ac:dyDescent="0.25">
      <c r="A9" s="5">
        <v>7</v>
      </c>
      <c r="B9" s="1">
        <f ca="1"/>
        <v>3220568.3541060439</v>
      </c>
      <c r="C9" s="1">
        <f ca="1"/>
        <v>3275065.6098557021</v>
      </c>
      <c r="D9" s="1">
        <f ca="1"/>
        <v>3287642.6870512664</v>
      </c>
      <c r="E9" s="1">
        <f ca="1"/>
        <v>3266300.9443835611</v>
      </c>
      <c r="F9" s="1">
        <f ca="1"/>
        <v>3252897.4298583167</v>
      </c>
      <c r="G9" s="1">
        <f ca="1"/>
        <v>3246388.5063521271</v>
      </c>
      <c r="H9" s="1">
        <f ca="1"/>
        <v>3247935.8426270923</v>
      </c>
      <c r="I9" s="1">
        <f ca="1"/>
        <v>3246789.7237652638</v>
      </c>
      <c r="J9" s="1">
        <f ca="1"/>
        <v>3277661.7461014884</v>
      </c>
      <c r="K9" s="1">
        <f ca="1"/>
        <v>3302797.8162565189</v>
      </c>
      <c r="L9" s="1">
        <f ca="1"/>
        <v>3301909.4348583673</v>
      </c>
      <c r="M9" s="1">
        <f ca="1"/>
        <v>3313721.0508045605</v>
      </c>
      <c r="N9" s="1">
        <f ca="1"/>
        <v>3259811.2627553707</v>
      </c>
      <c r="O9" s="1">
        <f ca="1"/>
        <v>3267751.2237179545</v>
      </c>
      <c r="P9" s="1">
        <f ca="1"/>
        <v>3268633.1412849682</v>
      </c>
      <c r="Q9" s="1">
        <f ca="1"/>
        <v>3255608.9129082123</v>
      </c>
      <c r="R9" s="1">
        <f ca="1"/>
        <v>3251508.7131322427</v>
      </c>
      <c r="S9" s="1">
        <f ca="1"/>
        <v>3236664.3379684733</v>
      </c>
      <c r="T9" s="1">
        <f ca="1"/>
        <v>3246040.7865744922</v>
      </c>
      <c r="U9" s="1">
        <f ca="1"/>
        <v>3254940.3932188745</v>
      </c>
      <c r="V9" s="1">
        <f ca="1"/>
        <v>3284567.2995427344</v>
      </c>
      <c r="W9" s="1">
        <f ca="1"/>
        <v>3308742.363894104</v>
      </c>
      <c r="X9" s="1">
        <f ca="1"/>
        <v>3314424.1890197601</v>
      </c>
      <c r="Y9" s="1">
        <f ca="1"/>
        <v>3302521.4299693927</v>
      </c>
      <c r="Z9" s="1">
        <f ca="1"/>
        <v>3284817.2106431238</v>
      </c>
      <c r="AA9" s="1">
        <f ca="1"/>
        <v>3289576.1409723167</v>
      </c>
      <c r="AB9" s="1">
        <f ca="1"/>
        <v>3250789.4697254458</v>
      </c>
      <c r="AC9" s="1">
        <f ca="1"/>
        <v>3151450.9578085644</v>
      </c>
      <c r="AD9" s="1">
        <f ca="1"/>
        <v>3162969.1734071327</v>
      </c>
      <c r="AE9" s="1">
        <f ca="1"/>
        <v>3188935.2733591828</v>
      </c>
      <c r="AF9" s="1">
        <f ca="1"/>
        <v>3280848.5413542017</v>
      </c>
      <c r="AG9" s="1">
        <f ca="1"/>
        <v>3298719.2462298209</v>
      </c>
      <c r="AH9" s="1">
        <f ca="1"/>
        <v>3265613.7852261271</v>
      </c>
      <c r="AI9" s="1">
        <f ca="1"/>
        <v>3276523.5133555108</v>
      </c>
      <c r="AJ9" s="1">
        <f ca="1"/>
        <v>3302807.4232651098</v>
      </c>
      <c r="AK9" s="1">
        <f ca="1"/>
        <v>3305481.0916373665</v>
      </c>
      <c r="AL9" s="1">
        <f ca="1"/>
        <v>3295374.8735355595</v>
      </c>
      <c r="AM9" s="1" t="str">
        <f ca="1"/>
        <v/>
      </c>
      <c r="AN9" s="1" t="str">
        <f ca="1"/>
        <v/>
      </c>
      <c r="AO9" s="1" t="str">
        <f ca="1"/>
        <v/>
      </c>
      <c r="AP9" s="1" t="str">
        <f ca="1"/>
        <v/>
      </c>
      <c r="AQ9" s="1" t="str">
        <f ca="1"/>
        <v/>
      </c>
      <c r="AR9" s="1" t="str">
        <f ca="1"/>
        <v/>
      </c>
      <c r="AS9" s="1" t="str">
        <f ca="1"/>
        <v/>
      </c>
      <c r="AT9" s="1" t="str">
        <f ca="1"/>
        <v/>
      </c>
      <c r="AU9" s="1" t="str">
        <f ca="1"/>
        <v/>
      </c>
      <c r="AV9" s="1" t="str">
        <f ca="1"/>
        <v/>
      </c>
      <c r="AW9" s="1" t="str">
        <f ca="1"/>
        <v/>
      </c>
      <c r="AX9" s="1" t="str">
        <f ca="1"/>
        <v/>
      </c>
      <c r="AY9" t="e">
        <f ca="1"/>
        <v>#N/A</v>
      </c>
      <c r="AZ9" t="e">
        <f ca="1"/>
        <v>#N/A</v>
      </c>
      <c r="BA9" t="e">
        <f ca="1"/>
        <v>#N/A</v>
      </c>
      <c r="BB9" t="e">
        <f ca="1"/>
        <v>#N/A</v>
      </c>
      <c r="BC9" t="e">
        <f ca="1"/>
        <v>#N/A</v>
      </c>
      <c r="BD9" t="e">
        <f ca="1"/>
        <v>#N/A</v>
      </c>
      <c r="BE9" t="e">
        <f ca="1"/>
        <v>#N/A</v>
      </c>
      <c r="BF9" t="e">
        <f ca="1"/>
        <v>#N/A</v>
      </c>
      <c r="BG9" t="e">
        <f ca="1"/>
        <v>#N/A</v>
      </c>
      <c r="BH9" t="e">
        <f ca="1"/>
        <v>#N/A</v>
      </c>
      <c r="BI9" t="e">
        <f ca="1"/>
        <v>#N/A</v>
      </c>
      <c r="BK9" s="7"/>
    </row>
    <row r="10" spans="1:66" x14ac:dyDescent="0.25">
      <c r="A10" s="5">
        <v>8</v>
      </c>
      <c r="B10" s="1">
        <f ca="1"/>
        <v>3215638.8417913569</v>
      </c>
      <c r="C10" s="1">
        <f ca="1"/>
        <v>3275082.5649440065</v>
      </c>
      <c r="D10" s="1">
        <f ca="1"/>
        <v>3286889.5233298047</v>
      </c>
      <c r="E10" s="1">
        <f ca="1"/>
        <v>3264862.837775344</v>
      </c>
      <c r="F10" s="1">
        <f ca="1"/>
        <v>3246062.4090166814</v>
      </c>
      <c r="G10" s="1">
        <f ca="1"/>
        <v>3255487.5604375694</v>
      </c>
      <c r="H10" s="1">
        <f ca="1"/>
        <v>3263036.4431107566</v>
      </c>
      <c r="I10" s="1">
        <f ca="1"/>
        <v>3258473.2714583883</v>
      </c>
      <c r="J10" s="1">
        <f ca="1"/>
        <v>3289696.9667157633</v>
      </c>
      <c r="K10" s="1">
        <f ca="1"/>
        <v>3315073.4933871045</v>
      </c>
      <c r="L10" s="1">
        <f ca="1"/>
        <v>3297742.8425530633</v>
      </c>
      <c r="M10" s="1">
        <f ca="1"/>
        <v>3301554.2576943934</v>
      </c>
      <c r="N10" s="1">
        <f ca="1"/>
        <v>3256276.9096507812</v>
      </c>
      <c r="O10" s="1">
        <f ca="1"/>
        <v>3268056.2821579087</v>
      </c>
      <c r="P10" s="1">
        <f ca="1"/>
        <v>3264208.5762332738</v>
      </c>
      <c r="Q10" s="1">
        <f ca="1"/>
        <v>3249273.0651664874</v>
      </c>
      <c r="R10" s="1">
        <f ca="1"/>
        <v>3234971.2147464659</v>
      </c>
      <c r="S10" s="1">
        <f ca="1"/>
        <v>3240446.9106822461</v>
      </c>
      <c r="T10" s="1">
        <f ca="1"/>
        <v>3259741.9460185799</v>
      </c>
      <c r="U10" s="1">
        <f ca="1"/>
        <v>3267232.6276542661</v>
      </c>
      <c r="V10" s="1">
        <f ca="1"/>
        <v>3297630.124516672</v>
      </c>
      <c r="W10" s="1">
        <f ca="1"/>
        <v>3320104.198548614</v>
      </c>
      <c r="X10" s="1">
        <f ca="1"/>
        <v>3309665.408635864</v>
      </c>
      <c r="Y10" s="1">
        <f ca="1"/>
        <v>3290637.0270976955</v>
      </c>
      <c r="Z10" s="1">
        <f ca="1"/>
        <v>3287446.4951939541</v>
      </c>
      <c r="AA10" s="1">
        <f ca="1"/>
        <v>3293506.6439229404</v>
      </c>
      <c r="AB10" s="1">
        <f ca="1"/>
        <v>3246766.3709865389</v>
      </c>
      <c r="AC10" s="1">
        <f ca="1"/>
        <v>3139913.4386089537</v>
      </c>
      <c r="AD10" s="1">
        <f ca="1"/>
        <v>3143529.1501546837</v>
      </c>
      <c r="AE10" s="1">
        <f ca="1"/>
        <v>3188499.9785120301</v>
      </c>
      <c r="AF10" s="1">
        <f ca="1"/>
        <v>3291634.4476735052</v>
      </c>
      <c r="AG10" s="1">
        <f ca="1"/>
        <v>3298677.5217598001</v>
      </c>
      <c r="AH10" s="1">
        <f ca="1"/>
        <v>3277183.7561068158</v>
      </c>
      <c r="AI10" s="1">
        <f ca="1"/>
        <v>3286261.3661692496</v>
      </c>
      <c r="AJ10" s="1">
        <f ca="1"/>
        <v>3303024.896441008</v>
      </c>
      <c r="AK10" s="1">
        <f ca="1"/>
        <v>3297309.6869131792</v>
      </c>
      <c r="AL10" s="1">
        <f ca="1"/>
        <v>3298984.0619552163</v>
      </c>
      <c r="AM10" s="1" t="str">
        <f ca="1"/>
        <v/>
      </c>
      <c r="AN10" s="1" t="str">
        <f ca="1"/>
        <v/>
      </c>
      <c r="AO10" s="1" t="str">
        <f ca="1"/>
        <v/>
      </c>
      <c r="AP10" s="1" t="str">
        <f ca="1"/>
        <v/>
      </c>
      <c r="AQ10" s="1" t="str">
        <f ca="1"/>
        <v/>
      </c>
      <c r="AR10" s="1" t="str">
        <f ca="1"/>
        <v/>
      </c>
      <c r="AS10" s="1" t="str">
        <f ca="1"/>
        <v/>
      </c>
      <c r="AT10" s="1" t="str">
        <f ca="1"/>
        <v/>
      </c>
      <c r="AU10" s="1" t="str">
        <f ca="1"/>
        <v/>
      </c>
      <c r="AV10" s="1" t="str">
        <f ca="1"/>
        <v/>
      </c>
      <c r="AW10" s="1" t="str">
        <f ca="1"/>
        <v/>
      </c>
      <c r="AX10" s="1" t="str">
        <f ca="1"/>
        <v/>
      </c>
      <c r="AY10" t="e">
        <f ca="1"/>
        <v>#N/A</v>
      </c>
      <c r="AZ10" t="e">
        <f ca="1"/>
        <v>#N/A</v>
      </c>
      <c r="BA10" t="e">
        <f ca="1"/>
        <v>#N/A</v>
      </c>
      <c r="BB10" t="e">
        <f ca="1"/>
        <v>#N/A</v>
      </c>
      <c r="BC10" t="e">
        <f ca="1"/>
        <v>#N/A</v>
      </c>
      <c r="BD10" t="e">
        <f ca="1"/>
        <v>#N/A</v>
      </c>
      <c r="BE10" t="e">
        <f ca="1"/>
        <v>#N/A</v>
      </c>
      <c r="BF10" t="e">
        <f ca="1"/>
        <v>#N/A</v>
      </c>
      <c r="BG10" t="e">
        <f ca="1"/>
        <v>#N/A</v>
      </c>
      <c r="BH10" t="e">
        <f ca="1"/>
        <v>#N/A</v>
      </c>
      <c r="BI10" t="e">
        <f ca="1"/>
        <v>#N/A</v>
      </c>
      <c r="BK10" s="7"/>
    </row>
    <row r="11" spans="1:66" x14ac:dyDescent="0.25">
      <c r="A11" s="6">
        <v>9</v>
      </c>
      <c r="B11" s="1">
        <f ca="1"/>
        <v>3210129.7924253382</v>
      </c>
      <c r="C11" s="1">
        <f ca="1"/>
        <v>3275831.5665217396</v>
      </c>
      <c r="D11" s="1">
        <f ca="1"/>
        <v>3287619.6243112097</v>
      </c>
      <c r="E11" s="1">
        <f ca="1"/>
        <v>3254620.633910276</v>
      </c>
      <c r="F11" s="1">
        <f ca="1"/>
        <v>3252405.7962662019</v>
      </c>
      <c r="G11" s="1">
        <f ca="1"/>
        <v>3273064.4988771034</v>
      </c>
      <c r="H11" s="1">
        <f ca="1"/>
        <v>3279183.5126128532</v>
      </c>
      <c r="I11" s="1">
        <f ca="1"/>
        <v>3270100.1091994131</v>
      </c>
      <c r="J11" s="1">
        <f ca="1"/>
        <v>3298422.537952329</v>
      </c>
      <c r="K11" s="1">
        <f ca="1"/>
        <v>3311701.1034046472</v>
      </c>
      <c r="L11" s="1">
        <f ca="1"/>
        <v>3288417.4846658306</v>
      </c>
      <c r="M11" s="1">
        <f ca="1"/>
        <v>3305484.9476304529</v>
      </c>
      <c r="N11" s="1">
        <f ca="1"/>
        <v>3252066.2069087857</v>
      </c>
      <c r="O11" s="1">
        <f ca="1"/>
        <v>3263663.5614529187</v>
      </c>
      <c r="P11" s="1">
        <f ca="1"/>
        <v>3261262.4634765889</v>
      </c>
      <c r="Q11" s="1">
        <f ca="1"/>
        <v>3236248.5700531164</v>
      </c>
      <c r="R11" s="1">
        <f ca="1"/>
        <v>3238031.0958022601</v>
      </c>
      <c r="S11" s="1">
        <f ca="1"/>
        <v>3254224.3627988398</v>
      </c>
      <c r="T11" s="1">
        <f ca="1"/>
        <v>3270293.5295028528</v>
      </c>
      <c r="U11" s="1">
        <f ca="1"/>
        <v>3278980.4770071832</v>
      </c>
      <c r="V11" s="1">
        <f ca="1"/>
        <v>3307835.721096721</v>
      </c>
      <c r="W11" s="1">
        <f ca="1"/>
        <v>3315735.508456755</v>
      </c>
      <c r="X11" s="1">
        <f ca="1"/>
        <v>3297400.3889472578</v>
      </c>
      <c r="Y11" s="1">
        <f ca="1"/>
        <v>3291574.2724643508</v>
      </c>
      <c r="Z11" s="1">
        <f ca="1"/>
        <v>3289975.0191683667</v>
      </c>
      <c r="AA11" s="1">
        <f ca="1"/>
        <v>3290355.884013806</v>
      </c>
      <c r="AB11" s="1">
        <f ca="1"/>
        <v>3241579.0148077165</v>
      </c>
      <c r="AC11" s="1">
        <f ca="1"/>
        <v>3119963.6819822039</v>
      </c>
      <c r="AD11" s="1">
        <f ca="1"/>
        <v>3140999.7628634516</v>
      </c>
      <c r="AE11" s="1">
        <f ca="1"/>
        <v>3197043.0937043191</v>
      </c>
      <c r="AF11" s="1">
        <f ca="1"/>
        <v>3287143.211635083</v>
      </c>
      <c r="AG11" s="1">
        <f ca="1"/>
        <v>3312900.6032964792</v>
      </c>
      <c r="AH11" s="1">
        <f ca="1"/>
        <v>3288536.3032075809</v>
      </c>
      <c r="AI11" s="1">
        <f ca="1"/>
        <v>3285933.3030206985</v>
      </c>
      <c r="AJ11" s="1">
        <f ca="1"/>
        <v>3293968.6859420864</v>
      </c>
      <c r="AK11" s="1">
        <f ca="1"/>
        <v>3299293.4026468508</v>
      </c>
      <c r="AL11" s="1">
        <f ca="1"/>
        <v>3299982.7618811922</v>
      </c>
      <c r="AM11" s="1" t="str">
        <f ca="1"/>
        <v/>
      </c>
      <c r="AN11" s="1" t="str">
        <f ca="1"/>
        <v/>
      </c>
      <c r="AO11" s="1" t="str">
        <f ca="1"/>
        <v/>
      </c>
      <c r="AP11" s="1" t="str">
        <f ca="1"/>
        <v/>
      </c>
      <c r="AQ11" s="1" t="str">
        <f ca="1"/>
        <v/>
      </c>
      <c r="AR11" s="1" t="str">
        <f ca="1"/>
        <v/>
      </c>
      <c r="AS11" s="1" t="str">
        <f ca="1"/>
        <v/>
      </c>
      <c r="AT11" s="1" t="str">
        <f ca="1"/>
        <v/>
      </c>
      <c r="AU11" s="1" t="str">
        <f ca="1"/>
        <v/>
      </c>
      <c r="AV11" s="1" t="str">
        <f ca="1"/>
        <v/>
      </c>
      <c r="AW11" s="1" t="str">
        <f ca="1"/>
        <v/>
      </c>
      <c r="AX11" s="1" t="str">
        <f ca="1"/>
        <v/>
      </c>
      <c r="AY11" t="e">
        <f ca="1"/>
        <v>#N/A</v>
      </c>
      <c r="AZ11" t="e">
        <f ca="1"/>
        <v>#N/A</v>
      </c>
      <c r="BA11" t="e">
        <f ca="1"/>
        <v>#N/A</v>
      </c>
      <c r="BB11" t="e">
        <f ca="1"/>
        <v>#N/A</v>
      </c>
      <c r="BC11" t="e">
        <f ca="1"/>
        <v>#N/A</v>
      </c>
      <c r="BD11" t="e">
        <f ca="1"/>
        <v>#N/A</v>
      </c>
      <c r="BE11" t="e">
        <f ca="1"/>
        <v>#N/A</v>
      </c>
      <c r="BF11" t="e">
        <f ca="1"/>
        <v>#N/A</v>
      </c>
      <c r="BG11" t="e">
        <f ca="1"/>
        <v>#N/A</v>
      </c>
      <c r="BH11" t="e">
        <f ca="1"/>
        <v>#N/A</v>
      </c>
      <c r="BI11" t="e">
        <f ca="1"/>
        <v>#N/A</v>
      </c>
      <c r="BK11" s="7"/>
    </row>
    <row r="12" spans="1:66" x14ac:dyDescent="0.25">
      <c r="A12" s="6">
        <v>10</v>
      </c>
      <c r="B12" s="1">
        <f ca="1"/>
        <v>3204073.4791985014</v>
      </c>
      <c r="C12" s="1">
        <f ca="1"/>
        <v>3277281.9581456017</v>
      </c>
      <c r="D12" s="1">
        <f ca="1"/>
        <v>3277825.317135327</v>
      </c>
      <c r="E12" s="1">
        <f ca="1"/>
        <v>3264895.0302898223</v>
      </c>
      <c r="F12" s="1">
        <f ca="1"/>
        <v>3269631.4755397369</v>
      </c>
      <c r="G12" s="1">
        <f ca="1"/>
        <v>3287638.1917829141</v>
      </c>
      <c r="H12" s="1">
        <f ca="1"/>
        <v>3293807.6607664307</v>
      </c>
      <c r="I12" s="1">
        <f ca="1"/>
        <v>3278915.9555688044</v>
      </c>
      <c r="J12" s="1">
        <f ca="1"/>
        <v>3297019.0403932976</v>
      </c>
      <c r="K12" s="1">
        <f ca="1"/>
        <v>3297745.3897721954</v>
      </c>
      <c r="L12" s="1">
        <f ca="1"/>
        <v>3287426.0204872368</v>
      </c>
      <c r="M12" s="1">
        <f ca="1"/>
        <v>3304947.4774705721</v>
      </c>
      <c r="N12" s="1">
        <f ca="1"/>
        <v>3245256.9080301085</v>
      </c>
      <c r="O12" s="1">
        <f ca="1"/>
        <v>3259842.3553093877</v>
      </c>
      <c r="P12" s="1">
        <f ca="1"/>
        <v>3246048.6244479078</v>
      </c>
      <c r="Q12" s="1">
        <f ca="1"/>
        <v>3239773.3249627217</v>
      </c>
      <c r="R12" s="1">
        <f ca="1"/>
        <v>3251608.9590205024</v>
      </c>
      <c r="S12" s="1">
        <f ca="1"/>
        <v>3267547.9920954835</v>
      </c>
      <c r="T12" s="1">
        <f ca="1"/>
        <v>3280795.7425991031</v>
      </c>
      <c r="U12" s="1">
        <f ca="1"/>
        <v>3287759.1217063293</v>
      </c>
      <c r="V12" s="1">
        <f ca="1"/>
        <v>3302353.1747676199</v>
      </c>
      <c r="W12" s="1">
        <f ca="1"/>
        <v>3301707.2377080508</v>
      </c>
      <c r="X12" s="1">
        <f ca="1"/>
        <v>3298909.1847090954</v>
      </c>
      <c r="Y12" s="1">
        <f ca="1"/>
        <v>3292128.9538421929</v>
      </c>
      <c r="Z12" s="1">
        <f ca="1"/>
        <v>3285613.3033028957</v>
      </c>
      <c r="AA12" s="1">
        <f ca="1"/>
        <v>3289087.8181488952</v>
      </c>
      <c r="AB12" s="1">
        <f ca="1"/>
        <v>3229974.037561934</v>
      </c>
      <c r="AC12" s="1">
        <f ca="1"/>
        <v>3110593.8090744778</v>
      </c>
      <c r="AD12" s="1">
        <f ca="1"/>
        <v>3145221.2028803276</v>
      </c>
      <c r="AE12" s="1">
        <f ca="1"/>
        <v>3203806.2909213221</v>
      </c>
      <c r="AF12" s="1">
        <f ca="1"/>
        <v>3294269.5061801691</v>
      </c>
      <c r="AG12" s="1">
        <f ca="1"/>
        <v>3329212.9033075031</v>
      </c>
      <c r="AH12" s="1">
        <f ca="1"/>
        <v>3290174.5165090491</v>
      </c>
      <c r="AI12" s="1">
        <f ca="1"/>
        <v>3272597.5300157778</v>
      </c>
      <c r="AJ12" s="1">
        <f ca="1"/>
        <v>3292576.3779451279</v>
      </c>
      <c r="AK12" s="1">
        <f ca="1"/>
        <v>3302021.8327453518</v>
      </c>
      <c r="AL12" s="1">
        <f ca="1"/>
        <v>3298368.7071097707</v>
      </c>
      <c r="AM12" s="1" t="str">
        <f ca="1"/>
        <v/>
      </c>
      <c r="AN12" s="1" t="str">
        <f ca="1"/>
        <v/>
      </c>
      <c r="AO12" s="1" t="str">
        <f ca="1"/>
        <v/>
      </c>
      <c r="AP12" s="1" t="str">
        <f ca="1"/>
        <v/>
      </c>
      <c r="AQ12" s="1" t="str">
        <f ca="1"/>
        <v/>
      </c>
      <c r="AR12" s="1" t="str">
        <f ca="1"/>
        <v/>
      </c>
      <c r="AS12" s="1" t="str">
        <f ca="1"/>
        <v/>
      </c>
      <c r="AT12" s="1" t="str">
        <f ca="1"/>
        <v/>
      </c>
      <c r="AU12" s="1" t="str">
        <f ca="1"/>
        <v/>
      </c>
      <c r="AV12" s="1" t="str">
        <f ca="1"/>
        <v/>
      </c>
      <c r="AW12" s="1" t="str">
        <f ca="1"/>
        <v/>
      </c>
      <c r="AX12" s="1" t="str">
        <f ca="1"/>
        <v/>
      </c>
      <c r="AY12" t="e">
        <f ca="1"/>
        <v>#N/A</v>
      </c>
      <c r="AZ12" t="e">
        <f ca="1"/>
        <v>#N/A</v>
      </c>
      <c r="BA12" t="e">
        <f ca="1"/>
        <v>#N/A</v>
      </c>
      <c r="BB12" t="e">
        <f ca="1"/>
        <v>#N/A</v>
      </c>
      <c r="BC12" t="e">
        <f ca="1"/>
        <v>#N/A</v>
      </c>
      <c r="BD12" t="e">
        <f ca="1"/>
        <v>#N/A</v>
      </c>
      <c r="BE12" t="e">
        <f ca="1"/>
        <v>#N/A</v>
      </c>
      <c r="BF12" t="e">
        <f ca="1"/>
        <v>#N/A</v>
      </c>
      <c r="BG12" t="e">
        <f ca="1"/>
        <v>#N/A</v>
      </c>
      <c r="BH12" t="e">
        <f ca="1"/>
        <v>#N/A</v>
      </c>
      <c r="BI12" t="e">
        <f ca="1"/>
        <v>#N/A</v>
      </c>
      <c r="BK12" s="7"/>
    </row>
    <row r="13" spans="1:66" x14ac:dyDescent="0.25">
      <c r="A13" s="6">
        <v>11</v>
      </c>
      <c r="B13" s="1">
        <f ca="1"/>
        <v>3199889.5570486011</v>
      </c>
      <c r="C13" s="1">
        <f ca="1"/>
        <v>3269322.9147384316</v>
      </c>
      <c r="D13" s="1">
        <f ca="1"/>
        <v>3291844.7982295314</v>
      </c>
      <c r="E13" s="1">
        <f ca="1"/>
        <v>3280677.9176702178</v>
      </c>
      <c r="F13" s="1">
        <f ca="1"/>
        <v>3286198.2934024688</v>
      </c>
      <c r="G13" s="1">
        <f ca="1"/>
        <v>3301153.8649570257</v>
      </c>
      <c r="H13" s="1">
        <f ca="1"/>
        <v>3304439.9775604643</v>
      </c>
      <c r="I13" s="1">
        <f ca="1"/>
        <v>3274061.5290560722</v>
      </c>
      <c r="J13" s="1">
        <f ca="1"/>
        <v>3284760.8374480829</v>
      </c>
      <c r="K13" s="1">
        <f ca="1"/>
        <v>3300898.6539153801</v>
      </c>
      <c r="L13" s="1">
        <f ca="1"/>
        <v>3286269.553449891</v>
      </c>
      <c r="M13" s="1">
        <f ca="1"/>
        <v>3300898.2220171746</v>
      </c>
      <c r="N13" s="1">
        <f ca="1"/>
        <v>3240492.8968923618</v>
      </c>
      <c r="O13" s="1">
        <f ca="1"/>
        <v>3245895.8919189284</v>
      </c>
      <c r="P13" s="1">
        <f ca="1"/>
        <v>3250609.8392254999</v>
      </c>
      <c r="Q13" s="1">
        <f ca="1"/>
        <v>3252706.9266422545</v>
      </c>
      <c r="R13" s="1">
        <f ca="1"/>
        <v>3264740.2405757643</v>
      </c>
      <c r="S13" s="1">
        <f ca="1"/>
        <v>3279315.0667848391</v>
      </c>
      <c r="T13" s="1">
        <f ca="1"/>
        <v>3288715.4110271777</v>
      </c>
      <c r="U13" s="1">
        <f ca="1"/>
        <v>3281445.963977742</v>
      </c>
      <c r="V13" s="1">
        <f ca="1"/>
        <v>3286530.1258421461</v>
      </c>
      <c r="W13" s="1">
        <f ca="1"/>
        <v>3305293.2548705805</v>
      </c>
      <c r="X13" s="1">
        <f ca="1"/>
        <v>3303017.4463997791</v>
      </c>
      <c r="Y13" s="1">
        <f ca="1"/>
        <v>3288987.542390272</v>
      </c>
      <c r="Z13" s="1">
        <f ca="1"/>
        <v>3284613.8583117193</v>
      </c>
      <c r="AA13" s="1">
        <f ca="1"/>
        <v>3273023.0333992438</v>
      </c>
      <c r="AB13" s="1">
        <f ca="1"/>
        <v>3227662.0286730593</v>
      </c>
      <c r="AC13" s="1">
        <f ca="1"/>
        <v>3105210.6233280268</v>
      </c>
      <c r="AD13" s="1">
        <f ca="1"/>
        <v>3145145.3219044399</v>
      </c>
      <c r="AE13" s="1">
        <f ca="1"/>
        <v>3213027.5844510156</v>
      </c>
      <c r="AF13" s="1">
        <f ca="1"/>
        <v>3304014.2900796179</v>
      </c>
      <c r="AG13" s="1">
        <f ca="1"/>
        <v>3332367.4549397635</v>
      </c>
      <c r="AH13" s="1">
        <f ca="1"/>
        <v>3281228.986483817</v>
      </c>
      <c r="AI13" s="1">
        <f ca="1"/>
        <v>3271639.8074380094</v>
      </c>
      <c r="AJ13" s="1">
        <f ca="1"/>
        <v>3292528.3742092717</v>
      </c>
      <c r="AK13" s="1">
        <f ca="1"/>
        <v>3301322.0544882743</v>
      </c>
      <c r="AL13" s="1">
        <f ca="1"/>
        <v>3298206.5820895582</v>
      </c>
      <c r="AM13" s="1" t="str">
        <f ca="1"/>
        <v/>
      </c>
      <c r="AN13" s="1" t="str">
        <f ca="1"/>
        <v/>
      </c>
      <c r="AO13" s="1" t="str">
        <f ca="1"/>
        <v/>
      </c>
      <c r="AP13" s="1" t="str">
        <f ca="1"/>
        <v/>
      </c>
      <c r="AQ13" s="1" t="str">
        <f ca="1"/>
        <v/>
      </c>
      <c r="AR13" s="1" t="str">
        <f ca="1"/>
        <v/>
      </c>
      <c r="AS13" s="1" t="str">
        <f ca="1"/>
        <v/>
      </c>
      <c r="AT13" s="1" t="str">
        <f ca="1"/>
        <v/>
      </c>
      <c r="AU13" s="1" t="str">
        <f ca="1"/>
        <v/>
      </c>
      <c r="AV13" s="1" t="str">
        <f ca="1"/>
        <v/>
      </c>
      <c r="AW13" s="1" t="str">
        <f ca="1"/>
        <v/>
      </c>
      <c r="AX13" s="1" t="str">
        <f ca="1"/>
        <v/>
      </c>
      <c r="AY13" t="e">
        <f ca="1"/>
        <v>#N/A</v>
      </c>
      <c r="AZ13" t="e">
        <f ca="1"/>
        <v>#N/A</v>
      </c>
      <c r="BA13" t="e">
        <f ca="1"/>
        <v>#N/A</v>
      </c>
      <c r="BB13" t="e">
        <f ca="1"/>
        <v>#N/A</v>
      </c>
      <c r="BC13" t="e">
        <f ca="1"/>
        <v>#N/A</v>
      </c>
      <c r="BD13" t="e">
        <f ca="1"/>
        <v>#N/A</v>
      </c>
      <c r="BE13" t="e">
        <f ca="1"/>
        <v>#N/A</v>
      </c>
      <c r="BF13" t="e">
        <f ca="1"/>
        <v>#N/A</v>
      </c>
      <c r="BG13" t="e">
        <f ca="1"/>
        <v>#N/A</v>
      </c>
      <c r="BH13" t="e">
        <f ca="1"/>
        <v>#N/A</v>
      </c>
      <c r="BI13" t="e">
        <f ca="1"/>
        <v>#N/A</v>
      </c>
      <c r="BK13" s="7"/>
    </row>
    <row r="14" spans="1:66" x14ac:dyDescent="0.25">
      <c r="A14" s="6">
        <v>12</v>
      </c>
      <c r="B14" s="1">
        <f ca="1"/>
        <v>3191721.5295991516</v>
      </c>
      <c r="C14" s="1">
        <f ca="1"/>
        <v>3277271.0419927407</v>
      </c>
      <c r="D14" s="1">
        <f ca="1"/>
        <v>3313290.5725805508</v>
      </c>
      <c r="E14" s="1">
        <f ca="1"/>
        <v>3295992.9915970257</v>
      </c>
      <c r="F14" s="1">
        <f ca="1"/>
        <v>3300586.7243044884</v>
      </c>
      <c r="G14" s="1">
        <f ca="1"/>
        <v>3311772.0599769326</v>
      </c>
      <c r="H14" s="1">
        <f ca="1"/>
        <v>3298577.4026954202</v>
      </c>
      <c r="I14" s="1">
        <f ca="1"/>
        <v>3260012.1373330546</v>
      </c>
      <c r="J14" s="1">
        <f ca="1"/>
        <v>3288860.1798790856</v>
      </c>
      <c r="K14" s="1">
        <f ca="1"/>
        <v>3303946.8678657678</v>
      </c>
      <c r="L14" s="1">
        <f ca="1"/>
        <v>3282310.8675641557</v>
      </c>
      <c r="M14" s="1">
        <f ca="1"/>
        <v>3299608.7064274638</v>
      </c>
      <c r="N14" s="1">
        <f ca="1"/>
        <v>3229978.5600860724</v>
      </c>
      <c r="O14" s="1">
        <f ca="1"/>
        <v>3250121.5131939794</v>
      </c>
      <c r="P14" s="1">
        <f ca="1"/>
        <v>3263781.071735546</v>
      </c>
      <c r="Q14" s="1">
        <f ca="1"/>
        <v>3267242.5043294225</v>
      </c>
      <c r="R14" s="1">
        <f ca="1"/>
        <v>3276333.4302467434</v>
      </c>
      <c r="S14" s="1">
        <f ca="1"/>
        <v>3288124.6129147853</v>
      </c>
      <c r="T14" s="1">
        <f ca="1"/>
        <v>3283226.827954839</v>
      </c>
      <c r="U14" s="1">
        <f ca="1"/>
        <v>3267323.3192298869</v>
      </c>
      <c r="V14" s="1">
        <f ca="1"/>
        <v>3289774.08124083</v>
      </c>
      <c r="W14" s="1">
        <f ca="1"/>
        <v>3310089.6533770878</v>
      </c>
      <c r="X14" s="1">
        <f ca="1"/>
        <v>3300865.9769487907</v>
      </c>
      <c r="Y14" s="1">
        <f ca="1"/>
        <v>3288478.7149560153</v>
      </c>
      <c r="Z14" s="1">
        <f ca="1"/>
        <v>3267746.7204530295</v>
      </c>
      <c r="AA14" s="1">
        <f ca="1"/>
        <v>3279368.6746992627</v>
      </c>
      <c r="AB14" s="1">
        <f ca="1"/>
        <v>3233722.9051911808</v>
      </c>
      <c r="AC14" s="1">
        <f ca="1"/>
        <v>3099534.4053869173</v>
      </c>
      <c r="AD14" s="1">
        <f ca="1"/>
        <v>3143285.1206276817</v>
      </c>
      <c r="AE14" s="1">
        <f ca="1"/>
        <v>3220635.2782073226</v>
      </c>
      <c r="AF14" s="1">
        <f ca="1"/>
        <v>3307602.9223713605</v>
      </c>
      <c r="AG14" s="1">
        <f ca="1"/>
        <v>3322895.7742502121</v>
      </c>
      <c r="AH14" s="1">
        <f ca="1"/>
        <v>3282433.9079833999</v>
      </c>
      <c r="AI14" s="1">
        <f ca="1"/>
        <v>3269622.7686008997</v>
      </c>
      <c r="AJ14" s="1">
        <f ca="1"/>
        <v>3290497.860014041</v>
      </c>
      <c r="AK14" s="1">
        <f ca="1"/>
        <v>3300792.5115421652</v>
      </c>
      <c r="AL14" s="1">
        <f ca="1"/>
        <v>3286024.7872739942</v>
      </c>
      <c r="AM14" s="1" t="str">
        <f ca="1"/>
        <v/>
      </c>
      <c r="AN14" s="1" t="str">
        <f ca="1"/>
        <v/>
      </c>
      <c r="AO14" s="1" t="str">
        <f ca="1"/>
        <v/>
      </c>
      <c r="AP14" s="1" t="str">
        <f ca="1"/>
        <v/>
      </c>
      <c r="AQ14" s="1" t="str">
        <f ca="1"/>
        <v/>
      </c>
      <c r="AR14" s="1" t="str">
        <f ca="1"/>
        <v/>
      </c>
      <c r="AS14" s="1" t="str">
        <f ca="1"/>
        <v/>
      </c>
      <c r="AT14" s="1" t="str">
        <f ca="1"/>
        <v/>
      </c>
      <c r="AU14" s="1" t="str">
        <f ca="1"/>
        <v/>
      </c>
      <c r="AV14" s="1" t="str">
        <f ca="1"/>
        <v/>
      </c>
      <c r="AW14" s="1" t="str">
        <f ca="1"/>
        <v/>
      </c>
      <c r="AX14" s="1" t="str">
        <f ca="1"/>
        <v/>
      </c>
      <c r="AY14" t="e">
        <f ca="1"/>
        <v>#N/A</v>
      </c>
      <c r="AZ14" t="e">
        <f ca="1"/>
        <v>#N/A</v>
      </c>
      <c r="BA14" t="e">
        <f ca="1"/>
        <v>#N/A</v>
      </c>
      <c r="BB14" t="e">
        <f ca="1"/>
        <v>#N/A</v>
      </c>
      <c r="BC14" t="e">
        <f ca="1"/>
        <v>#N/A</v>
      </c>
      <c r="BD14" t="e">
        <f ca="1"/>
        <v>#N/A</v>
      </c>
      <c r="BE14" t="e">
        <f ca="1"/>
        <v>#N/A</v>
      </c>
      <c r="BF14" t="e">
        <f ca="1"/>
        <v>#N/A</v>
      </c>
      <c r="BG14" t="e">
        <f ca="1"/>
        <v>#N/A</v>
      </c>
      <c r="BH14" t="e">
        <f ca="1"/>
        <v>#N/A</v>
      </c>
      <c r="BI14" t="e">
        <f ca="1"/>
        <v>#N/A</v>
      </c>
      <c r="BK14" s="7"/>
    </row>
    <row r="15" spans="1:66" x14ac:dyDescent="0.25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s="29" t="s">
        <v>6</v>
      </c>
      <c r="Z15" s="30">
        <f t="shared" ref="Z15:AW15" ca="1" si="0">IFERROR(Z1/N1-1,"")</f>
        <v>5.1775104479292455E-3</v>
      </c>
      <c r="AA15" s="30">
        <f t="shared" ca="1" si="0"/>
        <v>5.6312821157080695E-3</v>
      </c>
      <c r="AB15" s="30">
        <f t="shared" ca="1" si="0"/>
        <v>-4.7984713335080809E-4</v>
      </c>
      <c r="AC15" s="30">
        <f t="shared" ca="1" si="0"/>
        <v>-1.6981557460478247E-2</v>
      </c>
      <c r="AD15" s="30">
        <f t="shared" ca="1" si="0"/>
        <v>-1.7373633061865124E-2</v>
      </c>
      <c r="AE15" s="30">
        <f t="shared" ca="1" si="0"/>
        <v>-1.2580644267632279E-2</v>
      </c>
      <c r="AF15" s="30">
        <f t="shared" ca="1" si="0"/>
        <v>-4.9026894629888851E-3</v>
      </c>
      <c r="AG15" s="30">
        <f t="shared" ca="1" si="0"/>
        <v>4.9311493423975783E-4</v>
      </c>
      <c r="AH15" s="30">
        <f t="shared" ca="1" si="0"/>
        <v>-8.2829341711521121E-4</v>
      </c>
      <c r="AI15" s="30">
        <f t="shared" ca="1" si="0"/>
        <v>-2.0192843712789621E-3</v>
      </c>
      <c r="AJ15" s="30">
        <f t="shared" ca="1" si="0"/>
        <v>-3.7283135500620901E-4</v>
      </c>
      <c r="AK15" s="30">
        <f t="shared" ca="1" si="0"/>
        <v>7.0969028670986312E-4</v>
      </c>
      <c r="AL15" s="30">
        <f t="shared" ca="1" si="0"/>
        <v>1.7288755040956172E-3</v>
      </c>
      <c r="AM15" s="30" t="str">
        <f t="shared" ca="1" si="0"/>
        <v/>
      </c>
      <c r="AN15" s="30" t="str">
        <f t="shared" ca="1" si="0"/>
        <v/>
      </c>
      <c r="AO15" s="30" t="str">
        <f t="shared" ca="1" si="0"/>
        <v/>
      </c>
      <c r="AP15" s="30" t="str">
        <f t="shared" ca="1" si="0"/>
        <v/>
      </c>
      <c r="AQ15" s="30" t="str">
        <f t="shared" ca="1" si="0"/>
        <v/>
      </c>
      <c r="AR15" s="30" t="str">
        <f t="shared" ca="1" si="0"/>
        <v/>
      </c>
      <c r="AS15" s="30" t="str">
        <f t="shared" ca="1" si="0"/>
        <v/>
      </c>
      <c r="AT15" s="30" t="str">
        <f t="shared" ca="1" si="0"/>
        <v/>
      </c>
      <c r="AU15" s="30" t="str">
        <f t="shared" ca="1" si="0"/>
        <v/>
      </c>
      <c r="AV15" s="30" t="str">
        <f t="shared" ca="1" si="0"/>
        <v/>
      </c>
      <c r="AW15" s="30" t="str">
        <f t="shared" ca="1" si="0"/>
        <v/>
      </c>
      <c r="AX15"/>
      <c r="AY15"/>
      <c r="AZ15"/>
      <c r="BA15"/>
      <c r="BB15"/>
      <c r="BK15" s="40" t="s">
        <v>9</v>
      </c>
      <c r="BL15" s="40" t="s">
        <v>3</v>
      </c>
      <c r="BM15" s="40" t="s">
        <v>10</v>
      </c>
      <c r="BN15" s="39" t="s">
        <v>7</v>
      </c>
    </row>
    <row r="16" spans="1:66" x14ac:dyDescent="0.25">
      <c r="A16" s="2" t="s">
        <v>0</v>
      </c>
      <c r="B16" s="3">
        <f t="array" aca="1" ref="B16:BI28" ca="1">OFFSET([5]Mediana!$A$2,80,MATCH(_Disponible_Registral,[5]Mediana!$2:$2)-36-MONTH(_Disponible_Registral),13,48+MONTH(_Disponible_Registral))</f>
        <v>43131</v>
      </c>
      <c r="C16" s="3">
        <f ca="1"/>
        <v>43159</v>
      </c>
      <c r="D16" s="3">
        <f ca="1"/>
        <v>43190</v>
      </c>
      <c r="E16" s="3">
        <f ca="1"/>
        <v>43220</v>
      </c>
      <c r="F16" s="3">
        <f ca="1"/>
        <v>43251</v>
      </c>
      <c r="G16" s="3">
        <f ca="1"/>
        <v>43281</v>
      </c>
      <c r="H16" s="3">
        <f ca="1"/>
        <v>43312</v>
      </c>
      <c r="I16" s="3">
        <f ca="1"/>
        <v>43343</v>
      </c>
      <c r="J16" s="3">
        <f ca="1"/>
        <v>43373</v>
      </c>
      <c r="K16" s="3">
        <f ca="1"/>
        <v>43404</v>
      </c>
      <c r="L16" s="3">
        <f ca="1"/>
        <v>43434</v>
      </c>
      <c r="M16" s="3">
        <f ca="1"/>
        <v>43465</v>
      </c>
      <c r="N16" s="3">
        <f ca="1"/>
        <v>43496</v>
      </c>
      <c r="O16" s="3">
        <f ca="1"/>
        <v>43524</v>
      </c>
      <c r="P16" s="3">
        <f ca="1"/>
        <v>43555</v>
      </c>
      <c r="Q16" s="3">
        <f ca="1"/>
        <v>43585</v>
      </c>
      <c r="R16" s="3">
        <f ca="1"/>
        <v>43616</v>
      </c>
      <c r="S16" s="3">
        <f ca="1"/>
        <v>43646</v>
      </c>
      <c r="T16" s="3">
        <f ca="1"/>
        <v>43677</v>
      </c>
      <c r="U16" s="3">
        <f ca="1"/>
        <v>43708</v>
      </c>
      <c r="V16" s="3">
        <f ca="1"/>
        <v>43738</v>
      </c>
      <c r="W16" s="3">
        <f ca="1"/>
        <v>43769</v>
      </c>
      <c r="X16" s="3">
        <f ca="1"/>
        <v>43799</v>
      </c>
      <c r="Y16" s="3">
        <f ca="1"/>
        <v>43830</v>
      </c>
      <c r="Z16" s="3">
        <f ca="1"/>
        <v>43861</v>
      </c>
      <c r="AA16" s="3">
        <f ca="1"/>
        <v>43890</v>
      </c>
      <c r="AB16" s="3">
        <f ca="1"/>
        <v>43921</v>
      </c>
      <c r="AC16" s="3">
        <f ca="1"/>
        <v>43951</v>
      </c>
      <c r="AD16" s="3">
        <f ca="1"/>
        <v>43982</v>
      </c>
      <c r="AE16" s="3">
        <f ca="1"/>
        <v>44012</v>
      </c>
      <c r="AF16" s="3">
        <f ca="1"/>
        <v>44043</v>
      </c>
      <c r="AG16" s="3">
        <f ca="1"/>
        <v>44074</v>
      </c>
      <c r="AH16" s="3">
        <f ca="1"/>
        <v>44104</v>
      </c>
      <c r="AI16" s="3">
        <f ca="1"/>
        <v>44135</v>
      </c>
      <c r="AJ16" s="3">
        <f ca="1"/>
        <v>44165</v>
      </c>
      <c r="AK16" s="3">
        <f ca="1"/>
        <v>44196</v>
      </c>
      <c r="AL16" s="3">
        <f ca="1"/>
        <v>44227</v>
      </c>
      <c r="AM16" s="4">
        <f ca="1"/>
        <v>44255</v>
      </c>
      <c r="AN16" s="3">
        <f ca="1"/>
        <v>44286</v>
      </c>
      <c r="AO16" s="3">
        <f ca="1"/>
        <v>44316</v>
      </c>
      <c r="AP16" s="3">
        <f ca="1"/>
        <v>44347</v>
      </c>
      <c r="AQ16" s="3">
        <f ca="1"/>
        <v>44377</v>
      </c>
      <c r="AR16" s="3">
        <f ca="1"/>
        <v>44408</v>
      </c>
      <c r="AS16" s="3">
        <f ca="1"/>
        <v>44439</v>
      </c>
      <c r="AT16" s="3">
        <f ca="1"/>
        <v>44469</v>
      </c>
      <c r="AU16" s="3">
        <f ca="1"/>
        <v>44500</v>
      </c>
      <c r="AV16" s="3">
        <f ca="1"/>
        <v>44530</v>
      </c>
      <c r="AW16" s="3">
        <f ca="1"/>
        <v>44561</v>
      </c>
      <c r="AX16" s="3">
        <f ca="1"/>
        <v>44592</v>
      </c>
      <c r="AY16" s="4" t="e">
        <f ca="1"/>
        <v>#N/A</v>
      </c>
      <c r="AZ16" s="3" t="e">
        <f ca="1"/>
        <v>#N/A</v>
      </c>
      <c r="BA16" s="3" t="e">
        <f ca="1"/>
        <v>#N/A</v>
      </c>
      <c r="BB16" s="3" t="e">
        <f ca="1"/>
        <v>#N/A</v>
      </c>
      <c r="BC16" s="3" t="e">
        <f ca="1"/>
        <v>#N/A</v>
      </c>
      <c r="BD16" s="3" t="e">
        <f ca="1"/>
        <v>#N/A</v>
      </c>
      <c r="BE16" s="3" t="e">
        <f ca="1"/>
        <v>#N/A</v>
      </c>
      <c r="BF16" s="3" t="e">
        <f ca="1"/>
        <v>#N/A</v>
      </c>
      <c r="BG16" s="3" t="e">
        <f ca="1"/>
        <v>#N/A</v>
      </c>
      <c r="BH16" s="3" t="e">
        <f ca="1"/>
        <v>#N/A</v>
      </c>
      <c r="BI16" s="3" t="e">
        <f ca="1"/>
        <v>#N/A</v>
      </c>
      <c r="BK16" s="9">
        <f ca="1">INDEX(_SSAutESP,ROWS($A$1:A1))</f>
        <v>3193892</v>
      </c>
      <c r="BL16" s="9">
        <f ca="1">INDEX(_SSAutESP,ROWS($A$1:C1))</f>
        <v>3193892</v>
      </c>
      <c r="BM16" s="9"/>
      <c r="BN16" s="41">
        <f ca="1">SUM(OFFSET(BN17,0,0,_Horizonte_Registral,1))</f>
        <v>0</v>
      </c>
    </row>
    <row r="17" spans="1:66" x14ac:dyDescent="0.25">
      <c r="A17" s="5">
        <v>1</v>
      </c>
      <c r="B17" s="28">
        <f ca="1"/>
        <v>2.3558564098967909E-3</v>
      </c>
      <c r="C17" s="28">
        <f ca="1"/>
        <v>4.5390301114678622E-3</v>
      </c>
      <c r="D17" s="28">
        <f ca="1"/>
        <v>3.4836562798932929E-3</v>
      </c>
      <c r="E17" s="28">
        <f ca="1"/>
        <v>1.4202058826074527E-3</v>
      </c>
      <c r="F17" s="28">
        <f ca="1"/>
        <v>1.1216670441702675E-3</v>
      </c>
      <c r="G17" s="28">
        <f ca="1"/>
        <v>7.7472561951895673E-4</v>
      </c>
      <c r="H17" s="28">
        <f ca="1"/>
        <v>1.3561856937422908E-3</v>
      </c>
      <c r="I17" s="28">
        <f ca="1"/>
        <v>1.6420517499431242E-3</v>
      </c>
      <c r="J17" s="28">
        <f ca="1"/>
        <v>1.6936400722502643E-3</v>
      </c>
      <c r="K17" s="28">
        <f ca="1"/>
        <v>1.5803130852192803E-3</v>
      </c>
      <c r="L17" s="28">
        <f ca="1"/>
        <v>1.3146796167513267E-3</v>
      </c>
      <c r="M17" s="28">
        <f ca="1"/>
        <v>1.0319581069186323E-3</v>
      </c>
      <c r="N17" s="28">
        <f ca="1"/>
        <v>1.8329867143708188E-3</v>
      </c>
      <c r="O17" s="28">
        <f ca="1"/>
        <v>2.4312251870768917E-3</v>
      </c>
      <c r="P17" s="28">
        <f ca="1"/>
        <v>1.3183789918747031E-3</v>
      </c>
      <c r="Q17" s="28">
        <f ca="1"/>
        <v>6.4366636577245582E-4</v>
      </c>
      <c r="R17" s="28">
        <f ca="1"/>
        <v>5.3937434543423874E-4</v>
      </c>
      <c r="S17" s="28">
        <f ca="1"/>
        <v>6.4434666135714197E-4</v>
      </c>
      <c r="T17" s="28">
        <f ca="1"/>
        <v>6.6597379092265966E-4</v>
      </c>
      <c r="U17" s="28">
        <f ca="1"/>
        <v>5.6675871534243936E-4</v>
      </c>
      <c r="V17" s="28">
        <f ca="1"/>
        <v>1.1580863267797354E-3</v>
      </c>
      <c r="W17" s="28">
        <f ca="1"/>
        <v>1.4895474735620914E-3</v>
      </c>
      <c r="X17" s="28">
        <f ca="1"/>
        <v>8.2110026557845751E-4</v>
      </c>
      <c r="Y17" s="28">
        <f ca="1"/>
        <v>4.9760361746189531E-4</v>
      </c>
      <c r="Z17" s="28">
        <f ca="1"/>
        <v>9.0635666967914935E-4</v>
      </c>
      <c r="AA17" s="28">
        <f ca="1"/>
        <v>9.5581951986195709E-4</v>
      </c>
      <c r="AB17" s="28">
        <f ca="1"/>
        <v>3.6495740796972619E-3</v>
      </c>
      <c r="AC17" s="28">
        <f ca="1"/>
        <v>1.2373130374718601E-2</v>
      </c>
      <c r="AD17" s="28">
        <f ca="1"/>
        <v>1.0872958380935454E-2</v>
      </c>
      <c r="AE17" s="28">
        <f ca="1"/>
        <v>6.1231760740659957E-3</v>
      </c>
      <c r="AF17" s="28">
        <f ca="1"/>
        <v>8.3287289934105557E-3</v>
      </c>
      <c r="AG17" s="28">
        <f ca="1"/>
        <v>6.3071204060074337E-3</v>
      </c>
      <c r="AH17" s="28">
        <f ca="1"/>
        <v>4.101184458625653E-3</v>
      </c>
      <c r="AI17" s="28">
        <f ca="1"/>
        <v>2.9551789273180064E-3</v>
      </c>
      <c r="AJ17" s="28">
        <f ca="1"/>
        <v>2.1761735186532571E-3</v>
      </c>
      <c r="AK17" s="28">
        <f ca="1"/>
        <v>2.4335475883394907E-3</v>
      </c>
      <c r="AL17" s="28">
        <f ca="1"/>
        <v>1.8464754141367936E-3</v>
      </c>
      <c r="AM17" s="28" t="str">
        <f ca="1"/>
        <v/>
      </c>
      <c r="AN17" s="28" t="str">
        <f ca="1"/>
        <v/>
      </c>
      <c r="AO17" s="28" t="str">
        <f ca="1"/>
        <v/>
      </c>
      <c r="AP17" s="28" t="str">
        <f ca="1"/>
        <v/>
      </c>
      <c r="AQ17" s="28" t="str">
        <f ca="1"/>
        <v/>
      </c>
      <c r="AR17" s="28" t="str">
        <f ca="1"/>
        <v/>
      </c>
      <c r="AS17" s="28" t="str">
        <f ca="1"/>
        <v/>
      </c>
      <c r="AT17" s="28" t="str">
        <f ca="1"/>
        <v/>
      </c>
      <c r="AU17" s="28" t="str">
        <f ca="1"/>
        <v/>
      </c>
      <c r="AV17" s="28" t="str">
        <f ca="1"/>
        <v/>
      </c>
      <c r="AW17" s="28" t="str">
        <f ca="1"/>
        <v/>
      </c>
      <c r="AX17" s="28" t="str">
        <f ca="1"/>
        <v/>
      </c>
      <c r="AY17" s="28" t="e">
        <f ca="1"/>
        <v>#N/A</v>
      </c>
      <c r="AZ17" s="28" t="e">
        <f ca="1"/>
        <v>#N/A</v>
      </c>
      <c r="BA17" s="28" t="e">
        <f ca="1"/>
        <v>#N/A</v>
      </c>
      <c r="BB17" s="28" t="e">
        <f ca="1"/>
        <v>#N/A</v>
      </c>
      <c r="BC17" s="28" t="e">
        <f ca="1"/>
        <v>#N/A</v>
      </c>
      <c r="BD17" s="28" t="e">
        <f ca="1"/>
        <v>#N/A</v>
      </c>
      <c r="BE17" s="28" t="e">
        <f ca="1"/>
        <v>#N/A</v>
      </c>
      <c r="BF17" s="28" t="e">
        <f ca="1"/>
        <v>#N/A</v>
      </c>
      <c r="BG17" s="28" t="e">
        <f ca="1"/>
        <v>#N/A</v>
      </c>
      <c r="BH17" s="28" t="e">
        <f ca="1"/>
        <v>#N/A</v>
      </c>
      <c r="BI17" s="28" t="e">
        <f ca="1"/>
        <v>#N/A</v>
      </c>
      <c r="BK17" s="9">
        <f ca="1">INDEX(_SSAutESP,ROWS($A$1:A2))</f>
        <v>3209919</v>
      </c>
      <c r="BL17" s="9">
        <f ca="1">INDEX(_SSAutESP,ROWS($A$1:C2))</f>
        <v>3209919</v>
      </c>
      <c r="BM17" s="9"/>
      <c r="BN17" s="38">
        <f ca="1">IF(INDEX(Previsiones_SSAutESP,1)&lt;INDEX(_SSAutESP,_NumeroMeses),1,0)</f>
        <v>0</v>
      </c>
    </row>
    <row r="18" spans="1:66" x14ac:dyDescent="0.25">
      <c r="A18" s="5">
        <v>2</v>
      </c>
      <c r="B18" s="28">
        <f ca="1"/>
        <v>5.5002721845504206E-3</v>
      </c>
      <c r="C18" s="28">
        <f ca="1"/>
        <v>7.2521567511313612E-3</v>
      </c>
      <c r="D18" s="28">
        <f ca="1"/>
        <v>7.1670679566150147E-3</v>
      </c>
      <c r="E18" s="28">
        <f ca="1"/>
        <v>5.0777056041747095E-3</v>
      </c>
      <c r="F18" s="28">
        <f ca="1"/>
        <v>2.0977654172907034E-3</v>
      </c>
      <c r="G18" s="28">
        <f ca="1"/>
        <v>2.0000542676384351E-3</v>
      </c>
      <c r="H18" s="28">
        <f ca="1"/>
        <v>2.1383459269818934E-3</v>
      </c>
      <c r="I18" s="28">
        <f ca="1"/>
        <v>2.2565588355435459E-3</v>
      </c>
      <c r="J18" s="28">
        <f ca="1"/>
        <v>3.1555216847313451E-3</v>
      </c>
      <c r="K18" s="28">
        <f ca="1"/>
        <v>2.2322959347379325E-3</v>
      </c>
      <c r="L18" s="28">
        <f ca="1"/>
        <v>2.4030214137846927E-3</v>
      </c>
      <c r="M18" s="28">
        <f ca="1"/>
        <v>2.0419866625076789E-3</v>
      </c>
      <c r="N18" s="28">
        <f ca="1"/>
        <v>3.1157738413542611E-3</v>
      </c>
      <c r="O18" s="28">
        <f ca="1"/>
        <v>3.4846778063006788E-3</v>
      </c>
      <c r="P18" s="28">
        <f ca="1"/>
        <v>3.043086847692898E-3</v>
      </c>
      <c r="Q18" s="28">
        <f ca="1"/>
        <v>1.8942849353293472E-3</v>
      </c>
      <c r="R18" s="28">
        <f ca="1"/>
        <v>1.3358568021758475E-3</v>
      </c>
      <c r="S18" s="28">
        <f ca="1"/>
        <v>1.1302955099398355E-3</v>
      </c>
      <c r="T18" s="28">
        <f ca="1"/>
        <v>1.1421928739568093E-3</v>
      </c>
      <c r="U18" s="28">
        <f ca="1"/>
        <v>1.4270681281405974E-3</v>
      </c>
      <c r="V18" s="28">
        <f ca="1"/>
        <v>2.4443214093419329E-3</v>
      </c>
      <c r="W18" s="28">
        <f ca="1"/>
        <v>2.6583747540105218E-3</v>
      </c>
      <c r="X18" s="28">
        <f ca="1"/>
        <v>2.3644263989951917E-3</v>
      </c>
      <c r="Y18" s="28">
        <f ca="1"/>
        <v>1.6912241627965216E-3</v>
      </c>
      <c r="Z18" s="28">
        <f ca="1"/>
        <v>1.480224964824273E-3</v>
      </c>
      <c r="AA18" s="28">
        <f ca="1"/>
        <v>3.1728807845515369E-3</v>
      </c>
      <c r="AB18" s="28">
        <f ca="1"/>
        <v>1.1726324501177315E-2</v>
      </c>
      <c r="AC18" s="28">
        <f ca="1"/>
        <v>1.7645531653961002E-2</v>
      </c>
      <c r="AD18" s="28">
        <f ca="1"/>
        <v>1.8919472522841943E-2</v>
      </c>
      <c r="AE18" s="28">
        <f ca="1"/>
        <v>1.6235286133311475E-2</v>
      </c>
      <c r="AF18" s="28">
        <f ca="1"/>
        <v>1.476385839839082E-2</v>
      </c>
      <c r="AG18" s="28">
        <f ca="1"/>
        <v>1.1891558198900086E-2</v>
      </c>
      <c r="AH18" s="28">
        <f ca="1"/>
        <v>8.6691749644803983E-3</v>
      </c>
      <c r="AI18" s="28">
        <f ca="1"/>
        <v>5.068207202476349E-3</v>
      </c>
      <c r="AJ18" s="28">
        <f ca="1"/>
        <v>5.6838170981979748E-3</v>
      </c>
      <c r="AK18" s="28">
        <f ca="1"/>
        <v>4.0940008571543202E-3</v>
      </c>
      <c r="AL18" s="28">
        <f ca="1"/>
        <v>4.2482566543436927E-3</v>
      </c>
      <c r="AM18" s="28" t="str">
        <f ca="1"/>
        <v/>
      </c>
      <c r="AN18" s="28" t="str">
        <f ca="1"/>
        <v/>
      </c>
      <c r="AO18" s="28" t="str">
        <f ca="1"/>
        <v/>
      </c>
      <c r="AP18" s="28" t="str">
        <f ca="1"/>
        <v/>
      </c>
      <c r="AQ18" s="28" t="str">
        <f ca="1"/>
        <v/>
      </c>
      <c r="AR18" s="28" t="str">
        <f ca="1"/>
        <v/>
      </c>
      <c r="AS18" s="28" t="str">
        <f ca="1"/>
        <v/>
      </c>
      <c r="AT18" s="28" t="str">
        <f ca="1"/>
        <v/>
      </c>
      <c r="AU18" s="28" t="str">
        <f ca="1"/>
        <v/>
      </c>
      <c r="AV18" s="28" t="str">
        <f ca="1"/>
        <v/>
      </c>
      <c r="AW18" s="28" t="str">
        <f ca="1"/>
        <v/>
      </c>
      <c r="AX18" s="28" t="str">
        <f ca="1"/>
        <v/>
      </c>
      <c r="AY18" s="28" t="e">
        <f ca="1"/>
        <v>#N/A</v>
      </c>
      <c r="AZ18" s="28" t="e">
        <f ca="1"/>
        <v>#N/A</v>
      </c>
      <c r="BA18" s="28" t="e">
        <f ca="1"/>
        <v>#N/A</v>
      </c>
      <c r="BB18" s="28" t="e">
        <f ca="1"/>
        <v>#N/A</v>
      </c>
      <c r="BC18" s="28" t="e">
        <f ca="1"/>
        <v>#N/A</v>
      </c>
      <c r="BD18" s="28" t="e">
        <f ca="1"/>
        <v>#N/A</v>
      </c>
      <c r="BE18" s="28" t="e">
        <f ca="1"/>
        <v>#N/A</v>
      </c>
      <c r="BF18" s="28" t="e">
        <f ca="1"/>
        <v>#N/A</v>
      </c>
      <c r="BG18" s="28" t="e">
        <f ca="1"/>
        <v>#N/A</v>
      </c>
      <c r="BH18" s="28" t="e">
        <f ca="1"/>
        <v>#N/A</v>
      </c>
      <c r="BI18" s="28" t="e">
        <f ca="1"/>
        <v>#N/A</v>
      </c>
      <c r="BK18" s="9">
        <f ca="1">INDEX(_SSAutESP,ROWS($A$1:A3))</f>
        <v>3230400</v>
      </c>
      <c r="BL18" s="9">
        <f ca="1">INDEX(_SSAutESP,ROWS($A$1:C3))</f>
        <v>3230400</v>
      </c>
      <c r="BM18" s="9"/>
      <c r="BN18" s="38">
        <f ca="1">IF(INDEX(Previsiones_SSAutESP,2)&lt;INDEX(_SSAutESP,_NumeroMeses),1,0)</f>
        <v>0</v>
      </c>
    </row>
    <row r="19" spans="1:66" x14ac:dyDescent="0.25">
      <c r="A19" s="6">
        <v>3</v>
      </c>
      <c r="B19" s="28">
        <f ca="1"/>
        <v>7.3537415248358853E-3</v>
      </c>
      <c r="C19" s="28">
        <f ca="1"/>
        <v>9.336288483196481E-3</v>
      </c>
      <c r="D19" s="28">
        <f ca="1"/>
        <v>8.8650464132064167E-3</v>
      </c>
      <c r="E19" s="28">
        <f ca="1"/>
        <v>8.2365515162682416E-3</v>
      </c>
      <c r="F19" s="28">
        <f ca="1"/>
        <v>5.5069941081867255E-3</v>
      </c>
      <c r="G19" s="28">
        <f ca="1"/>
        <v>3.4036169631308823E-3</v>
      </c>
      <c r="H19" s="28">
        <f ca="1"/>
        <v>3.7549694566552374E-3</v>
      </c>
      <c r="I19" s="28">
        <f ca="1"/>
        <v>2.8711220208747926E-3</v>
      </c>
      <c r="J19" s="28">
        <f ca="1"/>
        <v>3.1863152763859735E-3</v>
      </c>
      <c r="K19" s="28">
        <f ca="1"/>
        <v>2.7863678773226625E-3</v>
      </c>
      <c r="L19" s="28">
        <f ca="1"/>
        <v>3.0821764518669014E-3</v>
      </c>
      <c r="M19" s="28">
        <f ca="1"/>
        <v>3.5732131081368398E-3</v>
      </c>
      <c r="N19" s="28">
        <f ca="1"/>
        <v>4.2647089582636237E-3</v>
      </c>
      <c r="O19" s="28">
        <f ca="1"/>
        <v>4.5783381986742623E-3</v>
      </c>
      <c r="P19" s="28">
        <f ca="1"/>
        <v>3.9845490396975452E-3</v>
      </c>
      <c r="Q19" s="28">
        <f ca="1"/>
        <v>3.4483207369063974E-3</v>
      </c>
      <c r="R19" s="28">
        <f ca="1"/>
        <v>2.2477570825369798E-3</v>
      </c>
      <c r="S19" s="28">
        <f ca="1"/>
        <v>1.7486687363941977E-3</v>
      </c>
      <c r="T19" s="28">
        <f ca="1"/>
        <v>1.7897919980652943E-3</v>
      </c>
      <c r="U19" s="28">
        <f ca="1"/>
        <v>2.2672532692514097E-3</v>
      </c>
      <c r="V19" s="28">
        <f ca="1"/>
        <v>2.9802021070470695E-3</v>
      </c>
      <c r="W19" s="28">
        <f ca="1"/>
        <v>3.1605723369393431E-3</v>
      </c>
      <c r="X19" s="28">
        <f ca="1"/>
        <v>3.1413027091803597E-3</v>
      </c>
      <c r="Y19" s="28">
        <f ca="1"/>
        <v>2.8676872814287556E-3</v>
      </c>
      <c r="Z19" s="28">
        <f ca="1"/>
        <v>3.3620238633020041E-3</v>
      </c>
      <c r="AA19" s="28">
        <f ca="1"/>
        <v>9.4916789968446276E-3</v>
      </c>
      <c r="AB19" s="28">
        <f ca="1"/>
        <v>1.5894618678333861E-2</v>
      </c>
      <c r="AC19" s="28">
        <f ca="1"/>
        <v>1.8165222265290767E-2</v>
      </c>
      <c r="AD19" s="28">
        <f ca="1"/>
        <v>2.1372721154045423E-2</v>
      </c>
      <c r="AE19" s="28">
        <f ca="1"/>
        <v>2.1345007736999041E-2</v>
      </c>
      <c r="AF19" s="28">
        <f ca="1"/>
        <v>1.8653633147801246E-2</v>
      </c>
      <c r="AG19" s="28">
        <f ca="1"/>
        <v>1.7234969993225283E-2</v>
      </c>
      <c r="AH19" s="28">
        <f ca="1"/>
        <v>1.4161729035425128E-2</v>
      </c>
      <c r="AI19" s="28">
        <f ca="1"/>
        <v>9.4336652091290066E-3</v>
      </c>
      <c r="AJ19" s="28">
        <f ca="1"/>
        <v>6.9733995057484378E-3</v>
      </c>
      <c r="AK19" s="28">
        <f ca="1"/>
        <v>7.0146147008904747E-3</v>
      </c>
      <c r="AL19" s="28">
        <f ca="1"/>
        <v>6.3026724612059264E-3</v>
      </c>
      <c r="AM19" s="28" t="str">
        <f ca="1"/>
        <v/>
      </c>
      <c r="AN19" s="28" t="str">
        <f ca="1"/>
        <v/>
      </c>
      <c r="AO19" s="28" t="str">
        <f ca="1"/>
        <v/>
      </c>
      <c r="AP19" s="28" t="str">
        <f ca="1"/>
        <v/>
      </c>
      <c r="AQ19" s="28" t="str">
        <f ca="1"/>
        <v/>
      </c>
      <c r="AR19" s="28" t="str">
        <f ca="1"/>
        <v/>
      </c>
      <c r="AS19" s="28" t="str">
        <f ca="1"/>
        <v/>
      </c>
      <c r="AT19" s="28" t="str">
        <f ca="1"/>
        <v/>
      </c>
      <c r="AU19" s="28" t="str">
        <f ca="1"/>
        <v/>
      </c>
      <c r="AV19" s="28" t="str">
        <f ca="1"/>
        <v/>
      </c>
      <c r="AW19" s="28" t="str">
        <f ca="1"/>
        <v/>
      </c>
      <c r="AX19" s="28" t="str">
        <f ca="1"/>
        <v/>
      </c>
      <c r="AY19" s="28" t="e">
        <f ca="1"/>
        <v>#N/A</v>
      </c>
      <c r="AZ19" s="28" t="e">
        <f ca="1"/>
        <v>#N/A</v>
      </c>
      <c r="BA19" s="28" t="e">
        <f ca="1"/>
        <v>#N/A</v>
      </c>
      <c r="BB19" s="28" t="e">
        <f ca="1"/>
        <v>#N/A</v>
      </c>
      <c r="BC19" s="28" t="e">
        <f ca="1"/>
        <v>#N/A</v>
      </c>
      <c r="BD19" s="28" t="e">
        <f ca="1"/>
        <v>#N/A</v>
      </c>
      <c r="BE19" s="28" t="e">
        <f ca="1"/>
        <v>#N/A</v>
      </c>
      <c r="BF19" s="28" t="e">
        <f ca="1"/>
        <v>#N/A</v>
      </c>
      <c r="BG19" s="28" t="e">
        <f ca="1"/>
        <v>#N/A</v>
      </c>
      <c r="BH19" s="28" t="e">
        <f ca="1"/>
        <v>#N/A</v>
      </c>
      <c r="BI19" s="28" t="e">
        <f ca="1"/>
        <v>#N/A</v>
      </c>
      <c r="BK19" s="9">
        <f ca="1">INDEX(_SSAutESP,ROWS($A$1:A4))</f>
        <v>3246854</v>
      </c>
      <c r="BL19" s="9">
        <f ca="1">INDEX(_SSAutESP,ROWS($A$1:C4))</f>
        <v>3246854</v>
      </c>
      <c r="BM19" s="9"/>
      <c r="BN19" s="38">
        <f ca="1">IF(INDEX(Previsiones_SSAutESP,3)&lt;INDEX(_SSAutESP,_NumeroMeses),1,0)</f>
        <v>0</v>
      </c>
    </row>
    <row r="20" spans="1:66" x14ac:dyDescent="0.25">
      <c r="A20" s="6">
        <v>4</v>
      </c>
      <c r="B20" s="28">
        <f ca="1"/>
        <v>7.0038893781475308E-3</v>
      </c>
      <c r="C20" s="28">
        <f ca="1"/>
        <v>9.4992153580803068E-3</v>
      </c>
      <c r="D20" s="28">
        <f ca="1"/>
        <v>8.9546208676096369E-3</v>
      </c>
      <c r="E20" s="28">
        <f ca="1"/>
        <v>9.799813410954792E-3</v>
      </c>
      <c r="F20" s="28">
        <f ca="1"/>
        <v>8.8085144637951793E-3</v>
      </c>
      <c r="G20" s="28">
        <f ca="1"/>
        <v>6.3574965602814634E-3</v>
      </c>
      <c r="H20" s="28">
        <f ca="1"/>
        <v>4.1456184054509196E-3</v>
      </c>
      <c r="I20" s="28">
        <f ca="1"/>
        <v>4.1644974537410531E-3</v>
      </c>
      <c r="J20" s="28">
        <f ca="1"/>
        <v>3.765984430284829E-3</v>
      </c>
      <c r="K20" s="28">
        <f ca="1"/>
        <v>3.1900774479135174E-3</v>
      </c>
      <c r="L20" s="28">
        <f ca="1"/>
        <v>3.4330566963205163E-3</v>
      </c>
      <c r="M20" s="28">
        <f ca="1"/>
        <v>3.7630627101232694E-3</v>
      </c>
      <c r="N20" s="28">
        <f ca="1"/>
        <v>5.0888744094784834E-3</v>
      </c>
      <c r="O20" s="28">
        <f ca="1"/>
        <v>4.871573069966122E-3</v>
      </c>
      <c r="P20" s="28">
        <f ca="1"/>
        <v>4.7640979715538583E-3</v>
      </c>
      <c r="Q20" s="28">
        <f ca="1"/>
        <v>4.3072049591064135E-3</v>
      </c>
      <c r="R20" s="28">
        <f ca="1"/>
        <v>3.7949153108949728E-3</v>
      </c>
      <c r="S20" s="28">
        <f ca="1"/>
        <v>2.6874997390563759E-3</v>
      </c>
      <c r="T20" s="28">
        <f ca="1"/>
        <v>2.7222078197356855E-3</v>
      </c>
      <c r="U20" s="28">
        <f ca="1"/>
        <v>3.1113879035551961E-3</v>
      </c>
      <c r="V20" s="28">
        <f ca="1"/>
        <v>3.8363868787147353E-3</v>
      </c>
      <c r="W20" s="28">
        <f ca="1"/>
        <v>3.8558066910725003E-3</v>
      </c>
      <c r="X20" s="28">
        <f ca="1"/>
        <v>3.8323622425579119E-3</v>
      </c>
      <c r="Y20" s="28">
        <f ca="1"/>
        <v>4.7104953010199402E-3</v>
      </c>
      <c r="Z20" s="28">
        <f ca="1"/>
        <v>9.3823130500167579E-3</v>
      </c>
      <c r="AA20" s="28">
        <f ca="1"/>
        <v>1.3560128473180005E-2</v>
      </c>
      <c r="AB20" s="28">
        <f ca="1"/>
        <v>1.7569940296251817E-2</v>
      </c>
      <c r="AC20" s="28">
        <f ca="1"/>
        <v>1.7828045548255803E-2</v>
      </c>
      <c r="AD20" s="28">
        <f ca="1"/>
        <v>2.1255973693455953E-2</v>
      </c>
      <c r="AE20" s="28">
        <f ca="1"/>
        <v>2.1562188525762378E-2</v>
      </c>
      <c r="AF20" s="28">
        <f ca="1"/>
        <v>1.9831137935326926E-2</v>
      </c>
      <c r="AG20" s="28">
        <f ca="1"/>
        <v>1.6740370315421423E-2</v>
      </c>
      <c r="AH20" s="28">
        <f ca="1"/>
        <v>1.7343658097255878E-2</v>
      </c>
      <c r="AI20" s="28">
        <f ca="1"/>
        <v>1.3233502289917268E-2</v>
      </c>
      <c r="AJ20" s="28">
        <f ca="1"/>
        <v>1.0047575008817922E-2</v>
      </c>
      <c r="AK20" s="28">
        <f ca="1"/>
        <v>7.4958048065095753E-3</v>
      </c>
      <c r="AL20" s="28">
        <f ca="1"/>
        <v>7.5681119589993597E-3</v>
      </c>
      <c r="AM20" s="28" t="str">
        <f ca="1"/>
        <v/>
      </c>
      <c r="AN20" s="28" t="str">
        <f ca="1"/>
        <v/>
      </c>
      <c r="AO20" s="28" t="str">
        <f ca="1"/>
        <v/>
      </c>
      <c r="AP20" s="28" t="str">
        <f ca="1"/>
        <v/>
      </c>
      <c r="AQ20" s="28" t="str">
        <f ca="1"/>
        <v/>
      </c>
      <c r="AR20" s="28" t="str">
        <f ca="1"/>
        <v/>
      </c>
      <c r="AS20" s="28" t="str">
        <f ca="1"/>
        <v/>
      </c>
      <c r="AT20" s="28" t="str">
        <f ca="1"/>
        <v/>
      </c>
      <c r="AU20" s="28" t="str">
        <f ca="1"/>
        <v/>
      </c>
      <c r="AV20" s="28" t="str">
        <f ca="1"/>
        <v/>
      </c>
      <c r="AW20" s="28" t="str">
        <f ca="1"/>
        <v/>
      </c>
      <c r="AX20" s="28" t="str">
        <f ca="1"/>
        <v/>
      </c>
      <c r="AY20" s="28" t="e">
        <f ca="1"/>
        <v>#N/A</v>
      </c>
      <c r="AZ20" s="28" t="e">
        <f ca="1"/>
        <v>#N/A</v>
      </c>
      <c r="BA20" s="28" t="e">
        <f ca="1"/>
        <v>#N/A</v>
      </c>
      <c r="BB20" s="28" t="e">
        <f ca="1"/>
        <v>#N/A</v>
      </c>
      <c r="BC20" s="28" t="e">
        <f ca="1"/>
        <v>#N/A</v>
      </c>
      <c r="BD20" s="28" t="e">
        <f ca="1"/>
        <v>#N/A</v>
      </c>
      <c r="BE20" s="28" t="e">
        <f ca="1"/>
        <v>#N/A</v>
      </c>
      <c r="BF20" s="28" t="e">
        <f ca="1"/>
        <v>#N/A</v>
      </c>
      <c r="BG20" s="28" t="e">
        <f ca="1"/>
        <v>#N/A</v>
      </c>
      <c r="BH20" s="28" t="e">
        <f ca="1"/>
        <v>#N/A</v>
      </c>
      <c r="BI20" s="28" t="e">
        <f ca="1"/>
        <v>#N/A</v>
      </c>
      <c r="BK20" s="9">
        <f ca="1">INDEX(_SSAutESP,ROWS($A$1:A5))</f>
        <v>3261398</v>
      </c>
      <c r="BL20" s="9">
        <f ca="1">INDEX(_SSAutESP,ROWS($A$1:C5))</f>
        <v>3261398</v>
      </c>
      <c r="BM20" s="9"/>
      <c r="BN20" s="38">
        <f ca="1">IF(INDEX(Previsiones_SSAutESP,4)&lt;INDEX(_SSAutESP,_NumeroMeses),1,0)</f>
        <v>0</v>
      </c>
    </row>
    <row r="21" spans="1:66" x14ac:dyDescent="0.25">
      <c r="A21" s="6">
        <v>5</v>
      </c>
      <c r="B21" s="28">
        <f ca="1"/>
        <v>7.0767425296533572E-3</v>
      </c>
      <c r="C21" s="28">
        <f ca="1"/>
        <v>9.4684880679087799E-3</v>
      </c>
      <c r="D21" s="28">
        <f ca="1"/>
        <v>9.2448683676835449E-3</v>
      </c>
      <c r="E21" s="28">
        <f ca="1"/>
        <v>1.041181370381904E-2</v>
      </c>
      <c r="F21" s="28">
        <f ca="1"/>
        <v>1.0470789555496079E-2</v>
      </c>
      <c r="G21" s="28">
        <f ca="1"/>
        <v>8.8776317533272881E-3</v>
      </c>
      <c r="H21" s="28">
        <f ca="1"/>
        <v>6.5702838784247024E-3</v>
      </c>
      <c r="I21" s="28">
        <f ca="1"/>
        <v>4.3862166459807958E-3</v>
      </c>
      <c r="J21" s="28">
        <f ca="1"/>
        <v>4.3306738174289736E-3</v>
      </c>
      <c r="K21" s="28">
        <f ca="1"/>
        <v>3.2834908596900275E-3</v>
      </c>
      <c r="L21" s="28">
        <f ca="1"/>
        <v>3.413288421504854E-3</v>
      </c>
      <c r="M21" s="28">
        <f ca="1"/>
        <v>3.9159194929382331E-3</v>
      </c>
      <c r="N21" s="28">
        <f ca="1"/>
        <v>4.9926493528326208E-3</v>
      </c>
      <c r="O21" s="28">
        <f ca="1"/>
        <v>5.3593658111467796E-3</v>
      </c>
      <c r="P21" s="28">
        <f ca="1"/>
        <v>5.1762925581873686E-3</v>
      </c>
      <c r="Q21" s="28">
        <f ca="1"/>
        <v>5.2697903704482093E-3</v>
      </c>
      <c r="R21" s="28">
        <f ca="1"/>
        <v>4.7800716627971664E-3</v>
      </c>
      <c r="S21" s="28">
        <f ca="1"/>
        <v>4.67021493487472E-3</v>
      </c>
      <c r="T21" s="28">
        <f ca="1"/>
        <v>3.9078053437333225E-3</v>
      </c>
      <c r="U21" s="28">
        <f ca="1"/>
        <v>3.8693510415175438E-3</v>
      </c>
      <c r="V21" s="28">
        <f ca="1"/>
        <v>4.3871815255226848E-3</v>
      </c>
      <c r="W21" s="28">
        <f ca="1"/>
        <v>4.0964212590664326E-3</v>
      </c>
      <c r="X21" s="28">
        <f ca="1"/>
        <v>5.1933708005400554E-3</v>
      </c>
      <c r="Y21" s="28">
        <f ca="1"/>
        <v>9.4157370454628336E-3</v>
      </c>
      <c r="Z21" s="28">
        <f ca="1"/>
        <v>1.3235358300907756E-2</v>
      </c>
      <c r="AA21" s="28">
        <f ca="1"/>
        <v>1.6018849127459739E-2</v>
      </c>
      <c r="AB21" s="28">
        <f ca="1"/>
        <v>1.7276964252520552E-2</v>
      </c>
      <c r="AC21" s="28">
        <f ca="1"/>
        <v>1.742540565719345E-2</v>
      </c>
      <c r="AD21" s="28">
        <f ca="1"/>
        <v>2.0931309436687699E-2</v>
      </c>
      <c r="AE21" s="28">
        <f ca="1"/>
        <v>2.1302321232113224E-2</v>
      </c>
      <c r="AF21" s="28">
        <f ca="1"/>
        <v>2.0238937456686656E-2</v>
      </c>
      <c r="AG21" s="28">
        <f ca="1"/>
        <v>1.7778877797949424E-2</v>
      </c>
      <c r="AH21" s="28">
        <f ca="1"/>
        <v>1.6867859036165639E-2</v>
      </c>
      <c r="AI21" s="28">
        <f ca="1"/>
        <v>1.9477992742487349E-2</v>
      </c>
      <c r="AJ21" s="28">
        <f ca="1"/>
        <v>1.6962422420389096E-2</v>
      </c>
      <c r="AK21" s="28">
        <f ca="1"/>
        <v>1.322234455620286E-2</v>
      </c>
      <c r="AL21" s="28">
        <f ca="1"/>
        <v>9.4129918221765533E-3</v>
      </c>
      <c r="AM21" s="28" t="str">
        <f ca="1"/>
        <v/>
      </c>
      <c r="AN21" s="28" t="str">
        <f ca="1"/>
        <v/>
      </c>
      <c r="AO21" s="28" t="str">
        <f ca="1"/>
        <v/>
      </c>
      <c r="AP21" s="28" t="str">
        <f ca="1"/>
        <v/>
      </c>
      <c r="AQ21" s="28" t="str">
        <f ca="1"/>
        <v/>
      </c>
      <c r="AR21" s="28" t="str">
        <f ca="1"/>
        <v/>
      </c>
      <c r="AS21" s="28" t="str">
        <f ca="1"/>
        <v/>
      </c>
      <c r="AT21" s="28" t="str">
        <f ca="1"/>
        <v/>
      </c>
      <c r="AU21" s="28" t="str">
        <f ca="1"/>
        <v/>
      </c>
      <c r="AV21" s="28" t="str">
        <f ca="1"/>
        <v/>
      </c>
      <c r="AW21" s="28" t="str">
        <f ca="1"/>
        <v/>
      </c>
      <c r="AX21" s="28" t="str">
        <f ca="1"/>
        <v/>
      </c>
      <c r="AY21" s="28" t="e">
        <f ca="1"/>
        <v>#N/A</v>
      </c>
      <c r="AZ21" s="28" t="e">
        <f ca="1"/>
        <v>#N/A</v>
      </c>
      <c r="BA21" s="28" t="e">
        <f ca="1"/>
        <v>#N/A</v>
      </c>
      <c r="BB21" s="28" t="e">
        <f ca="1"/>
        <v>#N/A</v>
      </c>
      <c r="BC21" s="28" t="e">
        <f ca="1"/>
        <v>#N/A</v>
      </c>
      <c r="BD21" s="28" t="e">
        <f ca="1"/>
        <v>#N/A</v>
      </c>
      <c r="BE21" s="28" t="e">
        <f ca="1"/>
        <v>#N/A</v>
      </c>
      <c r="BF21" s="28" t="e">
        <f ca="1"/>
        <v>#N/A</v>
      </c>
      <c r="BG21" s="28" t="e">
        <f ca="1"/>
        <v>#N/A</v>
      </c>
      <c r="BH21" s="28" t="e">
        <f ca="1"/>
        <v>#N/A</v>
      </c>
      <c r="BI21" s="28" t="e">
        <f ca="1"/>
        <v>#N/A</v>
      </c>
      <c r="BK21" s="9">
        <f ca="1">INDEX(_SSAutESP,ROWS($A$1:A6))</f>
        <v>3273558</v>
      </c>
      <c r="BL21" s="9">
        <f ca="1">INDEX(_SSAutESP,ROWS($A$1:C6))</f>
        <v>3273558</v>
      </c>
      <c r="BM21" s="9"/>
      <c r="BN21" s="38">
        <f ca="1">IF(INDEX(Previsiones_SSAutESP,5)&lt;INDEX(_SSAutESP,_NumeroMeses),1,0)</f>
        <v>0</v>
      </c>
    </row>
    <row r="22" spans="1:66" x14ac:dyDescent="0.25">
      <c r="A22" s="6">
        <v>6</v>
      </c>
      <c r="B22" s="28">
        <f ca="1"/>
        <v>9.3325422515336855E-3</v>
      </c>
      <c r="C22" s="28">
        <f ca="1"/>
        <v>1.0348233706095935E-2</v>
      </c>
      <c r="D22" s="28">
        <f ca="1"/>
        <v>1.0878093833948086E-2</v>
      </c>
      <c r="E22" s="28">
        <f ca="1"/>
        <v>1.0867892865776715E-2</v>
      </c>
      <c r="F22" s="28">
        <f ca="1"/>
        <v>1.0610215416758207E-2</v>
      </c>
      <c r="G22" s="28">
        <f ca="1"/>
        <v>1.014070113509931E-2</v>
      </c>
      <c r="H22" s="28">
        <f ca="1"/>
        <v>8.7701523300378562E-3</v>
      </c>
      <c r="I22" s="28">
        <f ca="1"/>
        <v>6.5201274043494156E-3</v>
      </c>
      <c r="J22" s="28">
        <f ca="1"/>
        <v>5.0854440581431359E-3</v>
      </c>
      <c r="K22" s="28">
        <f ca="1"/>
        <v>4.3823451790641257E-3</v>
      </c>
      <c r="L22" s="28">
        <f ca="1"/>
        <v>4.0105396406491427E-3</v>
      </c>
      <c r="M22" s="28">
        <f ca="1"/>
        <v>4.1637381001647968E-3</v>
      </c>
      <c r="N22" s="28">
        <f ca="1"/>
        <v>5.2980066659694446E-3</v>
      </c>
      <c r="O22" s="28">
        <f ca="1"/>
        <v>5.4576895970191094E-3</v>
      </c>
      <c r="P22" s="28">
        <f ca="1"/>
        <v>5.5285101674112458E-3</v>
      </c>
      <c r="Q22" s="28">
        <f ca="1"/>
        <v>5.353590548836335E-3</v>
      </c>
      <c r="R22" s="28">
        <f ca="1"/>
        <v>5.4828151285754119E-3</v>
      </c>
      <c r="S22" s="28">
        <f ca="1"/>
        <v>5.233747445659704E-3</v>
      </c>
      <c r="T22" s="28">
        <f ca="1"/>
        <v>5.1943648611996393E-3</v>
      </c>
      <c r="U22" s="28">
        <f ca="1"/>
        <v>4.4641111616581571E-3</v>
      </c>
      <c r="V22" s="28">
        <f ca="1"/>
        <v>4.7823511916967043E-3</v>
      </c>
      <c r="W22" s="28">
        <f ca="1"/>
        <v>5.387642219173888E-3</v>
      </c>
      <c r="X22" s="28">
        <f ca="1"/>
        <v>9.6986451424498875E-3</v>
      </c>
      <c r="Y22" s="28">
        <f ca="1"/>
        <v>1.3366121450522031E-2</v>
      </c>
      <c r="Z22" s="28">
        <f ca="1"/>
        <v>1.5661256945416965E-2</v>
      </c>
      <c r="AA22" s="28">
        <f ca="1"/>
        <v>1.6671568831258841E-2</v>
      </c>
      <c r="AB22" s="28">
        <f ca="1"/>
        <v>1.7187509768079076E-2</v>
      </c>
      <c r="AC22" s="28">
        <f ca="1"/>
        <v>1.6951558459780015E-2</v>
      </c>
      <c r="AD22" s="28">
        <f ca="1"/>
        <v>2.1039245997621355E-2</v>
      </c>
      <c r="AE22" s="28">
        <f ca="1"/>
        <v>2.1864530590454821E-2</v>
      </c>
      <c r="AF22" s="28">
        <f ca="1"/>
        <v>2.1032943762867625E-2</v>
      </c>
      <c r="AG22" s="28">
        <f ca="1"/>
        <v>1.8927465076295495E-2</v>
      </c>
      <c r="AH22" s="28">
        <f ca="1"/>
        <v>1.9605977358484253E-2</v>
      </c>
      <c r="AI22" s="28">
        <f ca="1"/>
        <v>2.1415225078102434E-2</v>
      </c>
      <c r="AJ22" s="28">
        <f ca="1"/>
        <v>2.5123833049864732E-2</v>
      </c>
      <c r="AK22" s="28">
        <f ca="1"/>
        <v>2.2073848285563594E-2</v>
      </c>
      <c r="AL22" s="28">
        <f ca="1"/>
        <v>1.6631457338955633E-2</v>
      </c>
      <c r="AM22" s="28" t="str">
        <f ca="1"/>
        <v/>
      </c>
      <c r="AN22" s="28" t="str">
        <f ca="1"/>
        <v/>
      </c>
      <c r="AO22" s="28" t="str">
        <f ca="1"/>
        <v/>
      </c>
      <c r="AP22" s="28" t="str">
        <f ca="1"/>
        <v/>
      </c>
      <c r="AQ22" s="28" t="str">
        <f ca="1"/>
        <v/>
      </c>
      <c r="AR22" s="28" t="str">
        <f ca="1"/>
        <v/>
      </c>
      <c r="AS22" s="28" t="str">
        <f ca="1"/>
        <v/>
      </c>
      <c r="AT22" s="28" t="str">
        <f ca="1"/>
        <v/>
      </c>
      <c r="AU22" s="28" t="str">
        <f ca="1"/>
        <v/>
      </c>
      <c r="AV22" s="28" t="str">
        <f ca="1"/>
        <v/>
      </c>
      <c r="AW22" s="28" t="str">
        <f ca="1"/>
        <v/>
      </c>
      <c r="AX22" s="28" t="str">
        <f ca="1"/>
        <v/>
      </c>
      <c r="AY22" s="28" t="e">
        <f ca="1"/>
        <v>#N/A</v>
      </c>
      <c r="AZ22" s="28" t="e">
        <f ca="1"/>
        <v>#N/A</v>
      </c>
      <c r="BA22" s="28" t="e">
        <f ca="1"/>
        <v>#N/A</v>
      </c>
      <c r="BB22" s="28" t="e">
        <f ca="1"/>
        <v>#N/A</v>
      </c>
      <c r="BC22" s="28" t="e">
        <f ca="1"/>
        <v>#N/A</v>
      </c>
      <c r="BD22" s="28" t="e">
        <f ca="1"/>
        <v>#N/A</v>
      </c>
      <c r="BE22" s="28" t="e">
        <f ca="1"/>
        <v>#N/A</v>
      </c>
      <c r="BF22" s="28" t="e">
        <f ca="1"/>
        <v>#N/A</v>
      </c>
      <c r="BG22" s="28" t="e">
        <f ca="1"/>
        <v>#N/A</v>
      </c>
      <c r="BH22" s="28" t="e">
        <f ca="1"/>
        <v>#N/A</v>
      </c>
      <c r="BI22" s="28" t="e">
        <f ca="1"/>
        <v>#N/A</v>
      </c>
      <c r="BK22" s="9">
        <f ca="1">INDEX(_SSAutESP,ROWS($A$1:A7))</f>
        <v>3267169</v>
      </c>
      <c r="BL22" s="9">
        <f ca="1">INDEX(_SSAutESP,ROWS($A$1:C7))</f>
        <v>3267169</v>
      </c>
      <c r="BM22" s="9"/>
      <c r="BN22" s="38">
        <f ca="1">IF(INDEX(Previsiones_SSAutESP,6)&lt;INDEX(_SSAutESP,_NumeroMeses),1,0)</f>
        <v>0</v>
      </c>
    </row>
    <row r="23" spans="1:66" x14ac:dyDescent="0.25">
      <c r="A23" s="5">
        <v>7</v>
      </c>
      <c r="B23" s="28">
        <f ca="1"/>
        <v>1.0783693951376815E-2</v>
      </c>
      <c r="C23" s="28">
        <f ca="1"/>
        <v>1.0755028809531926E-2</v>
      </c>
      <c r="D23" s="28">
        <f ca="1"/>
        <v>1.102982761415915E-2</v>
      </c>
      <c r="E23" s="28">
        <f ca="1"/>
        <v>1.0966118947292134E-2</v>
      </c>
      <c r="F23" s="28">
        <f ca="1"/>
        <v>1.0052008260912784E-2</v>
      </c>
      <c r="G23" s="28">
        <f ca="1"/>
        <v>9.4584468670071871E-3</v>
      </c>
      <c r="H23" s="28">
        <f ca="1"/>
        <v>9.3810836936308196E-3</v>
      </c>
      <c r="I23" s="28">
        <f ca="1"/>
        <v>8.1519161425113538E-3</v>
      </c>
      <c r="J23" s="28">
        <f ca="1"/>
        <v>6.2386945414577653E-3</v>
      </c>
      <c r="K23" s="28">
        <f ca="1"/>
        <v>5.5544536495439317E-3</v>
      </c>
      <c r="L23" s="28">
        <f ca="1"/>
        <v>5.6846731180819517E-3</v>
      </c>
      <c r="M23" s="28">
        <f ca="1"/>
        <v>5.1189144170412093E-3</v>
      </c>
      <c r="N23" s="28">
        <f ca="1"/>
        <v>5.9875660452034154E-3</v>
      </c>
      <c r="O23" s="28">
        <f ca="1"/>
        <v>6.0058168295860316E-3</v>
      </c>
      <c r="P23" s="28">
        <f ca="1"/>
        <v>5.6555620159431733E-3</v>
      </c>
      <c r="Q23" s="28">
        <f ca="1"/>
        <v>5.5074060927876034E-3</v>
      </c>
      <c r="R23" s="28">
        <f ca="1"/>
        <v>5.7210943054515073E-3</v>
      </c>
      <c r="S23" s="28">
        <f ca="1"/>
        <v>5.9720805845937218E-3</v>
      </c>
      <c r="T23" s="28">
        <f ca="1"/>
        <v>5.5616896535285671E-3</v>
      </c>
      <c r="U23" s="28">
        <f ca="1"/>
        <v>5.438087366820471E-3</v>
      </c>
      <c r="V23" s="28">
        <f ca="1"/>
        <v>4.2205731023973268E-3</v>
      </c>
      <c r="W23" s="28">
        <f ca="1"/>
        <v>7.4550850005879049E-3</v>
      </c>
      <c r="X23" s="28">
        <f ca="1"/>
        <v>1.138899111112371E-2</v>
      </c>
      <c r="Y23" s="28">
        <f ca="1"/>
        <v>1.414680468736482E-2</v>
      </c>
      <c r="Z23" s="28">
        <f ca="1"/>
        <v>1.5152037692908217E-2</v>
      </c>
      <c r="AA23" s="28">
        <f ca="1"/>
        <v>1.5185632625892084E-2</v>
      </c>
      <c r="AB23" s="28">
        <f ca="1"/>
        <v>1.5623744801042104E-2</v>
      </c>
      <c r="AC23" s="28">
        <f ca="1"/>
        <v>1.5733535984794988E-2</v>
      </c>
      <c r="AD23" s="28">
        <f ca="1"/>
        <v>2.0888921364329807E-2</v>
      </c>
      <c r="AE23" s="28">
        <f ca="1"/>
        <v>2.2666210787690346E-2</v>
      </c>
      <c r="AF23" s="28">
        <f ca="1"/>
        <v>2.1897537928035588E-2</v>
      </c>
      <c r="AG23" s="28">
        <f ca="1"/>
        <v>2.1534700010579486E-2</v>
      </c>
      <c r="AH23" s="28">
        <f ca="1"/>
        <v>2.2519351086627538E-2</v>
      </c>
      <c r="AI23" s="28">
        <f ca="1"/>
        <v>2.4954951914953998E-2</v>
      </c>
      <c r="AJ23" s="28">
        <f ca="1"/>
        <v>2.8228027896853823E-2</v>
      </c>
      <c r="AK23" s="28">
        <f ca="1"/>
        <v>3.4805858439653295E-2</v>
      </c>
      <c r="AL23" s="28">
        <f ca="1"/>
        <v>3.2140473977160057E-2</v>
      </c>
      <c r="AM23" s="28" t="str">
        <f ca="1"/>
        <v/>
      </c>
      <c r="AN23" s="28" t="str">
        <f ca="1"/>
        <v/>
      </c>
      <c r="AO23" s="28" t="str">
        <f ca="1"/>
        <v/>
      </c>
      <c r="AP23" s="28" t="str">
        <f ca="1"/>
        <v/>
      </c>
      <c r="AQ23" s="28" t="str">
        <f ca="1"/>
        <v/>
      </c>
      <c r="AR23" s="28" t="str">
        <f ca="1"/>
        <v/>
      </c>
      <c r="AS23" s="28" t="str">
        <f ca="1"/>
        <v/>
      </c>
      <c r="AT23" s="28" t="str">
        <f ca="1"/>
        <v/>
      </c>
      <c r="AU23" s="28" t="str">
        <f ca="1"/>
        <v/>
      </c>
      <c r="AV23" s="28" t="str">
        <f ca="1"/>
        <v/>
      </c>
      <c r="AW23" s="28" t="str">
        <f ca="1"/>
        <v/>
      </c>
      <c r="AX23" s="28" t="str">
        <f ca="1"/>
        <v/>
      </c>
      <c r="AY23" s="28" t="e">
        <f ca="1"/>
        <v>#N/A</v>
      </c>
      <c r="AZ23" s="28" t="e">
        <f ca="1"/>
        <v>#N/A</v>
      </c>
      <c r="BA23" s="28" t="e">
        <f ca="1"/>
        <v>#N/A</v>
      </c>
      <c r="BB23" s="28" t="e">
        <f ca="1"/>
        <v>#N/A</v>
      </c>
      <c r="BC23" s="28" t="e">
        <f ca="1"/>
        <v>#N/A</v>
      </c>
      <c r="BD23" s="28" t="e">
        <f ca="1"/>
        <v>#N/A</v>
      </c>
      <c r="BE23" s="28" t="e">
        <f ca="1"/>
        <v>#N/A</v>
      </c>
      <c r="BF23" s="28" t="e">
        <f ca="1"/>
        <v>#N/A</v>
      </c>
      <c r="BG23" s="28" t="e">
        <f ca="1"/>
        <v>#N/A</v>
      </c>
      <c r="BH23" s="28" t="e">
        <f ca="1"/>
        <v>#N/A</v>
      </c>
      <c r="BI23" s="28" t="e">
        <f ca="1"/>
        <v>#N/A</v>
      </c>
      <c r="BK23" s="9">
        <f ca="1">INDEX(_SSAutESP,ROWS($A$1:A8))</f>
        <v>3249275</v>
      </c>
      <c r="BL23" s="9">
        <f ca="1">INDEX(_SSAutESP,ROWS($A$1:C8))</f>
        <v>3249275</v>
      </c>
      <c r="BM23" s="9"/>
      <c r="BN23" s="38">
        <f ca="1">IF(INDEX(Previsiones_SSAutESP,7)&lt;INDEX(_SSAutESP,_NumeroMeses),1,0)</f>
        <v>0</v>
      </c>
    </row>
    <row r="24" spans="1:66" x14ac:dyDescent="0.25">
      <c r="A24" s="5">
        <v>8</v>
      </c>
      <c r="B24" s="28">
        <f ca="1"/>
        <v>1.1079539292133121E-2</v>
      </c>
      <c r="C24" s="28">
        <f ca="1"/>
        <v>1.1264738367874791E-2</v>
      </c>
      <c r="D24" s="28">
        <f ca="1"/>
        <v>1.0887975645471814E-2</v>
      </c>
      <c r="E24" s="28">
        <f ca="1"/>
        <v>1.1899885313137022E-2</v>
      </c>
      <c r="F24" s="28">
        <f ca="1"/>
        <v>1.0918208755738882E-2</v>
      </c>
      <c r="G24" s="28">
        <f ca="1"/>
        <v>9.9812069036508046E-3</v>
      </c>
      <c r="H24" s="28">
        <f ca="1"/>
        <v>9.8691574476044569E-3</v>
      </c>
      <c r="I24" s="28">
        <f ca="1"/>
        <v>9.6302931857876178E-3</v>
      </c>
      <c r="J24" s="28">
        <f ca="1"/>
        <v>8.5767154097668857E-3</v>
      </c>
      <c r="K24" s="28">
        <f ca="1"/>
        <v>7.025406685302495E-3</v>
      </c>
      <c r="L24" s="28">
        <f ca="1"/>
        <v>6.6972289981334192E-3</v>
      </c>
      <c r="M24" s="28">
        <f ca="1"/>
        <v>6.7243134166001918E-3</v>
      </c>
      <c r="N24" s="28">
        <f ca="1"/>
        <v>6.9582300768917631E-3</v>
      </c>
      <c r="O24" s="28">
        <f ca="1"/>
        <v>6.8867383798378156E-3</v>
      </c>
      <c r="P24" s="28">
        <f ca="1"/>
        <v>6.6786021253242914E-3</v>
      </c>
      <c r="Q24" s="28">
        <f ca="1"/>
        <v>6.345220176292036E-3</v>
      </c>
      <c r="R24" s="28">
        <f ca="1"/>
        <v>6.7038453873801019E-3</v>
      </c>
      <c r="S24" s="28">
        <f ca="1"/>
        <v>6.958318216574718E-3</v>
      </c>
      <c r="T24" s="28">
        <f ca="1"/>
        <v>7.1495299044975411E-3</v>
      </c>
      <c r="U24" s="28">
        <f ca="1"/>
        <v>6.405568443575608E-3</v>
      </c>
      <c r="V24" s="28">
        <f ca="1"/>
        <v>7.8579696117036003E-3</v>
      </c>
      <c r="W24" s="28">
        <f ca="1"/>
        <v>9.5463631242892876E-3</v>
      </c>
      <c r="X24" s="28">
        <f ca="1"/>
        <v>1.2084707253057419E-2</v>
      </c>
      <c r="Y24" s="28">
        <f ca="1"/>
        <v>1.3583973495395521E-2</v>
      </c>
      <c r="Z24" s="28">
        <f ca="1"/>
        <v>1.4333612851462289E-2</v>
      </c>
      <c r="AA24" s="28">
        <f ca="1"/>
        <v>1.4354030606977415E-2</v>
      </c>
      <c r="AB24" s="28">
        <f ca="1"/>
        <v>1.4739588603318792E-2</v>
      </c>
      <c r="AC24" s="28">
        <f ca="1"/>
        <v>1.4855277282827834E-2</v>
      </c>
      <c r="AD24" s="28">
        <f ca="1"/>
        <v>2.0165093066368225E-2</v>
      </c>
      <c r="AE24" s="28">
        <f ca="1"/>
        <v>2.2597457488604422E-2</v>
      </c>
      <c r="AF24" s="28">
        <f ca="1"/>
        <v>2.2075194670706545E-2</v>
      </c>
      <c r="AG24" s="28">
        <f ca="1"/>
        <v>2.1495618765384562E-2</v>
      </c>
      <c r="AH24" s="28">
        <f ca="1"/>
        <v>2.2101972537894376E-2</v>
      </c>
      <c r="AI24" s="28">
        <f ca="1"/>
        <v>2.4088496263422181E-2</v>
      </c>
      <c r="AJ24" s="28">
        <f ca="1"/>
        <v>2.7296276820459306E-2</v>
      </c>
      <c r="AK24" s="28">
        <f ca="1"/>
        <v>3.2174327465664419E-2</v>
      </c>
      <c r="AL24" s="28">
        <f ca="1"/>
        <v>4.2754565558489485E-2</v>
      </c>
      <c r="AM24" s="28" t="str">
        <f ca="1"/>
        <v/>
      </c>
      <c r="AN24" s="28" t="str">
        <f ca="1"/>
        <v/>
      </c>
      <c r="AO24" s="28" t="str">
        <f ca="1"/>
        <v/>
      </c>
      <c r="AP24" s="28" t="str">
        <f ca="1"/>
        <v/>
      </c>
      <c r="AQ24" s="28" t="str">
        <f ca="1"/>
        <v/>
      </c>
      <c r="AR24" s="28" t="str">
        <f ca="1"/>
        <v/>
      </c>
      <c r="AS24" s="28" t="str">
        <f ca="1"/>
        <v/>
      </c>
      <c r="AT24" s="28" t="str">
        <f ca="1"/>
        <v/>
      </c>
      <c r="AU24" s="28" t="str">
        <f ca="1"/>
        <v/>
      </c>
      <c r="AV24" s="28" t="str">
        <f ca="1"/>
        <v/>
      </c>
      <c r="AW24" s="28" t="str">
        <f ca="1"/>
        <v/>
      </c>
      <c r="AX24" s="28" t="str">
        <f ca="1"/>
        <v/>
      </c>
      <c r="AY24" s="28" t="e">
        <f ca="1"/>
        <v>#N/A</v>
      </c>
      <c r="AZ24" s="28" t="e">
        <f ca="1"/>
        <v>#N/A</v>
      </c>
      <c r="BA24" s="28" t="e">
        <f ca="1"/>
        <v>#N/A</v>
      </c>
      <c r="BB24" s="28" t="e">
        <f ca="1"/>
        <v>#N/A</v>
      </c>
      <c r="BC24" s="28" t="e">
        <f ca="1"/>
        <v>#N/A</v>
      </c>
      <c r="BD24" s="28" t="e">
        <f ca="1"/>
        <v>#N/A</v>
      </c>
      <c r="BE24" s="28" t="e">
        <f ca="1"/>
        <v>#N/A</v>
      </c>
      <c r="BF24" s="28" t="e">
        <f ca="1"/>
        <v>#N/A</v>
      </c>
      <c r="BG24" s="28" t="e">
        <f ca="1"/>
        <v>#N/A</v>
      </c>
      <c r="BH24" s="28" t="e">
        <f ca="1"/>
        <v>#N/A</v>
      </c>
      <c r="BI24" s="28" t="e">
        <f ca="1"/>
        <v>#N/A</v>
      </c>
      <c r="BK24" s="9">
        <f ca="1">INDEX(_SSAutESP,ROWS($A$1:A9))</f>
        <v>3253670</v>
      </c>
      <c r="BL24" s="9">
        <f ca="1">INDEX(_SSAutESP,ROWS($A$1:C9))</f>
        <v>3253670</v>
      </c>
      <c r="BM24" s="9"/>
      <c r="BN24" s="38">
        <f ca="1">IF(INDEX(Previsiones_SSAutESP,8)&lt;INDEX(_SSAutESP,_NumeroMeses),1,0)</f>
        <v>0</v>
      </c>
    </row>
    <row r="25" spans="1:66" x14ac:dyDescent="0.25">
      <c r="A25" s="6">
        <v>9</v>
      </c>
      <c r="B25" s="28">
        <f ca="1"/>
        <v>1.1112520207809432E-2</v>
      </c>
      <c r="C25" s="28">
        <f ca="1"/>
        <v>1.2004502923885305E-2</v>
      </c>
      <c r="D25" s="28">
        <f ca="1"/>
        <v>1.17396367666822E-2</v>
      </c>
      <c r="E25" s="28">
        <f ca="1"/>
        <v>1.2309162680373008E-2</v>
      </c>
      <c r="F25" s="28">
        <f ca="1"/>
        <v>1.2636271745875319E-2</v>
      </c>
      <c r="G25" s="28">
        <f ca="1"/>
        <v>1.1720790458535538E-2</v>
      </c>
      <c r="H25" s="28">
        <f ca="1"/>
        <v>1.0835860089127656E-2</v>
      </c>
      <c r="I25" s="28">
        <f ca="1"/>
        <v>1.0524071101986127E-2</v>
      </c>
      <c r="J25" s="28">
        <f ca="1"/>
        <v>1.0385457985957745E-2</v>
      </c>
      <c r="K25" s="28">
        <f ca="1"/>
        <v>9.5994620759878753E-3</v>
      </c>
      <c r="L25" s="28">
        <f ca="1"/>
        <v>8.6295360562819515E-3</v>
      </c>
      <c r="M25" s="28">
        <f ca="1"/>
        <v>7.9075337726525283E-3</v>
      </c>
      <c r="N25" s="28">
        <f ca="1"/>
        <v>8.3990126962473245E-3</v>
      </c>
      <c r="O25" s="28">
        <f ca="1"/>
        <v>7.9165376335751242E-3</v>
      </c>
      <c r="P25" s="28">
        <f ca="1"/>
        <v>7.525215704404651E-3</v>
      </c>
      <c r="Q25" s="28">
        <f ca="1"/>
        <v>7.4195464544305218E-3</v>
      </c>
      <c r="R25" s="28">
        <f ca="1"/>
        <v>7.3074511124613896E-3</v>
      </c>
      <c r="S25" s="28">
        <f ca="1"/>
        <v>7.5364458480311385E-3</v>
      </c>
      <c r="T25" s="28">
        <f ca="1"/>
        <v>7.4132920716656744E-3</v>
      </c>
      <c r="U25" s="28">
        <f ca="1"/>
        <v>9.0474960777068222E-3</v>
      </c>
      <c r="V25" s="28">
        <f ca="1"/>
        <v>9.962868442913643E-3</v>
      </c>
      <c r="W25" s="28">
        <f ca="1"/>
        <v>1.1191292954726633E-2</v>
      </c>
      <c r="X25" s="28">
        <f ca="1"/>
        <v>1.1691426703667202E-2</v>
      </c>
      <c r="Y25" s="28">
        <f ca="1"/>
        <v>1.2106592672836222E-2</v>
      </c>
      <c r="Z25" s="28">
        <f ca="1"/>
        <v>1.2788746399305974E-2</v>
      </c>
      <c r="AA25" s="28">
        <f ca="1"/>
        <v>1.3123385459189719E-2</v>
      </c>
      <c r="AB25" s="28">
        <f ca="1"/>
        <v>1.3287818042225287E-2</v>
      </c>
      <c r="AC25" s="28">
        <f ca="1"/>
        <v>1.3588799260784842E-2</v>
      </c>
      <c r="AD25" s="28">
        <f ca="1"/>
        <v>1.9032339489725179E-2</v>
      </c>
      <c r="AE25" s="28">
        <f ca="1"/>
        <v>1.8863274868282751E-2</v>
      </c>
      <c r="AF25" s="28">
        <f ca="1"/>
        <v>1.8651153038357533E-2</v>
      </c>
      <c r="AG25" s="28">
        <f ca="1"/>
        <v>1.8193209884348565E-2</v>
      </c>
      <c r="AH25" s="28">
        <f ca="1"/>
        <v>1.8027877392710862E-2</v>
      </c>
      <c r="AI25" s="28">
        <f ca="1"/>
        <v>1.887151386777889E-2</v>
      </c>
      <c r="AJ25" s="28">
        <f ca="1"/>
        <v>2.0581552683583425E-2</v>
      </c>
      <c r="AK25" s="28">
        <f ca="1"/>
        <v>2.3769500174532766E-2</v>
      </c>
      <c r="AL25" s="28">
        <f ca="1"/>
        <v>3.0252497637936363E-2</v>
      </c>
      <c r="AM25" s="28" t="str">
        <f ca="1"/>
        <v/>
      </c>
      <c r="AN25" s="28" t="str">
        <f ca="1"/>
        <v/>
      </c>
      <c r="AO25" s="28" t="str">
        <f ca="1"/>
        <v/>
      </c>
      <c r="AP25" s="28" t="str">
        <f ca="1"/>
        <v/>
      </c>
      <c r="AQ25" s="28" t="str">
        <f ca="1"/>
        <v/>
      </c>
      <c r="AR25" s="28" t="str">
        <f ca="1"/>
        <v/>
      </c>
      <c r="AS25" s="28" t="str">
        <f ca="1"/>
        <v/>
      </c>
      <c r="AT25" s="28" t="str">
        <f ca="1"/>
        <v/>
      </c>
      <c r="AU25" s="28" t="str">
        <f ca="1"/>
        <v/>
      </c>
      <c r="AV25" s="28" t="str">
        <f ca="1"/>
        <v/>
      </c>
      <c r="AW25" s="28" t="str">
        <f ca="1"/>
        <v/>
      </c>
      <c r="AX25" s="28" t="str">
        <f ca="1"/>
        <v/>
      </c>
      <c r="AY25" s="28" t="e">
        <f ca="1"/>
        <v>#N/A</v>
      </c>
      <c r="AZ25" s="28" t="e">
        <f ca="1"/>
        <v>#N/A</v>
      </c>
      <c r="BA25" s="28" t="e">
        <f ca="1"/>
        <v>#N/A</v>
      </c>
      <c r="BB25" s="28" t="e">
        <f ca="1"/>
        <v>#N/A</v>
      </c>
      <c r="BC25" s="28" t="e">
        <f ca="1"/>
        <v>#N/A</v>
      </c>
      <c r="BD25" s="28" t="e">
        <f ca="1"/>
        <v>#N/A</v>
      </c>
      <c r="BE25" s="28" t="e">
        <f ca="1"/>
        <v>#N/A</v>
      </c>
      <c r="BF25" s="28" t="e">
        <f ca="1"/>
        <v>#N/A</v>
      </c>
      <c r="BG25" s="28" t="e">
        <f ca="1"/>
        <v>#N/A</v>
      </c>
      <c r="BH25" s="28" t="e">
        <f ca="1"/>
        <v>#N/A</v>
      </c>
      <c r="BI25" s="28" t="e">
        <f ca="1"/>
        <v>#N/A</v>
      </c>
      <c r="BK25" s="9">
        <f ca="1">INDEX(_SSAutESP,ROWS($A$1:A10))</f>
        <v>3258612</v>
      </c>
      <c r="BL25" s="9">
        <f ca="1">INDEX(_SSAutESP,ROWS($A$1:C10))</f>
        <v>3258612</v>
      </c>
      <c r="BM25" s="9"/>
      <c r="BN25" s="38">
        <f ca="1">IF(INDEX(Previsiones_SSAutESP,9)&lt;INDEX(_SSAutESP,_NumeroMeses),1,0)</f>
        <v>0</v>
      </c>
    </row>
    <row r="26" spans="1:66" x14ac:dyDescent="0.25">
      <c r="A26" s="6">
        <v>10</v>
      </c>
      <c r="B26" s="28">
        <f ca="1"/>
        <v>1.1575173801479367E-2</v>
      </c>
      <c r="C26" s="28">
        <f ca="1"/>
        <v>1.2188867328876852E-2</v>
      </c>
      <c r="D26" s="28">
        <f ca="1"/>
        <v>1.217915339264841E-2</v>
      </c>
      <c r="E26" s="28">
        <f ca="1"/>
        <v>1.2926282888425138E-2</v>
      </c>
      <c r="F26" s="28">
        <f ca="1"/>
        <v>1.345773704491097E-2</v>
      </c>
      <c r="G26" s="28">
        <f ca="1"/>
        <v>1.3557661209624563E-2</v>
      </c>
      <c r="H26" s="28">
        <f ca="1"/>
        <v>1.2720328614848583E-2</v>
      </c>
      <c r="I26" s="28">
        <f ca="1"/>
        <v>1.1576916589740091E-2</v>
      </c>
      <c r="J26" s="28">
        <f ca="1"/>
        <v>1.130934256024943E-2</v>
      </c>
      <c r="K26" s="28">
        <f ca="1"/>
        <v>1.1547198306540298E-2</v>
      </c>
      <c r="L26" s="28">
        <f ca="1"/>
        <v>1.1331750240132134E-2</v>
      </c>
      <c r="M26" s="28">
        <f ca="1"/>
        <v>9.8789828086505542E-3</v>
      </c>
      <c r="N26" s="28">
        <f ca="1"/>
        <v>9.3131474174711921E-3</v>
      </c>
      <c r="O26" s="28">
        <f ca="1"/>
        <v>9.2694295325399037E-3</v>
      </c>
      <c r="P26" s="28">
        <f ca="1"/>
        <v>8.3423233113241076E-3</v>
      </c>
      <c r="Q26" s="28">
        <f ca="1"/>
        <v>7.8404748689437712E-3</v>
      </c>
      <c r="R26" s="28">
        <f ca="1"/>
        <v>7.9161431304463348E-3</v>
      </c>
      <c r="S26" s="28">
        <f ca="1"/>
        <v>7.4363209660651191E-3</v>
      </c>
      <c r="T26" s="28">
        <f ca="1"/>
        <v>8.6627076446293503E-3</v>
      </c>
      <c r="U26" s="28">
        <f ca="1"/>
        <v>1.0239147742051256E-2</v>
      </c>
      <c r="V26" s="28">
        <f ca="1"/>
        <v>1.089754538026895E-2</v>
      </c>
      <c r="W26" s="28">
        <f ca="1"/>
        <v>1.0920507818369143E-2</v>
      </c>
      <c r="X26" s="28">
        <f ca="1"/>
        <v>1.140368649229714E-2</v>
      </c>
      <c r="Y26" s="28">
        <f ca="1"/>
        <v>1.1421805748590958E-2</v>
      </c>
      <c r="Z26" s="28">
        <f ca="1"/>
        <v>1.1480626385981109E-2</v>
      </c>
      <c r="AA26" s="28">
        <f ca="1"/>
        <v>1.1454076278610746E-2</v>
      </c>
      <c r="AB26" s="28">
        <f ca="1"/>
        <v>1.1728974643267671E-2</v>
      </c>
      <c r="AC26" s="28">
        <f ca="1"/>
        <v>1.1968394271081397E-2</v>
      </c>
      <c r="AD26" s="28">
        <f ca="1"/>
        <v>1.297662064343073E-2</v>
      </c>
      <c r="AE26" s="28">
        <f ca="1"/>
        <v>1.2347683193528417E-2</v>
      </c>
      <c r="AF26" s="28">
        <f ca="1"/>
        <v>1.139491684811118E-2</v>
      </c>
      <c r="AG26" s="28">
        <f ca="1"/>
        <v>1.0957401455616888E-2</v>
      </c>
      <c r="AH26" s="28">
        <f ca="1"/>
        <v>1.0494621394954644E-2</v>
      </c>
      <c r="AI26" s="28">
        <f ca="1"/>
        <v>9.8223534223276267E-3</v>
      </c>
      <c r="AJ26" s="28">
        <f ca="1"/>
        <v>9.1187699946658814E-3</v>
      </c>
      <c r="AK26" s="28">
        <f ca="1"/>
        <v>8.779810600726929E-3</v>
      </c>
      <c r="AL26" s="28">
        <f ca="1"/>
        <v>9.3835369864057605E-3</v>
      </c>
      <c r="AM26" s="28" t="str">
        <f ca="1"/>
        <v/>
      </c>
      <c r="AN26" s="28" t="str">
        <f ca="1"/>
        <v/>
      </c>
      <c r="AO26" s="28" t="str">
        <f ca="1"/>
        <v/>
      </c>
      <c r="AP26" s="28" t="str">
        <f ca="1"/>
        <v/>
      </c>
      <c r="AQ26" s="28" t="str">
        <f ca="1"/>
        <v/>
      </c>
      <c r="AR26" s="28" t="str">
        <f ca="1"/>
        <v/>
      </c>
      <c r="AS26" s="28" t="str">
        <f ca="1"/>
        <v/>
      </c>
      <c r="AT26" s="28" t="str">
        <f ca="1"/>
        <v/>
      </c>
      <c r="AU26" s="28" t="str">
        <f ca="1"/>
        <v/>
      </c>
      <c r="AV26" s="28" t="str">
        <f ca="1"/>
        <v/>
      </c>
      <c r="AW26" s="28" t="str">
        <f ca="1"/>
        <v/>
      </c>
      <c r="AX26" s="28" t="str">
        <f ca="1"/>
        <v/>
      </c>
      <c r="AY26" s="28" t="e">
        <f ca="1"/>
        <v>#N/A</v>
      </c>
      <c r="AZ26" s="28" t="e">
        <f ca="1"/>
        <v>#N/A</v>
      </c>
      <c r="BA26" s="28" t="e">
        <f ca="1"/>
        <v>#N/A</v>
      </c>
      <c r="BB26" s="28" t="e">
        <f ca="1"/>
        <v>#N/A</v>
      </c>
      <c r="BC26" s="28" t="e">
        <f ca="1"/>
        <v>#N/A</v>
      </c>
      <c r="BD26" s="28" t="e">
        <f ca="1"/>
        <v>#N/A</v>
      </c>
      <c r="BE26" s="28" t="e">
        <f ca="1"/>
        <v>#N/A</v>
      </c>
      <c r="BF26" s="28" t="e">
        <f ca="1"/>
        <v>#N/A</v>
      </c>
      <c r="BG26" s="28" t="e">
        <f ca="1"/>
        <v>#N/A</v>
      </c>
      <c r="BH26" s="28" t="e">
        <f ca="1"/>
        <v>#N/A</v>
      </c>
      <c r="BI26" s="28" t="e">
        <f ca="1"/>
        <v>#N/A</v>
      </c>
      <c r="BK26" s="9">
        <f ca="1">INDEX(_SSAutESP,ROWS($A$1:A11))</f>
        <v>3254138</v>
      </c>
      <c r="BL26" s="9">
        <f ca="1">INDEX(_SSAutESP,ROWS($A$1:C11))</f>
        <v>3254138</v>
      </c>
      <c r="BM26" s="9"/>
      <c r="BN26" s="38">
        <f ca="1">IF(INDEX(Previsiones_SSAutESP,10)&lt;INDEX(_SSAutESP,_NumeroMeses),1,0)</f>
        <v>0</v>
      </c>
    </row>
    <row r="27" spans="1:66" x14ac:dyDescent="0.25">
      <c r="A27" s="6">
        <v>11</v>
      </c>
      <c r="B27" s="28">
        <f ca="1"/>
        <v>1.1259572734772169E-2</v>
      </c>
      <c r="C27" s="28">
        <f ca="1"/>
        <v>1.2426601360756948E-2</v>
      </c>
      <c r="D27" s="28">
        <f ca="1"/>
        <v>1.2575647969849557E-2</v>
      </c>
      <c r="E27" s="28">
        <f ca="1"/>
        <v>1.3801912559434385E-2</v>
      </c>
      <c r="F27" s="28">
        <f ca="1"/>
        <v>1.4136558145109199E-2</v>
      </c>
      <c r="G27" s="28">
        <f ca="1"/>
        <v>1.4446984540133417E-2</v>
      </c>
      <c r="H27" s="28">
        <f ca="1"/>
        <v>1.4669609699395292E-2</v>
      </c>
      <c r="I27" s="28">
        <f ca="1"/>
        <v>1.3592672966584356E-2</v>
      </c>
      <c r="J27" s="28">
        <f ca="1"/>
        <v>1.2364651677905463E-2</v>
      </c>
      <c r="K27" s="28">
        <f ca="1"/>
        <v>1.2575991772764699E-2</v>
      </c>
      <c r="L27" s="28">
        <f ca="1"/>
        <v>1.3087261353085394E-2</v>
      </c>
      <c r="M27" s="28">
        <f ca="1"/>
        <v>1.2162452833090379E-2</v>
      </c>
      <c r="N27" s="28">
        <f ca="1"/>
        <v>1.1006591860300383E-2</v>
      </c>
      <c r="O27" s="28">
        <f ca="1"/>
        <v>1.02372952542003E-2</v>
      </c>
      <c r="P27" s="28">
        <f ca="1"/>
        <v>9.5129153329008617E-3</v>
      </c>
      <c r="Q27" s="28">
        <f ca="1"/>
        <v>8.4098616437139964E-3</v>
      </c>
      <c r="R27" s="28">
        <f ca="1"/>
        <v>7.7738956838844537E-3</v>
      </c>
      <c r="S27" s="28">
        <f ca="1"/>
        <v>8.7275093048573942E-3</v>
      </c>
      <c r="T27" s="28">
        <f ca="1"/>
        <v>9.6836689962316296E-3</v>
      </c>
      <c r="U27" s="28">
        <f ca="1"/>
        <v>1.0321551594781524E-2</v>
      </c>
      <c r="V27" s="28">
        <f ca="1"/>
        <v>1.0611988191752617E-2</v>
      </c>
      <c r="W27" s="28">
        <f ca="1"/>
        <v>1.0542935637523985E-2</v>
      </c>
      <c r="X27" s="28">
        <f ca="1"/>
        <v>1.071356324045495E-2</v>
      </c>
      <c r="Y27" s="28">
        <f ca="1"/>
        <v>1.1273280344315292E-2</v>
      </c>
      <c r="Z27" s="28">
        <f ca="1"/>
        <v>1.0967184349983884E-2</v>
      </c>
      <c r="AA27" s="28">
        <f ca="1"/>
        <v>1.0320039418104276E-2</v>
      </c>
      <c r="AB27" s="28">
        <f ca="1"/>
        <v>1.0499561585064571E-2</v>
      </c>
      <c r="AC27" s="28">
        <f ca="1"/>
        <v>1.1144557317506649E-2</v>
      </c>
      <c r="AD27" s="28">
        <f ca="1"/>
        <v>1.2009562363215976E-2</v>
      </c>
      <c r="AE27" s="28">
        <f ca="1"/>
        <v>1.1368838217674454E-2</v>
      </c>
      <c r="AF27" s="28">
        <f ca="1"/>
        <v>1.0364546981685208E-2</v>
      </c>
      <c r="AG27" s="28">
        <f ca="1"/>
        <v>9.7389579009229572E-3</v>
      </c>
      <c r="AH27" s="28">
        <f ca="1"/>
        <v>1.0146642586706438E-2</v>
      </c>
      <c r="AI27" s="28">
        <f ca="1"/>
        <v>1.0303947957420331E-2</v>
      </c>
      <c r="AJ27" s="28">
        <f ca="1"/>
        <v>9.2365293154727298E-3</v>
      </c>
      <c r="AK27" s="28">
        <f ca="1"/>
        <v>7.7859558668294613E-3</v>
      </c>
      <c r="AL27" s="28">
        <f ca="1"/>
        <v>7.2734948391158186E-3</v>
      </c>
      <c r="AM27" s="28" t="str">
        <f ca="1"/>
        <v/>
      </c>
      <c r="AN27" s="28" t="str">
        <f ca="1"/>
        <v/>
      </c>
      <c r="AO27" s="28" t="str">
        <f ca="1"/>
        <v/>
      </c>
      <c r="AP27" s="28" t="str">
        <f ca="1"/>
        <v/>
      </c>
      <c r="AQ27" s="28" t="str">
        <f ca="1"/>
        <v/>
      </c>
      <c r="AR27" s="28" t="str">
        <f ca="1"/>
        <v/>
      </c>
      <c r="AS27" s="28" t="str">
        <f ca="1"/>
        <v/>
      </c>
      <c r="AT27" s="28" t="str">
        <f ca="1"/>
        <v/>
      </c>
      <c r="AU27" s="28" t="str">
        <f ca="1"/>
        <v/>
      </c>
      <c r="AV27" s="28" t="str">
        <f ca="1"/>
        <v/>
      </c>
      <c r="AW27" s="28" t="str">
        <f ca="1"/>
        <v/>
      </c>
      <c r="AX27" s="28" t="str">
        <f ca="1"/>
        <v/>
      </c>
      <c r="AY27" s="28" t="e">
        <f ca="1"/>
        <v>#N/A</v>
      </c>
      <c r="AZ27" s="28" t="e">
        <f ca="1"/>
        <v>#N/A</v>
      </c>
      <c r="BA27" s="28" t="e">
        <f ca="1"/>
        <v>#N/A</v>
      </c>
      <c r="BB27" s="28" t="e">
        <f ca="1"/>
        <v>#N/A</v>
      </c>
      <c r="BC27" s="28" t="e">
        <f ca="1"/>
        <v>#N/A</v>
      </c>
      <c r="BD27" s="28" t="e">
        <f ca="1"/>
        <v>#N/A</v>
      </c>
      <c r="BE27" s="28" t="e">
        <f ca="1"/>
        <v>#N/A</v>
      </c>
      <c r="BF27" s="28" t="e">
        <f ca="1"/>
        <v>#N/A</v>
      </c>
      <c r="BG27" s="28" t="e">
        <f ca="1"/>
        <v>#N/A</v>
      </c>
      <c r="BH27" s="28" t="e">
        <f ca="1"/>
        <v>#N/A</v>
      </c>
      <c r="BI27" s="28" t="e">
        <f ca="1"/>
        <v>#N/A</v>
      </c>
      <c r="BK27" s="9">
        <f ca="1">INDEX(_SSAutESP,ROWS($A$1:A12))</f>
        <v>3254663</v>
      </c>
      <c r="BL27" s="9">
        <f ca="1">INDEX(_SSAutESP,ROWS($A$1:C12))</f>
        <v>3254663</v>
      </c>
      <c r="BM27" s="9"/>
      <c r="BN27" s="38">
        <f ca="1">IF(INDEX(Previsiones_SSAutESP,11)&lt;INDEX(_SSAutESP,_NumeroMeses),1,0)</f>
        <v>0</v>
      </c>
    </row>
    <row r="28" spans="1:66" x14ac:dyDescent="0.25">
      <c r="A28" s="6">
        <v>12</v>
      </c>
      <c r="B28" s="28">
        <f ca="1"/>
        <v>1.0641152126275599E-2</v>
      </c>
      <c r="C28" s="28">
        <f ca="1"/>
        <v>1.1541064868503039E-2</v>
      </c>
      <c r="D28" s="28">
        <f ca="1"/>
        <v>1.1857478563503105E-2</v>
      </c>
      <c r="E28" s="28">
        <f ca="1"/>
        <v>1.3114911990518931E-2</v>
      </c>
      <c r="F28" s="28">
        <f ca="1"/>
        <v>1.3741879687025067E-2</v>
      </c>
      <c r="G28" s="28">
        <f ca="1"/>
        <v>1.396509291051122E-2</v>
      </c>
      <c r="H28" s="28">
        <f ca="1"/>
        <v>1.4324410432413739E-2</v>
      </c>
      <c r="I28" s="28">
        <f ca="1"/>
        <v>1.4381109971621666E-2</v>
      </c>
      <c r="J28" s="28">
        <f ca="1"/>
        <v>1.3176496816306128E-2</v>
      </c>
      <c r="K28" s="28">
        <f ca="1"/>
        <v>1.2506222770990488E-2</v>
      </c>
      <c r="L28" s="28">
        <f ca="1"/>
        <v>1.2784528194182158E-2</v>
      </c>
      <c r="M28" s="28">
        <f ca="1"/>
        <v>1.2677678590787863E-2</v>
      </c>
      <c r="N28" s="28">
        <f ca="1"/>
        <v>1.2152898940845962E-2</v>
      </c>
      <c r="O28" s="28">
        <f ca="1"/>
        <v>1.0735005991614893E-2</v>
      </c>
      <c r="P28" s="28">
        <f ca="1"/>
        <v>9.9493039574077673E-3</v>
      </c>
      <c r="Q28" s="28">
        <f ca="1"/>
        <v>9.3265061495219053E-3</v>
      </c>
      <c r="R28" s="28">
        <f ca="1"/>
        <v>9.288239844096699E-3</v>
      </c>
      <c r="S28" s="28">
        <f ca="1"/>
        <v>9.960422181640366E-3</v>
      </c>
      <c r="T28" s="28">
        <f ca="1"/>
        <v>1.0380504828487283E-2</v>
      </c>
      <c r="U28" s="28">
        <f ca="1"/>
        <v>1.0249955194216162E-2</v>
      </c>
      <c r="V28" s="28">
        <f ca="1"/>
        <v>9.9131112460019485E-3</v>
      </c>
      <c r="W28" s="28">
        <f ca="1"/>
        <v>1.0448555913768821E-2</v>
      </c>
      <c r="X28" s="28">
        <f ca="1"/>
        <v>1.0977495316257489E-2</v>
      </c>
      <c r="Y28" s="28">
        <f ca="1"/>
        <v>1.0974246850494352E-2</v>
      </c>
      <c r="Z28" s="28">
        <f ca="1"/>
        <v>1.1042600795169093E-2</v>
      </c>
      <c r="AA28" s="28">
        <f ca="1"/>
        <v>1.026914614470934E-2</v>
      </c>
      <c r="AB28" s="28">
        <f ca="1"/>
        <v>1.0463205916564274E-2</v>
      </c>
      <c r="AC28" s="28">
        <f ca="1"/>
        <v>1.108342005144038E-2</v>
      </c>
      <c r="AD28" s="28">
        <f ca="1"/>
        <v>1.1519117380685617E-2</v>
      </c>
      <c r="AE28" s="28">
        <f ca="1"/>
        <v>1.0737547242815972E-2</v>
      </c>
      <c r="AF28" s="28">
        <f ca="1"/>
        <v>9.778249885952453E-3</v>
      </c>
      <c r="AG28" s="28">
        <f ca="1"/>
        <v>9.0988015862054801E-3</v>
      </c>
      <c r="AH28" s="28">
        <f ca="1"/>
        <v>9.3167330648719522E-3</v>
      </c>
      <c r="AI28" s="28">
        <f ca="1"/>
        <v>1.0434093395129547E-2</v>
      </c>
      <c r="AJ28" s="28">
        <f ca="1"/>
        <v>1.0593353451845648E-2</v>
      </c>
      <c r="AK28" s="28">
        <f ca="1"/>
        <v>8.8907094859613477E-3</v>
      </c>
      <c r="AL28" s="28">
        <f ca="1"/>
        <v>7.0895607715628778E-3</v>
      </c>
      <c r="AM28" s="28" t="str">
        <f ca="1"/>
        <v/>
      </c>
      <c r="AN28" s="28" t="str">
        <f ca="1"/>
        <v/>
      </c>
      <c r="AO28" s="28" t="str">
        <f ca="1"/>
        <v/>
      </c>
      <c r="AP28" s="28" t="str">
        <f ca="1"/>
        <v/>
      </c>
      <c r="AQ28" s="28" t="str">
        <f ca="1"/>
        <v/>
      </c>
      <c r="AR28" s="28" t="str">
        <f ca="1"/>
        <v/>
      </c>
      <c r="AS28" s="28" t="str">
        <f ca="1"/>
        <v/>
      </c>
      <c r="AT28" s="28" t="str">
        <f ca="1"/>
        <v/>
      </c>
      <c r="AU28" s="28" t="str">
        <f ca="1"/>
        <v/>
      </c>
      <c r="AV28" s="28" t="str">
        <f ca="1"/>
        <v/>
      </c>
      <c r="AW28" s="28" t="str">
        <f ca="1"/>
        <v/>
      </c>
      <c r="AX28" s="28" t="str">
        <f ca="1"/>
        <v/>
      </c>
      <c r="AY28" s="28" t="e">
        <f ca="1"/>
        <v>#N/A</v>
      </c>
      <c r="AZ28" s="28" t="e">
        <f ca="1"/>
        <v>#N/A</v>
      </c>
      <c r="BA28" s="28" t="e">
        <f ca="1"/>
        <v>#N/A</v>
      </c>
      <c r="BB28" s="28" t="e">
        <f ca="1"/>
        <v>#N/A</v>
      </c>
      <c r="BC28" s="28" t="e">
        <f ca="1"/>
        <v>#N/A</v>
      </c>
      <c r="BD28" s="28" t="e">
        <f ca="1"/>
        <v>#N/A</v>
      </c>
      <c r="BE28" s="28" t="e">
        <f ca="1"/>
        <v>#N/A</v>
      </c>
      <c r="BF28" s="28" t="e">
        <f ca="1"/>
        <v>#N/A</v>
      </c>
      <c r="BG28" s="28" t="e">
        <f ca="1"/>
        <v>#N/A</v>
      </c>
      <c r="BH28" s="28" t="e">
        <f ca="1"/>
        <v>#N/A</v>
      </c>
      <c r="BI28" s="28" t="e">
        <f ca="1"/>
        <v>#N/A</v>
      </c>
      <c r="BK28" s="9">
        <f ca="1">INDEX(_SSAutESP,ROWS($A$1:A13))</f>
        <v>3234373</v>
      </c>
      <c r="BL28" s="9">
        <f ca="1">INDEX(_SSAutESP,ROWS($A$1:C13))</f>
        <v>3234373</v>
      </c>
      <c r="BM28" s="9"/>
      <c r="BN28" s="38">
        <f ca="1">IF(INDEX(Previsiones_SSAutESP,12)&lt;INDEX(_SSAutESP,_NumeroMeses),1,0)</f>
        <v>0</v>
      </c>
    </row>
    <row r="29" spans="1:66" x14ac:dyDescent="0.25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Z29"/>
      <c r="BA29"/>
      <c r="BB29"/>
      <c r="BK29" s="9">
        <f ca="1">INDEX(_SSAutESP,ROWS($A$1:A14))</f>
        <v>3239653</v>
      </c>
      <c r="BL29" s="9">
        <f ca="1">INDEX(_SSAutESP,ROWS($A$1:C14))</f>
        <v>3239653</v>
      </c>
      <c r="BM29" s="9"/>
    </row>
    <row r="30" spans="1:66" x14ac:dyDescent="0.25">
      <c r="A30" s="2" t="s">
        <v>0</v>
      </c>
      <c r="B30" s="3">
        <f t="shared" ref="B30:BI30" ca="1" si="1">B16</f>
        <v>43131</v>
      </c>
      <c r="C30" s="3">
        <f t="shared" ca="1" si="1"/>
        <v>43159</v>
      </c>
      <c r="D30" s="3">
        <f t="shared" ca="1" si="1"/>
        <v>43190</v>
      </c>
      <c r="E30" s="3">
        <f t="shared" ca="1" si="1"/>
        <v>43220</v>
      </c>
      <c r="F30" s="3">
        <f t="shared" ca="1" si="1"/>
        <v>43251</v>
      </c>
      <c r="G30" s="3">
        <f t="shared" ca="1" si="1"/>
        <v>43281</v>
      </c>
      <c r="H30" s="3">
        <f t="shared" ca="1" si="1"/>
        <v>43312</v>
      </c>
      <c r="I30" s="3">
        <f t="shared" ca="1" si="1"/>
        <v>43343</v>
      </c>
      <c r="J30" s="3">
        <f t="shared" ca="1" si="1"/>
        <v>43373</v>
      </c>
      <c r="K30" s="3">
        <f t="shared" ca="1" si="1"/>
        <v>43404</v>
      </c>
      <c r="L30" s="3">
        <f t="shared" ca="1" si="1"/>
        <v>43434</v>
      </c>
      <c r="M30" s="3">
        <f t="shared" ca="1" si="1"/>
        <v>43465</v>
      </c>
      <c r="N30" s="3">
        <f t="shared" ca="1" si="1"/>
        <v>43496</v>
      </c>
      <c r="O30" s="3">
        <f t="shared" ca="1" si="1"/>
        <v>43524</v>
      </c>
      <c r="P30" s="3">
        <f t="shared" ca="1" si="1"/>
        <v>43555</v>
      </c>
      <c r="Q30" s="3">
        <f t="shared" ca="1" si="1"/>
        <v>43585</v>
      </c>
      <c r="R30" s="3">
        <f t="shared" ca="1" si="1"/>
        <v>43616</v>
      </c>
      <c r="S30" s="3">
        <f t="shared" ca="1" si="1"/>
        <v>43646</v>
      </c>
      <c r="T30" s="3">
        <f t="shared" ca="1" si="1"/>
        <v>43677</v>
      </c>
      <c r="U30" s="3">
        <f t="shared" ca="1" si="1"/>
        <v>43708</v>
      </c>
      <c r="V30" s="3">
        <f t="shared" ca="1" si="1"/>
        <v>43738</v>
      </c>
      <c r="W30" s="3">
        <f t="shared" ca="1" si="1"/>
        <v>43769</v>
      </c>
      <c r="X30" s="3">
        <f t="shared" ca="1" si="1"/>
        <v>43799</v>
      </c>
      <c r="Y30" s="3">
        <f t="shared" ca="1" si="1"/>
        <v>43830</v>
      </c>
      <c r="Z30" s="3">
        <f t="shared" ca="1" si="1"/>
        <v>43861</v>
      </c>
      <c r="AA30" s="3">
        <f t="shared" ca="1" si="1"/>
        <v>43890</v>
      </c>
      <c r="AB30" s="3">
        <f t="shared" ca="1" si="1"/>
        <v>43921</v>
      </c>
      <c r="AC30" s="3">
        <f t="shared" ca="1" si="1"/>
        <v>43951</v>
      </c>
      <c r="AD30" s="3">
        <f t="shared" ca="1" si="1"/>
        <v>43982</v>
      </c>
      <c r="AE30" s="3">
        <f t="shared" ca="1" si="1"/>
        <v>44012</v>
      </c>
      <c r="AF30" s="3">
        <f t="shared" ca="1" si="1"/>
        <v>44043</v>
      </c>
      <c r="AG30" s="3">
        <f t="shared" ca="1" si="1"/>
        <v>44074</v>
      </c>
      <c r="AH30" s="3">
        <f t="shared" ca="1" si="1"/>
        <v>44104</v>
      </c>
      <c r="AI30" s="3">
        <f t="shared" ca="1" si="1"/>
        <v>44135</v>
      </c>
      <c r="AJ30" s="3">
        <f t="shared" ca="1" si="1"/>
        <v>44165</v>
      </c>
      <c r="AK30" s="3">
        <f t="shared" ca="1" si="1"/>
        <v>44196</v>
      </c>
      <c r="AL30" s="3">
        <f t="shared" ca="1" si="1"/>
        <v>44227</v>
      </c>
      <c r="AM30" s="4">
        <f t="shared" ca="1" si="1"/>
        <v>44255</v>
      </c>
      <c r="AN30" s="3">
        <f t="shared" ca="1" si="1"/>
        <v>44286</v>
      </c>
      <c r="AO30" s="3">
        <f t="shared" ca="1" si="1"/>
        <v>44316</v>
      </c>
      <c r="AP30" s="3">
        <f t="shared" ca="1" si="1"/>
        <v>44347</v>
      </c>
      <c r="AQ30" s="3">
        <f t="shared" ca="1" si="1"/>
        <v>44377</v>
      </c>
      <c r="AR30" s="3">
        <f t="shared" ca="1" si="1"/>
        <v>44408</v>
      </c>
      <c r="AS30" s="3">
        <f t="shared" ca="1" si="1"/>
        <v>44439</v>
      </c>
      <c r="AT30" s="3">
        <f t="shared" ca="1" si="1"/>
        <v>44469</v>
      </c>
      <c r="AU30" s="3">
        <f t="shared" ca="1" si="1"/>
        <v>44500</v>
      </c>
      <c r="AV30" s="3">
        <f t="shared" ca="1" si="1"/>
        <v>44530</v>
      </c>
      <c r="AW30" s="3">
        <f t="shared" ca="1" si="1"/>
        <v>44561</v>
      </c>
      <c r="AX30" s="3">
        <f t="shared" ca="1" si="1"/>
        <v>44592</v>
      </c>
      <c r="AY30" s="4" t="e">
        <f t="shared" ca="1" si="1"/>
        <v>#N/A</v>
      </c>
      <c r="AZ30" s="3" t="e">
        <f t="shared" ca="1" si="1"/>
        <v>#N/A</v>
      </c>
      <c r="BA30" s="3" t="e">
        <f t="shared" ca="1" si="1"/>
        <v>#N/A</v>
      </c>
      <c r="BB30" s="3" t="e">
        <f t="shared" ca="1" si="1"/>
        <v>#N/A</v>
      </c>
      <c r="BC30" s="3" t="e">
        <f t="shared" ca="1" si="1"/>
        <v>#N/A</v>
      </c>
      <c r="BD30" s="3" t="e">
        <f t="shared" ca="1" si="1"/>
        <v>#N/A</v>
      </c>
      <c r="BE30" s="3" t="e">
        <f t="shared" ca="1" si="1"/>
        <v>#N/A</v>
      </c>
      <c r="BF30" s="3" t="e">
        <f t="shared" ca="1" si="1"/>
        <v>#N/A</v>
      </c>
      <c r="BG30" s="3" t="e">
        <f t="shared" ca="1" si="1"/>
        <v>#N/A</v>
      </c>
      <c r="BH30" s="3" t="e">
        <f t="shared" ca="1" si="1"/>
        <v>#N/A</v>
      </c>
      <c r="BI30" s="3" t="e">
        <f t="shared" ca="1" si="1"/>
        <v>#N/A</v>
      </c>
      <c r="BK30" s="9">
        <f ca="1">INDEX(_SSAutESP,ROWS($A$1:A15))</f>
        <v>3254078</v>
      </c>
      <c r="BL30" s="9">
        <f ca="1">INDEX(_SSAutESP,ROWS($A$1:C15))</f>
        <v>3254078</v>
      </c>
      <c r="BM30" s="9"/>
    </row>
    <row r="31" spans="1:66" x14ac:dyDescent="0.25">
      <c r="A31" s="5">
        <v>1</v>
      </c>
      <c r="B31" s="28">
        <f ca="1">MAX(B$17:B17)</f>
        <v>2.3558564098967909E-3</v>
      </c>
      <c r="C31" s="28">
        <f ca="1">MAX(C$17:C17)</f>
        <v>4.5390301114678622E-3</v>
      </c>
      <c r="D31" s="28">
        <f ca="1">MAX(D$17:D17)</f>
        <v>3.4836562798932929E-3</v>
      </c>
      <c r="E31" s="28">
        <f ca="1">MAX(E$17:E17)</f>
        <v>1.4202058826074527E-3</v>
      </c>
      <c r="F31" s="28">
        <f ca="1">MAX(F$17:F17)</f>
        <v>1.1216670441702675E-3</v>
      </c>
      <c r="G31" s="28">
        <f ca="1">MAX(G$17:G17)</f>
        <v>7.7472561951895673E-4</v>
      </c>
      <c r="H31" s="28">
        <f ca="1">MAX(H$17:H17)</f>
        <v>1.3561856937422908E-3</v>
      </c>
      <c r="I31" s="28">
        <f ca="1">MAX(I$17:I17)</f>
        <v>1.6420517499431242E-3</v>
      </c>
      <c r="J31" s="28">
        <f ca="1">MAX(J$17:J17)</f>
        <v>1.6936400722502643E-3</v>
      </c>
      <c r="K31" s="28">
        <f ca="1">MAX(K$17:K17)</f>
        <v>1.5803130852192803E-3</v>
      </c>
      <c r="L31" s="28">
        <f ca="1">MAX(L$17:L17)</f>
        <v>1.3146796167513267E-3</v>
      </c>
      <c r="M31" s="28">
        <f ca="1">MAX(M$17:M17)</f>
        <v>1.0319581069186323E-3</v>
      </c>
      <c r="N31" s="28">
        <f ca="1">MAX(N$17:N17)</f>
        <v>1.8329867143708188E-3</v>
      </c>
      <c r="O31" s="28">
        <f ca="1">MAX(O$17:O17)</f>
        <v>2.4312251870768917E-3</v>
      </c>
      <c r="P31" s="28">
        <f ca="1">MAX(P$17:P17)</f>
        <v>1.3183789918747031E-3</v>
      </c>
      <c r="Q31" s="28">
        <f ca="1">MAX(Q$17:Q17)</f>
        <v>6.4366636577245582E-4</v>
      </c>
      <c r="R31" s="28">
        <f ca="1">MAX(R$17:R17)</f>
        <v>5.3937434543423874E-4</v>
      </c>
      <c r="S31" s="28">
        <f ca="1">MAX(S$17:S17)</f>
        <v>6.4434666135714197E-4</v>
      </c>
      <c r="T31" s="28">
        <f ca="1">MAX(T$17:T17)</f>
        <v>6.6597379092265966E-4</v>
      </c>
      <c r="U31" s="28">
        <f ca="1">MAX(U$17:U17)</f>
        <v>5.6675871534243936E-4</v>
      </c>
      <c r="V31" s="28">
        <f ca="1">MAX(V$17:V17)</f>
        <v>1.1580863267797354E-3</v>
      </c>
      <c r="W31" s="28">
        <f ca="1">MAX(W$17:W17)</f>
        <v>1.4895474735620914E-3</v>
      </c>
      <c r="X31" s="28">
        <f ca="1">MAX(X$17:X17)</f>
        <v>8.2110026557845751E-4</v>
      </c>
      <c r="Y31" s="28">
        <f ca="1">MAX(Y$17:Y17)</f>
        <v>4.9760361746189531E-4</v>
      </c>
      <c r="Z31" s="28">
        <f ca="1">MAX(Z$17:Z17)</f>
        <v>9.0635666967914935E-4</v>
      </c>
      <c r="AA31" s="28">
        <f ca="1">MAX(AA$17:AA17)</f>
        <v>9.5581951986195709E-4</v>
      </c>
      <c r="AB31" s="28">
        <f ca="1">MAX(AB$17:AB17)</f>
        <v>3.6495740796972619E-3</v>
      </c>
      <c r="AC31" s="28">
        <f ca="1">MAX(AC$17:AC17)</f>
        <v>1.2373130374718601E-2</v>
      </c>
      <c r="AD31" s="28">
        <f ca="1">MAX(AD$17:AD17)</f>
        <v>1.0872958380935454E-2</v>
      </c>
      <c r="AE31" s="28">
        <f ca="1">MAX(AE$17:AE17)</f>
        <v>6.1231760740659957E-3</v>
      </c>
      <c r="AF31" s="28">
        <f ca="1">MAX(AF$17:AF17)</f>
        <v>8.3287289934105557E-3</v>
      </c>
      <c r="AG31" s="28">
        <f ca="1">MAX(AG$17:AG17)</f>
        <v>6.3071204060074337E-3</v>
      </c>
      <c r="AH31" s="28">
        <f ca="1">MAX(AH$17:AH17)</f>
        <v>4.101184458625653E-3</v>
      </c>
      <c r="AI31" s="28">
        <f ca="1">MAX(AI$17:AI17)</f>
        <v>2.9551789273180064E-3</v>
      </c>
      <c r="AJ31" s="28">
        <f ca="1">MAX(AJ$17:AJ17)</f>
        <v>2.1761735186532571E-3</v>
      </c>
      <c r="AK31" s="28">
        <f ca="1">MAX(AK$17:AK17)</f>
        <v>2.4335475883394907E-3</v>
      </c>
      <c r="AL31" s="28">
        <f ca="1">MAX(AL$17:AL17)</f>
        <v>1.8464754141367936E-3</v>
      </c>
      <c r="AM31" s="28">
        <f ca="1">MAX(AM$17:AM17)</f>
        <v>0</v>
      </c>
      <c r="AN31" s="28">
        <f ca="1">MAX(AN$17:AN17)</f>
        <v>0</v>
      </c>
      <c r="AO31" s="28">
        <f ca="1">MAX(AO$17:AO17)</f>
        <v>0</v>
      </c>
      <c r="AP31" s="28">
        <f ca="1">MAX(AP$17:AP17)</f>
        <v>0</v>
      </c>
      <c r="AQ31" s="28">
        <f ca="1">MAX(AQ$17:AQ17)</f>
        <v>0</v>
      </c>
      <c r="AR31" s="28">
        <f ca="1">MAX(AR$17:AR17)</f>
        <v>0</v>
      </c>
      <c r="AS31" s="28">
        <f ca="1">MAX(AS$17:AS17)</f>
        <v>0</v>
      </c>
      <c r="AT31" s="28">
        <f ca="1">MAX(AT$17:AT17)</f>
        <v>0</v>
      </c>
      <c r="AU31" s="28">
        <f ca="1">MAX(AU$17:AU17)</f>
        <v>0</v>
      </c>
      <c r="AV31" s="28">
        <f ca="1">MAX(AV$17:AV17)</f>
        <v>0</v>
      </c>
      <c r="AW31" s="28">
        <f ca="1">MAX(AW$17:AW17)</f>
        <v>0</v>
      </c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K31" s="9">
        <f ca="1">INDEX(_SSAutESP,ROWS($A$1:A16))</f>
        <v>3266741</v>
      </c>
      <c r="BL31" s="9">
        <f ca="1">INDEX(_SSAutESP,ROWS($A$1:C16))</f>
        <v>3266741</v>
      </c>
      <c r="BM31" s="9"/>
    </row>
    <row r="32" spans="1:66" x14ac:dyDescent="0.25">
      <c r="A32" s="5">
        <v>2</v>
      </c>
      <c r="B32" s="28">
        <f ca="1">MAX(B$17:B18)</f>
        <v>5.5002721845504206E-3</v>
      </c>
      <c r="C32" s="28">
        <f ca="1">MAX(C$17:C18)</f>
        <v>7.2521567511313612E-3</v>
      </c>
      <c r="D32" s="28">
        <f ca="1">MAX(D$17:D18)</f>
        <v>7.1670679566150147E-3</v>
      </c>
      <c r="E32" s="28">
        <f ca="1">MAX(E$17:E18)</f>
        <v>5.0777056041747095E-3</v>
      </c>
      <c r="F32" s="28">
        <f ca="1">MAX(F$17:F18)</f>
        <v>2.0977654172907034E-3</v>
      </c>
      <c r="G32" s="28">
        <f ca="1">MAX(G$17:G18)</f>
        <v>2.0000542676384351E-3</v>
      </c>
      <c r="H32" s="28">
        <f ca="1">MAX(H$17:H18)</f>
        <v>2.1383459269818934E-3</v>
      </c>
      <c r="I32" s="28">
        <f ca="1">MAX(I$17:I18)</f>
        <v>2.2565588355435459E-3</v>
      </c>
      <c r="J32" s="28">
        <f ca="1">MAX(J$17:J18)</f>
        <v>3.1555216847313451E-3</v>
      </c>
      <c r="K32" s="28">
        <f ca="1">MAX(K$17:K18)</f>
        <v>2.2322959347379325E-3</v>
      </c>
      <c r="L32" s="28">
        <f ca="1">MAX(L$17:L18)</f>
        <v>2.4030214137846927E-3</v>
      </c>
      <c r="M32" s="28">
        <f ca="1">MAX(M$17:M18)</f>
        <v>2.0419866625076789E-3</v>
      </c>
      <c r="N32" s="28">
        <f ca="1">MAX(N$17:N18)</f>
        <v>3.1157738413542611E-3</v>
      </c>
      <c r="O32" s="28">
        <f ca="1">MAX(O$17:O18)</f>
        <v>3.4846778063006788E-3</v>
      </c>
      <c r="P32" s="28">
        <f ca="1">MAX(P$17:P18)</f>
        <v>3.043086847692898E-3</v>
      </c>
      <c r="Q32" s="28">
        <f ca="1">MAX(Q$17:Q18)</f>
        <v>1.8942849353293472E-3</v>
      </c>
      <c r="R32" s="28">
        <f ca="1">MAX(R$17:R18)</f>
        <v>1.3358568021758475E-3</v>
      </c>
      <c r="S32" s="28">
        <f ca="1">MAX(S$17:S18)</f>
        <v>1.1302955099398355E-3</v>
      </c>
      <c r="T32" s="28">
        <f ca="1">MAX(T$17:T18)</f>
        <v>1.1421928739568093E-3</v>
      </c>
      <c r="U32" s="28">
        <f ca="1">MAX(U$17:U18)</f>
        <v>1.4270681281405974E-3</v>
      </c>
      <c r="V32" s="28">
        <f ca="1">MAX(V$17:V18)</f>
        <v>2.4443214093419329E-3</v>
      </c>
      <c r="W32" s="28">
        <f ca="1">MAX(W$17:W18)</f>
        <v>2.6583747540105218E-3</v>
      </c>
      <c r="X32" s="28">
        <f ca="1">MAX(X$17:X18)</f>
        <v>2.3644263989951917E-3</v>
      </c>
      <c r="Y32" s="28">
        <f ca="1">MAX(Y$17:Y18)</f>
        <v>1.6912241627965216E-3</v>
      </c>
      <c r="Z32" s="28">
        <f ca="1">MAX(Z$17:Z18)</f>
        <v>1.480224964824273E-3</v>
      </c>
      <c r="AA32" s="28">
        <f ca="1">MAX(AA$17:AA18)</f>
        <v>3.1728807845515369E-3</v>
      </c>
      <c r="AB32" s="28">
        <f ca="1">MAX(AB$17:AB18)</f>
        <v>1.1726324501177315E-2</v>
      </c>
      <c r="AC32" s="28">
        <f ca="1">MAX(AC$17:AC18)</f>
        <v>1.7645531653961002E-2</v>
      </c>
      <c r="AD32" s="28">
        <f ca="1">MAX(AD$17:AD18)</f>
        <v>1.8919472522841943E-2</v>
      </c>
      <c r="AE32" s="28">
        <f ca="1">MAX(AE$17:AE18)</f>
        <v>1.6235286133311475E-2</v>
      </c>
      <c r="AF32" s="28">
        <f ca="1">MAX(AF$17:AF18)</f>
        <v>1.476385839839082E-2</v>
      </c>
      <c r="AG32" s="28">
        <f ca="1">MAX(AG$17:AG18)</f>
        <v>1.1891558198900086E-2</v>
      </c>
      <c r="AH32" s="28">
        <f ca="1">MAX(AH$17:AH18)</f>
        <v>8.6691749644803983E-3</v>
      </c>
      <c r="AI32" s="28">
        <f ca="1">MAX(AI$17:AI18)</f>
        <v>5.068207202476349E-3</v>
      </c>
      <c r="AJ32" s="28">
        <f ca="1">MAX(AJ$17:AJ18)</f>
        <v>5.6838170981979748E-3</v>
      </c>
      <c r="AK32" s="28">
        <f ca="1">MAX(AK$17:AK18)</f>
        <v>4.0940008571543202E-3</v>
      </c>
      <c r="AL32" s="28">
        <f ca="1">MAX(AL$17:AL18)</f>
        <v>4.2482566543436927E-3</v>
      </c>
      <c r="AM32" s="28">
        <f ca="1">MAX(AM$17:AM18)</f>
        <v>0</v>
      </c>
      <c r="AN32" s="28">
        <f ca="1">MAX(AN$17:AN18)</f>
        <v>0</v>
      </c>
      <c r="AO32" s="28">
        <f ca="1">MAX(AO$17:AO18)</f>
        <v>0</v>
      </c>
      <c r="AP32" s="28">
        <f ca="1">MAX(AP$17:AP18)</f>
        <v>0</v>
      </c>
      <c r="AQ32" s="28">
        <f ca="1">MAX(AQ$17:AQ18)</f>
        <v>0</v>
      </c>
      <c r="AR32" s="28">
        <f ca="1">MAX(AR$17:AR18)</f>
        <v>0</v>
      </c>
      <c r="AS32" s="28">
        <f ca="1">MAX(AS$17:AS18)</f>
        <v>0</v>
      </c>
      <c r="AT32" s="28">
        <f ca="1">MAX(AT$17:AT18)</f>
        <v>0</v>
      </c>
      <c r="AU32" s="28">
        <f ca="1">MAX(AU$17:AU18)</f>
        <v>0</v>
      </c>
      <c r="AV32" s="28">
        <f ca="1">MAX(AV$17:AV18)</f>
        <v>0</v>
      </c>
      <c r="AW32" s="28">
        <f ca="1">MAX(AW$17:AW18)</f>
        <v>0</v>
      </c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K32" s="9">
        <f ca="1">INDEX(_SSAutESP,ROWS($A$1:A17))</f>
        <v>3277855</v>
      </c>
      <c r="BL32" s="9">
        <f ca="1">INDEX(_SSAutESP,ROWS($A$1:C17))</f>
        <v>3277855</v>
      </c>
      <c r="BM32" s="9"/>
    </row>
    <row r="33" spans="1:65" x14ac:dyDescent="0.25">
      <c r="A33" s="6">
        <v>3</v>
      </c>
      <c r="B33" s="28">
        <f ca="1">MAX(B$17:B19)</f>
        <v>7.3537415248358853E-3</v>
      </c>
      <c r="C33" s="28">
        <f ca="1">MAX(C$17:C19)</f>
        <v>9.336288483196481E-3</v>
      </c>
      <c r="D33" s="28">
        <f ca="1">MAX(D$17:D19)</f>
        <v>8.8650464132064167E-3</v>
      </c>
      <c r="E33" s="28">
        <f ca="1">MAX(E$17:E19)</f>
        <v>8.2365515162682416E-3</v>
      </c>
      <c r="F33" s="28">
        <f ca="1">MAX(F$17:F19)</f>
        <v>5.5069941081867255E-3</v>
      </c>
      <c r="G33" s="28">
        <f ca="1">MAX(G$17:G19)</f>
        <v>3.4036169631308823E-3</v>
      </c>
      <c r="H33" s="28">
        <f ca="1">MAX(H$17:H19)</f>
        <v>3.7549694566552374E-3</v>
      </c>
      <c r="I33" s="28">
        <f ca="1">MAX(I$17:I19)</f>
        <v>2.8711220208747926E-3</v>
      </c>
      <c r="J33" s="28">
        <f ca="1">MAX(J$17:J19)</f>
        <v>3.1863152763859735E-3</v>
      </c>
      <c r="K33" s="28">
        <f ca="1">MAX(K$17:K19)</f>
        <v>2.7863678773226625E-3</v>
      </c>
      <c r="L33" s="28">
        <f ca="1">MAX(L$17:L19)</f>
        <v>3.0821764518669014E-3</v>
      </c>
      <c r="M33" s="28">
        <f ca="1">MAX(M$17:M19)</f>
        <v>3.5732131081368398E-3</v>
      </c>
      <c r="N33" s="28">
        <f ca="1">MAX(N$17:N19)</f>
        <v>4.2647089582636237E-3</v>
      </c>
      <c r="O33" s="28">
        <f ca="1">MAX(O$17:O19)</f>
        <v>4.5783381986742623E-3</v>
      </c>
      <c r="P33" s="28">
        <f ca="1">MAX(P$17:P19)</f>
        <v>3.9845490396975452E-3</v>
      </c>
      <c r="Q33" s="28">
        <f ca="1">MAX(Q$17:Q19)</f>
        <v>3.4483207369063974E-3</v>
      </c>
      <c r="R33" s="28">
        <f ca="1">MAX(R$17:R19)</f>
        <v>2.2477570825369798E-3</v>
      </c>
      <c r="S33" s="28">
        <f ca="1">MAX(S$17:S19)</f>
        <v>1.7486687363941977E-3</v>
      </c>
      <c r="T33" s="28">
        <f ca="1">MAX(T$17:T19)</f>
        <v>1.7897919980652943E-3</v>
      </c>
      <c r="U33" s="28">
        <f ca="1">MAX(U$17:U19)</f>
        <v>2.2672532692514097E-3</v>
      </c>
      <c r="V33" s="28">
        <f ca="1">MAX(V$17:V19)</f>
        <v>2.9802021070470695E-3</v>
      </c>
      <c r="W33" s="28">
        <f ca="1">MAX(W$17:W19)</f>
        <v>3.1605723369393431E-3</v>
      </c>
      <c r="X33" s="28">
        <f ca="1">MAX(X$17:X19)</f>
        <v>3.1413027091803597E-3</v>
      </c>
      <c r="Y33" s="28">
        <f ca="1">MAX(Y$17:Y19)</f>
        <v>2.8676872814287556E-3</v>
      </c>
      <c r="Z33" s="28">
        <f ca="1">MAX(Z$17:Z19)</f>
        <v>3.3620238633020041E-3</v>
      </c>
      <c r="AA33" s="28">
        <f ca="1">MAX(AA$17:AA19)</f>
        <v>9.4916789968446276E-3</v>
      </c>
      <c r="AB33" s="28">
        <f ca="1">MAX(AB$17:AB19)</f>
        <v>1.5894618678333861E-2</v>
      </c>
      <c r="AC33" s="28">
        <f ca="1">MAX(AC$17:AC19)</f>
        <v>1.8165222265290767E-2</v>
      </c>
      <c r="AD33" s="28">
        <f ca="1">MAX(AD$17:AD19)</f>
        <v>2.1372721154045423E-2</v>
      </c>
      <c r="AE33" s="28">
        <f ca="1">MAX(AE$17:AE19)</f>
        <v>2.1345007736999041E-2</v>
      </c>
      <c r="AF33" s="28">
        <f ca="1">MAX(AF$17:AF19)</f>
        <v>1.8653633147801246E-2</v>
      </c>
      <c r="AG33" s="28">
        <f ca="1">MAX(AG$17:AG19)</f>
        <v>1.7234969993225283E-2</v>
      </c>
      <c r="AH33" s="28">
        <f ca="1">MAX(AH$17:AH19)</f>
        <v>1.4161729035425128E-2</v>
      </c>
      <c r="AI33" s="28">
        <f ca="1">MAX(AI$17:AI19)</f>
        <v>9.4336652091290066E-3</v>
      </c>
      <c r="AJ33" s="28">
        <f ca="1">MAX(AJ$17:AJ19)</f>
        <v>6.9733995057484378E-3</v>
      </c>
      <c r="AK33" s="28">
        <f ca="1">MAX(AK$17:AK19)</f>
        <v>7.0146147008904747E-3</v>
      </c>
      <c r="AL33" s="28">
        <f ca="1">MAX(AL$17:AL19)</f>
        <v>6.3026724612059264E-3</v>
      </c>
      <c r="AM33" s="28">
        <f ca="1">MAX(AM$17:AM19)</f>
        <v>0</v>
      </c>
      <c r="AN33" s="28">
        <f ca="1">MAX(AN$17:AN19)</f>
        <v>0</v>
      </c>
      <c r="AO33" s="28">
        <f ca="1">MAX(AO$17:AO19)</f>
        <v>0</v>
      </c>
      <c r="AP33" s="28">
        <f ca="1">MAX(AP$17:AP19)</f>
        <v>0</v>
      </c>
      <c r="AQ33" s="28">
        <f ca="1">MAX(AQ$17:AQ19)</f>
        <v>0</v>
      </c>
      <c r="AR33" s="28">
        <f ca="1">MAX(AR$17:AR19)</f>
        <v>0</v>
      </c>
      <c r="AS33" s="28">
        <f ca="1">MAX(AS$17:AS19)</f>
        <v>0</v>
      </c>
      <c r="AT33" s="28">
        <f ca="1">MAX(AT$17:AT19)</f>
        <v>0</v>
      </c>
      <c r="AU33" s="28">
        <f ca="1">MAX(AU$17:AU19)</f>
        <v>0</v>
      </c>
      <c r="AV33" s="28">
        <f ca="1">MAX(AV$17:AV19)</f>
        <v>0</v>
      </c>
      <c r="AW33" s="28">
        <f ca="1">MAX(AW$17:AW19)</f>
        <v>0</v>
      </c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K33" s="9">
        <f ca="1">INDEX(_SSAutESP,ROWS($A$1:A18))</f>
        <v>3286600</v>
      </c>
      <c r="BL33" s="9">
        <f ca="1">INDEX(_SSAutESP,ROWS($A$1:C18))</f>
        <v>3286600</v>
      </c>
      <c r="BM33" s="9"/>
    </row>
    <row r="34" spans="1:65" x14ac:dyDescent="0.25">
      <c r="A34" s="6">
        <v>4</v>
      </c>
      <c r="B34" s="28">
        <f ca="1">MAX(B$17:B20)</f>
        <v>7.3537415248358853E-3</v>
      </c>
      <c r="C34" s="28">
        <f ca="1">MAX(C$17:C20)</f>
        <v>9.4992153580803068E-3</v>
      </c>
      <c r="D34" s="28">
        <f ca="1">MAX(D$17:D20)</f>
        <v>8.9546208676096369E-3</v>
      </c>
      <c r="E34" s="28">
        <f ca="1">MAX(E$17:E20)</f>
        <v>9.799813410954792E-3</v>
      </c>
      <c r="F34" s="28">
        <f ca="1">MAX(F$17:F20)</f>
        <v>8.8085144637951793E-3</v>
      </c>
      <c r="G34" s="28">
        <f ca="1">MAX(G$17:G20)</f>
        <v>6.3574965602814634E-3</v>
      </c>
      <c r="H34" s="28">
        <f ca="1">MAX(H$17:H20)</f>
        <v>4.1456184054509196E-3</v>
      </c>
      <c r="I34" s="28">
        <f ca="1">MAX(I$17:I20)</f>
        <v>4.1644974537410531E-3</v>
      </c>
      <c r="J34" s="28">
        <f ca="1">MAX(J$17:J20)</f>
        <v>3.765984430284829E-3</v>
      </c>
      <c r="K34" s="28">
        <f ca="1">MAX(K$17:K20)</f>
        <v>3.1900774479135174E-3</v>
      </c>
      <c r="L34" s="28">
        <f ca="1">MAX(L$17:L20)</f>
        <v>3.4330566963205163E-3</v>
      </c>
      <c r="M34" s="28">
        <f ca="1">MAX(M$17:M20)</f>
        <v>3.7630627101232694E-3</v>
      </c>
      <c r="N34" s="28">
        <f ca="1">MAX(N$17:N20)</f>
        <v>5.0888744094784834E-3</v>
      </c>
      <c r="O34" s="28">
        <f ca="1">MAX(O$17:O20)</f>
        <v>4.871573069966122E-3</v>
      </c>
      <c r="P34" s="28">
        <f ca="1">MAX(P$17:P20)</f>
        <v>4.7640979715538583E-3</v>
      </c>
      <c r="Q34" s="28">
        <f ca="1">MAX(Q$17:Q20)</f>
        <v>4.3072049591064135E-3</v>
      </c>
      <c r="R34" s="28">
        <f ca="1">MAX(R$17:R20)</f>
        <v>3.7949153108949728E-3</v>
      </c>
      <c r="S34" s="28">
        <f ca="1">MAX(S$17:S20)</f>
        <v>2.6874997390563759E-3</v>
      </c>
      <c r="T34" s="28">
        <f ca="1">MAX(T$17:T20)</f>
        <v>2.7222078197356855E-3</v>
      </c>
      <c r="U34" s="28">
        <f ca="1">MAX(U$17:U20)</f>
        <v>3.1113879035551961E-3</v>
      </c>
      <c r="V34" s="28">
        <f ca="1">MAX(V$17:V20)</f>
        <v>3.8363868787147353E-3</v>
      </c>
      <c r="W34" s="28">
        <f ca="1">MAX(W$17:W20)</f>
        <v>3.8558066910725003E-3</v>
      </c>
      <c r="X34" s="28">
        <f ca="1">MAX(X$17:X20)</f>
        <v>3.8323622425579119E-3</v>
      </c>
      <c r="Y34" s="28">
        <f ca="1">MAX(Y$17:Y20)</f>
        <v>4.7104953010199402E-3</v>
      </c>
      <c r="Z34" s="28">
        <f ca="1">MAX(Z$17:Z20)</f>
        <v>9.3823130500167579E-3</v>
      </c>
      <c r="AA34" s="28">
        <f ca="1">MAX(AA$17:AA20)</f>
        <v>1.3560128473180005E-2</v>
      </c>
      <c r="AB34" s="28">
        <f ca="1">MAX(AB$17:AB20)</f>
        <v>1.7569940296251817E-2</v>
      </c>
      <c r="AC34" s="28">
        <f ca="1">MAX(AC$17:AC20)</f>
        <v>1.8165222265290767E-2</v>
      </c>
      <c r="AD34" s="28">
        <f ca="1">MAX(AD$17:AD20)</f>
        <v>2.1372721154045423E-2</v>
      </c>
      <c r="AE34" s="28">
        <f ca="1">MAX(AE$17:AE20)</f>
        <v>2.1562188525762378E-2</v>
      </c>
      <c r="AF34" s="28">
        <f ca="1">MAX(AF$17:AF20)</f>
        <v>1.9831137935326926E-2</v>
      </c>
      <c r="AG34" s="28">
        <f ca="1">MAX(AG$17:AG20)</f>
        <v>1.7234969993225283E-2</v>
      </c>
      <c r="AH34" s="28">
        <f ca="1">MAX(AH$17:AH20)</f>
        <v>1.7343658097255878E-2</v>
      </c>
      <c r="AI34" s="28">
        <f ca="1">MAX(AI$17:AI20)</f>
        <v>1.3233502289917268E-2</v>
      </c>
      <c r="AJ34" s="28">
        <f ca="1">MAX(AJ$17:AJ20)</f>
        <v>1.0047575008817922E-2</v>
      </c>
      <c r="AK34" s="28">
        <f ca="1">MAX(AK$17:AK20)</f>
        <v>7.4958048065095753E-3</v>
      </c>
      <c r="AL34" s="28">
        <f ca="1">MAX(AL$17:AL20)</f>
        <v>7.5681119589993597E-3</v>
      </c>
      <c r="AM34" s="28">
        <f ca="1">MAX(AM$17:AM20)</f>
        <v>0</v>
      </c>
      <c r="AN34" s="28">
        <f ca="1">MAX(AN$17:AN20)</f>
        <v>0</v>
      </c>
      <c r="AO34" s="28">
        <f ca="1">MAX(AO$17:AO20)</f>
        <v>0</v>
      </c>
      <c r="AP34" s="28">
        <f ca="1">MAX(AP$17:AP20)</f>
        <v>0</v>
      </c>
      <c r="AQ34" s="28">
        <f ca="1">MAX(AQ$17:AQ20)</f>
        <v>0</v>
      </c>
      <c r="AR34" s="28">
        <f ca="1">MAX(AR$17:AR20)</f>
        <v>0</v>
      </c>
      <c r="AS34" s="28">
        <f ca="1">MAX(AS$17:AS20)</f>
        <v>0</v>
      </c>
      <c r="AT34" s="28">
        <f ca="1">MAX(AT$17:AT20)</f>
        <v>0</v>
      </c>
      <c r="AU34" s="28">
        <f ca="1">MAX(AU$17:AU20)</f>
        <v>0</v>
      </c>
      <c r="AV34" s="28">
        <f ca="1">MAX(AV$17:AV20)</f>
        <v>0</v>
      </c>
      <c r="AW34" s="28">
        <f ca="1">MAX(AW$17:AW20)</f>
        <v>0</v>
      </c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K34" s="9">
        <f ca="1">INDEX(_SSAutESP,ROWS($A$1:A19))</f>
        <v>3278833</v>
      </c>
      <c r="BL34" s="9">
        <f ca="1">INDEX(_SSAutESP,ROWS($A$1:C19))</f>
        <v>3278833</v>
      </c>
      <c r="BM34" s="9"/>
    </row>
    <row r="35" spans="1:65" x14ac:dyDescent="0.25">
      <c r="A35" s="6">
        <v>5</v>
      </c>
      <c r="B35" s="28">
        <f ca="1">MAX(B$17:B21)</f>
        <v>7.3537415248358853E-3</v>
      </c>
      <c r="C35" s="28">
        <f ca="1">MAX(C$17:C21)</f>
        <v>9.4992153580803068E-3</v>
      </c>
      <c r="D35" s="28">
        <f ca="1">MAX(D$17:D21)</f>
        <v>9.2448683676835449E-3</v>
      </c>
      <c r="E35" s="28">
        <f ca="1">MAX(E$17:E21)</f>
        <v>1.041181370381904E-2</v>
      </c>
      <c r="F35" s="28">
        <f ca="1">MAX(F$17:F21)</f>
        <v>1.0470789555496079E-2</v>
      </c>
      <c r="G35" s="28">
        <f ca="1">MAX(G$17:G21)</f>
        <v>8.8776317533272881E-3</v>
      </c>
      <c r="H35" s="28">
        <f ca="1">MAX(H$17:H21)</f>
        <v>6.5702838784247024E-3</v>
      </c>
      <c r="I35" s="28">
        <f ca="1">MAX(I$17:I21)</f>
        <v>4.3862166459807958E-3</v>
      </c>
      <c r="J35" s="28">
        <f ca="1">MAX(J$17:J21)</f>
        <v>4.3306738174289736E-3</v>
      </c>
      <c r="K35" s="28">
        <f ca="1">MAX(K$17:K21)</f>
        <v>3.2834908596900275E-3</v>
      </c>
      <c r="L35" s="28">
        <f ca="1">MAX(L$17:L21)</f>
        <v>3.4330566963205163E-3</v>
      </c>
      <c r="M35" s="28">
        <f ca="1">MAX(M$17:M21)</f>
        <v>3.9159194929382331E-3</v>
      </c>
      <c r="N35" s="28">
        <f ca="1">MAX(N$17:N21)</f>
        <v>5.0888744094784834E-3</v>
      </c>
      <c r="O35" s="28">
        <f ca="1">MAX(O$17:O21)</f>
        <v>5.3593658111467796E-3</v>
      </c>
      <c r="P35" s="28">
        <f ca="1">MAX(P$17:P21)</f>
        <v>5.1762925581873686E-3</v>
      </c>
      <c r="Q35" s="28">
        <f ca="1">MAX(Q$17:Q21)</f>
        <v>5.2697903704482093E-3</v>
      </c>
      <c r="R35" s="28">
        <f ca="1">MAX(R$17:R21)</f>
        <v>4.7800716627971664E-3</v>
      </c>
      <c r="S35" s="28">
        <f ca="1">MAX(S$17:S21)</f>
        <v>4.67021493487472E-3</v>
      </c>
      <c r="T35" s="28">
        <f ca="1">MAX(T$17:T21)</f>
        <v>3.9078053437333225E-3</v>
      </c>
      <c r="U35" s="28">
        <f ca="1">MAX(U$17:U21)</f>
        <v>3.8693510415175438E-3</v>
      </c>
      <c r="V35" s="28">
        <f ca="1">MAX(V$17:V21)</f>
        <v>4.3871815255226848E-3</v>
      </c>
      <c r="W35" s="28">
        <f ca="1">MAX(W$17:W21)</f>
        <v>4.0964212590664326E-3</v>
      </c>
      <c r="X35" s="28">
        <f ca="1">MAX(X$17:X21)</f>
        <v>5.1933708005400554E-3</v>
      </c>
      <c r="Y35" s="28">
        <f ca="1">MAX(Y$17:Y21)</f>
        <v>9.4157370454628336E-3</v>
      </c>
      <c r="Z35" s="28">
        <f ca="1">MAX(Z$17:Z21)</f>
        <v>1.3235358300907756E-2</v>
      </c>
      <c r="AA35" s="28">
        <f ca="1">MAX(AA$17:AA21)</f>
        <v>1.6018849127459739E-2</v>
      </c>
      <c r="AB35" s="28">
        <f ca="1">MAX(AB$17:AB21)</f>
        <v>1.7569940296251817E-2</v>
      </c>
      <c r="AC35" s="28">
        <f ca="1">MAX(AC$17:AC21)</f>
        <v>1.8165222265290767E-2</v>
      </c>
      <c r="AD35" s="28">
        <f ca="1">MAX(AD$17:AD21)</f>
        <v>2.1372721154045423E-2</v>
      </c>
      <c r="AE35" s="28">
        <f ca="1">MAX(AE$17:AE21)</f>
        <v>2.1562188525762378E-2</v>
      </c>
      <c r="AF35" s="28">
        <f ca="1">MAX(AF$17:AF21)</f>
        <v>2.0238937456686656E-2</v>
      </c>
      <c r="AG35" s="28">
        <f ca="1">MAX(AG$17:AG21)</f>
        <v>1.7778877797949424E-2</v>
      </c>
      <c r="AH35" s="28">
        <f ca="1">MAX(AH$17:AH21)</f>
        <v>1.7343658097255878E-2</v>
      </c>
      <c r="AI35" s="28">
        <f ca="1">MAX(AI$17:AI21)</f>
        <v>1.9477992742487349E-2</v>
      </c>
      <c r="AJ35" s="28">
        <f ca="1">MAX(AJ$17:AJ21)</f>
        <v>1.6962422420389096E-2</v>
      </c>
      <c r="AK35" s="28">
        <f ca="1">MAX(AK$17:AK21)</f>
        <v>1.322234455620286E-2</v>
      </c>
      <c r="AL35" s="28">
        <f ca="1">MAX(AL$17:AL21)</f>
        <v>9.4129918221765533E-3</v>
      </c>
      <c r="AM35" s="28">
        <f ca="1">MAX(AM$17:AM21)</f>
        <v>0</v>
      </c>
      <c r="AN35" s="28">
        <f ca="1">MAX(AN$17:AN21)</f>
        <v>0</v>
      </c>
      <c r="AO35" s="28">
        <f ca="1">MAX(AO$17:AO21)</f>
        <v>0</v>
      </c>
      <c r="AP35" s="28">
        <f ca="1">MAX(AP$17:AP21)</f>
        <v>0</v>
      </c>
      <c r="AQ35" s="28">
        <f ca="1">MAX(AQ$17:AQ21)</f>
        <v>0</v>
      </c>
      <c r="AR35" s="28">
        <f ca="1">MAX(AR$17:AR21)</f>
        <v>0</v>
      </c>
      <c r="AS35" s="28">
        <f ca="1">MAX(AS$17:AS21)</f>
        <v>0</v>
      </c>
      <c r="AT35" s="28">
        <f ca="1">MAX(AT$17:AT21)</f>
        <v>0</v>
      </c>
      <c r="AU35" s="28">
        <f ca="1">MAX(AU$17:AU21)</f>
        <v>0</v>
      </c>
      <c r="AV35" s="28">
        <f ca="1">MAX(AV$17:AV21)</f>
        <v>0</v>
      </c>
      <c r="AW35" s="28">
        <f ca="1">MAX(AW$17:AW21)</f>
        <v>0</v>
      </c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K35" s="9">
        <f ca="1">INDEX(_SSAutESP,ROWS($A$1:A20))</f>
        <v>3261552</v>
      </c>
      <c r="BL35" s="9">
        <f ca="1">INDEX(_SSAutESP,ROWS($A$1:C20))</f>
        <v>3261552</v>
      </c>
      <c r="BM35" s="9"/>
    </row>
    <row r="36" spans="1:65" x14ac:dyDescent="0.25">
      <c r="A36" s="6">
        <v>6</v>
      </c>
      <c r="B36" s="28">
        <f ca="1">MAX(B$17:B22)</f>
        <v>9.3325422515336855E-3</v>
      </c>
      <c r="C36" s="28">
        <f ca="1">MAX(C$17:C22)</f>
        <v>1.0348233706095935E-2</v>
      </c>
      <c r="D36" s="28">
        <f ca="1">MAX(D$17:D22)</f>
        <v>1.0878093833948086E-2</v>
      </c>
      <c r="E36" s="28">
        <f ca="1">MAX(E$17:E22)</f>
        <v>1.0867892865776715E-2</v>
      </c>
      <c r="F36" s="28">
        <f ca="1">MAX(F$17:F22)</f>
        <v>1.0610215416758207E-2</v>
      </c>
      <c r="G36" s="28">
        <f ca="1">MAX(G$17:G22)</f>
        <v>1.014070113509931E-2</v>
      </c>
      <c r="H36" s="28">
        <f ca="1">MAX(H$17:H22)</f>
        <v>8.7701523300378562E-3</v>
      </c>
      <c r="I36" s="28">
        <f ca="1">MAX(I$17:I22)</f>
        <v>6.5201274043494156E-3</v>
      </c>
      <c r="J36" s="28">
        <f ca="1">MAX(J$17:J22)</f>
        <v>5.0854440581431359E-3</v>
      </c>
      <c r="K36" s="28">
        <f ca="1">MAX(K$17:K22)</f>
        <v>4.3823451790641257E-3</v>
      </c>
      <c r="L36" s="28">
        <f ca="1">MAX(L$17:L22)</f>
        <v>4.0105396406491427E-3</v>
      </c>
      <c r="M36" s="28">
        <f ca="1">MAX(M$17:M22)</f>
        <v>4.1637381001647968E-3</v>
      </c>
      <c r="N36" s="28">
        <f ca="1">MAX(N$17:N22)</f>
        <v>5.2980066659694446E-3</v>
      </c>
      <c r="O36" s="28">
        <f ca="1">MAX(O$17:O22)</f>
        <v>5.4576895970191094E-3</v>
      </c>
      <c r="P36" s="28">
        <f ca="1">MAX(P$17:P22)</f>
        <v>5.5285101674112458E-3</v>
      </c>
      <c r="Q36" s="28">
        <f ca="1">MAX(Q$17:Q22)</f>
        <v>5.353590548836335E-3</v>
      </c>
      <c r="R36" s="28">
        <f ca="1">MAX(R$17:R22)</f>
        <v>5.4828151285754119E-3</v>
      </c>
      <c r="S36" s="28">
        <f ca="1">MAX(S$17:S22)</f>
        <v>5.233747445659704E-3</v>
      </c>
      <c r="T36" s="28">
        <f ca="1">MAX(T$17:T22)</f>
        <v>5.1943648611996393E-3</v>
      </c>
      <c r="U36" s="28">
        <f ca="1">MAX(U$17:U22)</f>
        <v>4.4641111616581571E-3</v>
      </c>
      <c r="V36" s="28">
        <f ca="1">MAX(V$17:V22)</f>
        <v>4.7823511916967043E-3</v>
      </c>
      <c r="W36" s="28">
        <f ca="1">MAX(W$17:W22)</f>
        <v>5.387642219173888E-3</v>
      </c>
      <c r="X36" s="28">
        <f ca="1">MAX(X$17:X22)</f>
        <v>9.6986451424498875E-3</v>
      </c>
      <c r="Y36" s="28">
        <f ca="1">MAX(Y$17:Y22)</f>
        <v>1.3366121450522031E-2</v>
      </c>
      <c r="Z36" s="28">
        <f ca="1">MAX(Z$17:Z22)</f>
        <v>1.5661256945416965E-2</v>
      </c>
      <c r="AA36" s="28">
        <f ca="1">MAX(AA$17:AA22)</f>
        <v>1.6671568831258841E-2</v>
      </c>
      <c r="AB36" s="28">
        <f ca="1">MAX(AB$17:AB22)</f>
        <v>1.7569940296251817E-2</v>
      </c>
      <c r="AC36" s="28">
        <f ca="1">MAX(AC$17:AC22)</f>
        <v>1.8165222265290767E-2</v>
      </c>
      <c r="AD36" s="28">
        <f ca="1">MAX(AD$17:AD22)</f>
        <v>2.1372721154045423E-2</v>
      </c>
      <c r="AE36" s="28">
        <f ca="1">MAX(AE$17:AE22)</f>
        <v>2.1864530590454821E-2</v>
      </c>
      <c r="AF36" s="28">
        <f ca="1">MAX(AF$17:AF22)</f>
        <v>2.1032943762867625E-2</v>
      </c>
      <c r="AG36" s="28">
        <f ca="1">MAX(AG$17:AG22)</f>
        <v>1.8927465076295495E-2</v>
      </c>
      <c r="AH36" s="28">
        <f ca="1">MAX(AH$17:AH22)</f>
        <v>1.9605977358484253E-2</v>
      </c>
      <c r="AI36" s="28">
        <f ca="1">MAX(AI$17:AI22)</f>
        <v>2.1415225078102434E-2</v>
      </c>
      <c r="AJ36" s="28">
        <f ca="1">MAX(AJ$17:AJ22)</f>
        <v>2.5123833049864732E-2</v>
      </c>
      <c r="AK36" s="28">
        <f ca="1">MAX(AK$17:AK22)</f>
        <v>2.2073848285563594E-2</v>
      </c>
      <c r="AL36" s="28">
        <f ca="1">MAX(AL$17:AL22)</f>
        <v>1.6631457338955633E-2</v>
      </c>
      <c r="AM36" s="28">
        <f ca="1">MAX(AM$17:AM22)</f>
        <v>0</v>
      </c>
      <c r="AN36" s="28">
        <f ca="1">MAX(AN$17:AN22)</f>
        <v>0</v>
      </c>
      <c r="AO36" s="28">
        <f ca="1">MAX(AO$17:AO22)</f>
        <v>0</v>
      </c>
      <c r="AP36" s="28">
        <f ca="1">MAX(AP$17:AP22)</f>
        <v>0</v>
      </c>
      <c r="AQ36" s="28">
        <f ca="1">MAX(AQ$17:AQ22)</f>
        <v>0</v>
      </c>
      <c r="AR36" s="28">
        <f ca="1">MAX(AR$17:AR22)</f>
        <v>0</v>
      </c>
      <c r="AS36" s="28">
        <f ca="1">MAX(AS$17:AS22)</f>
        <v>0</v>
      </c>
      <c r="AT36" s="28">
        <f ca="1">MAX(AT$17:AT22)</f>
        <v>0</v>
      </c>
      <c r="AU36" s="28">
        <f ca="1">MAX(AU$17:AU22)</f>
        <v>0</v>
      </c>
      <c r="AV36" s="28">
        <f ca="1">MAX(AV$17:AV22)</f>
        <v>0</v>
      </c>
      <c r="AW36" s="28">
        <f ca="1">MAX(AW$17:AW22)</f>
        <v>0</v>
      </c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K36" s="9">
        <f ca="1">INDEX(_SSAutESP,ROWS($A$1:A21))</f>
        <v>3266258</v>
      </c>
      <c r="BL36" s="9">
        <f ca="1">INDEX(_SSAutESP,ROWS($A$1:C21))</f>
        <v>3266258</v>
      </c>
      <c r="BM36" s="9"/>
    </row>
    <row r="37" spans="1:65" x14ac:dyDescent="0.25">
      <c r="A37" s="5">
        <v>7</v>
      </c>
      <c r="B37" s="28">
        <f ca="1">MAX(B$17:B23)</f>
        <v>1.0783693951376815E-2</v>
      </c>
      <c r="C37" s="28">
        <f ca="1">MAX(C$17:C23)</f>
        <v>1.0755028809531926E-2</v>
      </c>
      <c r="D37" s="28">
        <f ca="1">MAX(D$17:D23)</f>
        <v>1.102982761415915E-2</v>
      </c>
      <c r="E37" s="28">
        <f ca="1">MAX(E$17:E23)</f>
        <v>1.0966118947292134E-2</v>
      </c>
      <c r="F37" s="28">
        <f ca="1">MAX(F$17:F23)</f>
        <v>1.0610215416758207E-2</v>
      </c>
      <c r="G37" s="28">
        <f ca="1">MAX(G$17:G23)</f>
        <v>1.014070113509931E-2</v>
      </c>
      <c r="H37" s="28">
        <f ca="1">MAX(H$17:H23)</f>
        <v>9.3810836936308196E-3</v>
      </c>
      <c r="I37" s="28">
        <f ca="1">MAX(I$17:I23)</f>
        <v>8.1519161425113538E-3</v>
      </c>
      <c r="J37" s="28">
        <f ca="1">MAX(J$17:J23)</f>
        <v>6.2386945414577653E-3</v>
      </c>
      <c r="K37" s="28">
        <f ca="1">MAX(K$17:K23)</f>
        <v>5.5544536495439317E-3</v>
      </c>
      <c r="L37" s="28">
        <f ca="1">MAX(L$17:L23)</f>
        <v>5.6846731180819517E-3</v>
      </c>
      <c r="M37" s="28">
        <f ca="1">MAX(M$17:M23)</f>
        <v>5.1189144170412093E-3</v>
      </c>
      <c r="N37" s="28">
        <f ca="1">MAX(N$17:N23)</f>
        <v>5.9875660452034154E-3</v>
      </c>
      <c r="O37" s="28">
        <f ca="1">MAX(O$17:O23)</f>
        <v>6.0058168295860316E-3</v>
      </c>
      <c r="P37" s="28">
        <f ca="1">MAX(P$17:P23)</f>
        <v>5.6555620159431733E-3</v>
      </c>
      <c r="Q37" s="28">
        <f ca="1">MAX(Q$17:Q23)</f>
        <v>5.5074060927876034E-3</v>
      </c>
      <c r="R37" s="28">
        <f ca="1">MAX(R$17:R23)</f>
        <v>5.7210943054515073E-3</v>
      </c>
      <c r="S37" s="28">
        <f ca="1">MAX(S$17:S23)</f>
        <v>5.9720805845937218E-3</v>
      </c>
      <c r="T37" s="28">
        <f ca="1">MAX(T$17:T23)</f>
        <v>5.5616896535285671E-3</v>
      </c>
      <c r="U37" s="28">
        <f ca="1">MAX(U$17:U23)</f>
        <v>5.438087366820471E-3</v>
      </c>
      <c r="V37" s="28">
        <f ca="1">MAX(V$17:V23)</f>
        <v>4.7823511916967043E-3</v>
      </c>
      <c r="W37" s="28">
        <f ca="1">MAX(W$17:W23)</f>
        <v>7.4550850005879049E-3</v>
      </c>
      <c r="X37" s="28">
        <f ca="1">MAX(X$17:X23)</f>
        <v>1.138899111112371E-2</v>
      </c>
      <c r="Y37" s="28">
        <f ca="1">MAX(Y$17:Y23)</f>
        <v>1.414680468736482E-2</v>
      </c>
      <c r="Z37" s="28">
        <f ca="1">MAX(Z$17:Z23)</f>
        <v>1.5661256945416965E-2</v>
      </c>
      <c r="AA37" s="28">
        <f ca="1">MAX(AA$17:AA23)</f>
        <v>1.6671568831258841E-2</v>
      </c>
      <c r="AB37" s="28">
        <f ca="1">MAX(AB$17:AB23)</f>
        <v>1.7569940296251817E-2</v>
      </c>
      <c r="AC37" s="28">
        <f ca="1">MAX(AC$17:AC23)</f>
        <v>1.8165222265290767E-2</v>
      </c>
      <c r="AD37" s="28">
        <f ca="1">MAX(AD$17:AD23)</f>
        <v>2.1372721154045423E-2</v>
      </c>
      <c r="AE37" s="28">
        <f ca="1">MAX(AE$17:AE23)</f>
        <v>2.2666210787690346E-2</v>
      </c>
      <c r="AF37" s="28">
        <f ca="1">MAX(AF$17:AF23)</f>
        <v>2.1897537928035588E-2</v>
      </c>
      <c r="AG37" s="28">
        <f ca="1">MAX(AG$17:AG23)</f>
        <v>2.1534700010579486E-2</v>
      </c>
      <c r="AH37" s="28">
        <f ca="1">MAX(AH$17:AH23)</f>
        <v>2.2519351086627538E-2</v>
      </c>
      <c r="AI37" s="28">
        <f ca="1">MAX(AI$17:AI23)</f>
        <v>2.4954951914953998E-2</v>
      </c>
      <c r="AJ37" s="28">
        <f ca="1">MAX(AJ$17:AJ23)</f>
        <v>2.8228027896853823E-2</v>
      </c>
      <c r="AK37" s="28">
        <f ca="1">MAX(AK$17:AK23)</f>
        <v>3.4805858439653295E-2</v>
      </c>
      <c r="AL37" s="28">
        <f ca="1">MAX(AL$17:AL23)</f>
        <v>3.2140473977160057E-2</v>
      </c>
      <c r="AM37" s="28">
        <f ca="1">MAX(AM$17:AM23)</f>
        <v>0</v>
      </c>
      <c r="AN37" s="28">
        <f ca="1">MAX(AN$17:AN23)</f>
        <v>0</v>
      </c>
      <c r="AO37" s="28">
        <f ca="1">MAX(AO$17:AO23)</f>
        <v>0</v>
      </c>
      <c r="AP37" s="28">
        <f ca="1">MAX(AP$17:AP23)</f>
        <v>0</v>
      </c>
      <c r="AQ37" s="28">
        <f ca="1">MAX(AQ$17:AQ23)</f>
        <v>0</v>
      </c>
      <c r="AR37" s="28">
        <f ca="1">MAX(AR$17:AR23)</f>
        <v>0</v>
      </c>
      <c r="AS37" s="28">
        <f ca="1">MAX(AS$17:AS23)</f>
        <v>0</v>
      </c>
      <c r="AT37" s="28">
        <f ca="1">MAX(AT$17:AT23)</f>
        <v>0</v>
      </c>
      <c r="AU37" s="28">
        <f ca="1">MAX(AU$17:AU23)</f>
        <v>0</v>
      </c>
      <c r="AV37" s="28">
        <f ca="1">MAX(AV$17:AV23)</f>
        <v>0</v>
      </c>
      <c r="AW37" s="28">
        <f ca="1">MAX(AW$17:AW23)</f>
        <v>0</v>
      </c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K37" s="9">
        <f ca="1">INDEX(_SSAutESP,ROWS($A$1:A22))</f>
        <v>3271976</v>
      </c>
      <c r="BL37" s="9">
        <f ca="1">INDEX(_SSAutESP,ROWS($A$1:C22))</f>
        <v>3271976</v>
      </c>
      <c r="BM37" s="9"/>
    </row>
    <row r="38" spans="1:65" x14ac:dyDescent="0.25">
      <c r="A38" s="5">
        <v>8</v>
      </c>
      <c r="B38" s="28">
        <f ca="1">MAX(B$17:B24)</f>
        <v>1.1079539292133121E-2</v>
      </c>
      <c r="C38" s="28">
        <f ca="1">MAX(C$17:C24)</f>
        <v>1.1264738367874791E-2</v>
      </c>
      <c r="D38" s="28">
        <f ca="1">MAX(D$17:D24)</f>
        <v>1.102982761415915E-2</v>
      </c>
      <c r="E38" s="28">
        <f ca="1">MAX(E$17:E24)</f>
        <v>1.1899885313137022E-2</v>
      </c>
      <c r="F38" s="28">
        <f ca="1">MAX(F$17:F24)</f>
        <v>1.0918208755738882E-2</v>
      </c>
      <c r="G38" s="28">
        <f ca="1">MAX(G$17:G24)</f>
        <v>1.014070113509931E-2</v>
      </c>
      <c r="H38" s="28">
        <f ca="1">MAX(H$17:H24)</f>
        <v>9.8691574476044569E-3</v>
      </c>
      <c r="I38" s="28">
        <f ca="1">MAX(I$17:I24)</f>
        <v>9.6302931857876178E-3</v>
      </c>
      <c r="J38" s="28">
        <f ca="1">MAX(J$17:J24)</f>
        <v>8.5767154097668857E-3</v>
      </c>
      <c r="K38" s="28">
        <f ca="1">MAX(K$17:K24)</f>
        <v>7.025406685302495E-3</v>
      </c>
      <c r="L38" s="28">
        <f ca="1">MAX(L$17:L24)</f>
        <v>6.6972289981334192E-3</v>
      </c>
      <c r="M38" s="28">
        <f ca="1">MAX(M$17:M24)</f>
        <v>6.7243134166001918E-3</v>
      </c>
      <c r="N38" s="28">
        <f ca="1">MAX(N$17:N24)</f>
        <v>6.9582300768917631E-3</v>
      </c>
      <c r="O38" s="28">
        <f ca="1">MAX(O$17:O24)</f>
        <v>6.8867383798378156E-3</v>
      </c>
      <c r="P38" s="28">
        <f ca="1">MAX(P$17:P24)</f>
        <v>6.6786021253242914E-3</v>
      </c>
      <c r="Q38" s="28">
        <f ca="1">MAX(Q$17:Q24)</f>
        <v>6.345220176292036E-3</v>
      </c>
      <c r="R38" s="28">
        <f ca="1">MAX(R$17:R24)</f>
        <v>6.7038453873801019E-3</v>
      </c>
      <c r="S38" s="28">
        <f ca="1">MAX(S$17:S24)</f>
        <v>6.958318216574718E-3</v>
      </c>
      <c r="T38" s="28">
        <f ca="1">MAX(T$17:T24)</f>
        <v>7.1495299044975411E-3</v>
      </c>
      <c r="U38" s="28">
        <f ca="1">MAX(U$17:U24)</f>
        <v>6.405568443575608E-3</v>
      </c>
      <c r="V38" s="28">
        <f ca="1">MAX(V$17:V24)</f>
        <v>7.8579696117036003E-3</v>
      </c>
      <c r="W38" s="28">
        <f ca="1">MAX(W$17:W24)</f>
        <v>9.5463631242892876E-3</v>
      </c>
      <c r="X38" s="28">
        <f ca="1">MAX(X$17:X24)</f>
        <v>1.2084707253057419E-2</v>
      </c>
      <c r="Y38" s="28">
        <f ca="1">MAX(Y$17:Y24)</f>
        <v>1.414680468736482E-2</v>
      </c>
      <c r="Z38" s="28">
        <f ca="1">MAX(Z$17:Z24)</f>
        <v>1.5661256945416965E-2</v>
      </c>
      <c r="AA38" s="28">
        <f ca="1">MAX(AA$17:AA24)</f>
        <v>1.6671568831258841E-2</v>
      </c>
      <c r="AB38" s="28">
        <f ca="1">MAX(AB$17:AB24)</f>
        <v>1.7569940296251817E-2</v>
      </c>
      <c r="AC38" s="28">
        <f ca="1">MAX(AC$17:AC24)</f>
        <v>1.8165222265290767E-2</v>
      </c>
      <c r="AD38" s="28">
        <f ca="1">MAX(AD$17:AD24)</f>
        <v>2.1372721154045423E-2</v>
      </c>
      <c r="AE38" s="28">
        <f ca="1">MAX(AE$17:AE24)</f>
        <v>2.2666210787690346E-2</v>
      </c>
      <c r="AF38" s="28">
        <f ca="1">MAX(AF$17:AF24)</f>
        <v>2.2075194670706545E-2</v>
      </c>
      <c r="AG38" s="28">
        <f ca="1">MAX(AG$17:AG24)</f>
        <v>2.1534700010579486E-2</v>
      </c>
      <c r="AH38" s="28">
        <f ca="1">MAX(AH$17:AH24)</f>
        <v>2.2519351086627538E-2</v>
      </c>
      <c r="AI38" s="28">
        <f ca="1">MAX(AI$17:AI24)</f>
        <v>2.4954951914953998E-2</v>
      </c>
      <c r="AJ38" s="28">
        <f ca="1">MAX(AJ$17:AJ24)</f>
        <v>2.8228027896853823E-2</v>
      </c>
      <c r="AK38" s="28">
        <f ca="1">MAX(AK$17:AK24)</f>
        <v>3.4805858439653295E-2</v>
      </c>
      <c r="AL38" s="28">
        <f ca="1">MAX(AL$17:AL24)</f>
        <v>4.2754565558489485E-2</v>
      </c>
      <c r="AM38" s="28">
        <f ca="1">MAX(AM$17:AM24)</f>
        <v>0</v>
      </c>
      <c r="AN38" s="28">
        <f ca="1">MAX(AN$17:AN24)</f>
        <v>0</v>
      </c>
      <c r="AO38" s="28">
        <f ca="1">MAX(AO$17:AO24)</f>
        <v>0</v>
      </c>
      <c r="AP38" s="28">
        <f ca="1">MAX(AP$17:AP24)</f>
        <v>0</v>
      </c>
      <c r="AQ38" s="28">
        <f ca="1">MAX(AQ$17:AQ24)</f>
        <v>0</v>
      </c>
      <c r="AR38" s="28">
        <f ca="1">MAX(AR$17:AR24)</f>
        <v>0</v>
      </c>
      <c r="AS38" s="28">
        <f ca="1">MAX(AS$17:AS24)</f>
        <v>0</v>
      </c>
      <c r="AT38" s="28">
        <f ca="1">MAX(AT$17:AT24)</f>
        <v>0</v>
      </c>
      <c r="AU38" s="28">
        <f ca="1">MAX(AU$17:AU24)</f>
        <v>0</v>
      </c>
      <c r="AV38" s="28">
        <f ca="1">MAX(AV$17:AV24)</f>
        <v>0</v>
      </c>
      <c r="AW38" s="28">
        <f ca="1">MAX(AW$17:AW24)</f>
        <v>0</v>
      </c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K38" s="9">
        <f ca="1">INDEX(_SSAutESP,ROWS($A$1:A23))</f>
        <v>3269092</v>
      </c>
      <c r="BL38" s="9">
        <f ca="1">INDEX(_SSAutESP,ROWS($A$1:C23))</f>
        <v>3269092</v>
      </c>
      <c r="BM38" s="9"/>
    </row>
    <row r="39" spans="1:65" x14ac:dyDescent="0.25">
      <c r="A39" s="6">
        <v>9</v>
      </c>
      <c r="B39" s="28">
        <f ca="1">MAX(B$17:B25)</f>
        <v>1.1112520207809432E-2</v>
      </c>
      <c r="C39" s="28">
        <f ca="1">MAX(C$17:C25)</f>
        <v>1.2004502923885305E-2</v>
      </c>
      <c r="D39" s="28">
        <f ca="1">MAX(D$17:D25)</f>
        <v>1.17396367666822E-2</v>
      </c>
      <c r="E39" s="28">
        <f ca="1">MAX(E$17:E25)</f>
        <v>1.2309162680373008E-2</v>
      </c>
      <c r="F39" s="28">
        <f ca="1">MAX(F$17:F25)</f>
        <v>1.2636271745875319E-2</v>
      </c>
      <c r="G39" s="28">
        <f ca="1">MAX(G$17:G25)</f>
        <v>1.1720790458535538E-2</v>
      </c>
      <c r="H39" s="28">
        <f ca="1">MAX(H$17:H25)</f>
        <v>1.0835860089127656E-2</v>
      </c>
      <c r="I39" s="28">
        <f ca="1">MAX(I$17:I25)</f>
        <v>1.0524071101986127E-2</v>
      </c>
      <c r="J39" s="28">
        <f ca="1">MAX(J$17:J25)</f>
        <v>1.0385457985957745E-2</v>
      </c>
      <c r="K39" s="28">
        <f ca="1">MAX(K$17:K25)</f>
        <v>9.5994620759878753E-3</v>
      </c>
      <c r="L39" s="28">
        <f ca="1">MAX(L$17:L25)</f>
        <v>8.6295360562819515E-3</v>
      </c>
      <c r="M39" s="28">
        <f ca="1">MAX(M$17:M25)</f>
        <v>7.9075337726525283E-3</v>
      </c>
      <c r="N39" s="28">
        <f ca="1">MAX(N$17:N25)</f>
        <v>8.3990126962473245E-3</v>
      </c>
      <c r="O39" s="28">
        <f ca="1">MAX(O$17:O25)</f>
        <v>7.9165376335751242E-3</v>
      </c>
      <c r="P39" s="28">
        <f ca="1">MAX(P$17:P25)</f>
        <v>7.525215704404651E-3</v>
      </c>
      <c r="Q39" s="28">
        <f ca="1">MAX(Q$17:Q25)</f>
        <v>7.4195464544305218E-3</v>
      </c>
      <c r="R39" s="28">
        <f ca="1">MAX(R$17:R25)</f>
        <v>7.3074511124613896E-3</v>
      </c>
      <c r="S39" s="28">
        <f ca="1">MAX(S$17:S25)</f>
        <v>7.5364458480311385E-3</v>
      </c>
      <c r="T39" s="28">
        <f ca="1">MAX(T$17:T25)</f>
        <v>7.4132920716656744E-3</v>
      </c>
      <c r="U39" s="28">
        <f ca="1">MAX(U$17:U25)</f>
        <v>9.0474960777068222E-3</v>
      </c>
      <c r="V39" s="28">
        <f ca="1">MAX(V$17:V25)</f>
        <v>9.962868442913643E-3</v>
      </c>
      <c r="W39" s="28">
        <f ca="1">MAX(W$17:W25)</f>
        <v>1.1191292954726633E-2</v>
      </c>
      <c r="X39" s="28">
        <f ca="1">MAX(X$17:X25)</f>
        <v>1.2084707253057419E-2</v>
      </c>
      <c r="Y39" s="28">
        <f ca="1">MAX(Y$17:Y25)</f>
        <v>1.414680468736482E-2</v>
      </c>
      <c r="Z39" s="28">
        <f ca="1">MAX(Z$17:Z25)</f>
        <v>1.5661256945416965E-2</v>
      </c>
      <c r="AA39" s="28">
        <f ca="1">MAX(AA$17:AA25)</f>
        <v>1.6671568831258841E-2</v>
      </c>
      <c r="AB39" s="28">
        <f ca="1">MAX(AB$17:AB25)</f>
        <v>1.7569940296251817E-2</v>
      </c>
      <c r="AC39" s="28">
        <f ca="1">MAX(AC$17:AC25)</f>
        <v>1.8165222265290767E-2</v>
      </c>
      <c r="AD39" s="28">
        <f ca="1">MAX(AD$17:AD25)</f>
        <v>2.1372721154045423E-2</v>
      </c>
      <c r="AE39" s="28">
        <f ca="1">MAX(AE$17:AE25)</f>
        <v>2.2666210787690346E-2</v>
      </c>
      <c r="AF39" s="28">
        <f ca="1">MAX(AF$17:AF25)</f>
        <v>2.2075194670706545E-2</v>
      </c>
      <c r="AG39" s="28">
        <f ca="1">MAX(AG$17:AG25)</f>
        <v>2.1534700010579486E-2</v>
      </c>
      <c r="AH39" s="28">
        <f ca="1">MAX(AH$17:AH25)</f>
        <v>2.2519351086627538E-2</v>
      </c>
      <c r="AI39" s="28">
        <f ca="1">MAX(AI$17:AI25)</f>
        <v>2.4954951914953998E-2</v>
      </c>
      <c r="AJ39" s="28">
        <f ca="1">MAX(AJ$17:AJ25)</f>
        <v>2.8228027896853823E-2</v>
      </c>
      <c r="AK39" s="28">
        <f ca="1">MAX(AK$17:AK25)</f>
        <v>3.4805858439653295E-2</v>
      </c>
      <c r="AL39" s="28">
        <f ca="1">MAX(AL$17:AL25)</f>
        <v>4.2754565558489485E-2</v>
      </c>
      <c r="AM39" s="28">
        <f ca="1">MAX(AM$17:AM25)</f>
        <v>0</v>
      </c>
      <c r="AN39" s="28">
        <f ca="1">MAX(AN$17:AN25)</f>
        <v>0</v>
      </c>
      <c r="AO39" s="28">
        <f ca="1">MAX(AO$17:AO25)</f>
        <v>0</v>
      </c>
      <c r="AP39" s="28">
        <f ca="1">MAX(AP$17:AP25)</f>
        <v>0</v>
      </c>
      <c r="AQ39" s="28">
        <f ca="1">MAX(AQ$17:AQ25)</f>
        <v>0</v>
      </c>
      <c r="AR39" s="28">
        <f ca="1">MAX(AR$17:AR25)</f>
        <v>0</v>
      </c>
      <c r="AS39" s="28">
        <f ca="1">MAX(AS$17:AS25)</f>
        <v>0</v>
      </c>
      <c r="AT39" s="28">
        <f ca="1">MAX(AT$17:AT25)</f>
        <v>0</v>
      </c>
      <c r="AU39" s="28">
        <f ca="1">MAX(AU$17:AU25)</f>
        <v>0</v>
      </c>
      <c r="AV39" s="28">
        <f ca="1">MAX(AV$17:AV25)</f>
        <v>0</v>
      </c>
      <c r="AW39" s="28">
        <f ca="1">MAX(AW$17:AW25)</f>
        <v>0</v>
      </c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K39" s="9">
        <f ca="1">INDEX(_SSAutESP,ROWS($A$1:A24))</f>
        <v>3269088</v>
      </c>
      <c r="BL39" s="9">
        <f ca="1">INDEX(_SSAutESP,ROWS($A$1:C24))</f>
        <v>3269088</v>
      </c>
      <c r="BM39" s="9"/>
    </row>
    <row r="40" spans="1:65" x14ac:dyDescent="0.25">
      <c r="A40" s="6">
        <v>10</v>
      </c>
      <c r="B40" s="28">
        <f ca="1">MAX(B$17:B26)</f>
        <v>1.1575173801479367E-2</v>
      </c>
      <c r="C40" s="28">
        <f ca="1">MAX(C$17:C26)</f>
        <v>1.2188867328876852E-2</v>
      </c>
      <c r="D40" s="28">
        <f ca="1">MAX(D$17:D26)</f>
        <v>1.217915339264841E-2</v>
      </c>
      <c r="E40" s="28">
        <f ca="1">MAX(E$17:E26)</f>
        <v>1.2926282888425138E-2</v>
      </c>
      <c r="F40" s="28">
        <f ca="1">MAX(F$17:F26)</f>
        <v>1.345773704491097E-2</v>
      </c>
      <c r="G40" s="28">
        <f ca="1">MAX(G$17:G26)</f>
        <v>1.3557661209624563E-2</v>
      </c>
      <c r="H40" s="28">
        <f ca="1">MAX(H$17:H26)</f>
        <v>1.2720328614848583E-2</v>
      </c>
      <c r="I40" s="28">
        <f ca="1">MAX(I$17:I26)</f>
        <v>1.1576916589740091E-2</v>
      </c>
      <c r="J40" s="28">
        <f ca="1">MAX(J$17:J26)</f>
        <v>1.130934256024943E-2</v>
      </c>
      <c r="K40" s="28">
        <f ca="1">MAX(K$17:K26)</f>
        <v>1.1547198306540298E-2</v>
      </c>
      <c r="L40" s="28">
        <f ca="1">MAX(L$17:L26)</f>
        <v>1.1331750240132134E-2</v>
      </c>
      <c r="M40" s="28">
        <f ca="1">MAX(M$17:M26)</f>
        <v>9.8789828086505542E-3</v>
      </c>
      <c r="N40" s="28">
        <f ca="1">MAX(N$17:N26)</f>
        <v>9.3131474174711921E-3</v>
      </c>
      <c r="O40" s="28">
        <f ca="1">MAX(O$17:O26)</f>
        <v>9.2694295325399037E-3</v>
      </c>
      <c r="P40" s="28">
        <f ca="1">MAX(P$17:P26)</f>
        <v>8.3423233113241076E-3</v>
      </c>
      <c r="Q40" s="28">
        <f ca="1">MAX(Q$17:Q26)</f>
        <v>7.8404748689437712E-3</v>
      </c>
      <c r="R40" s="28">
        <f ca="1">MAX(R$17:R26)</f>
        <v>7.9161431304463348E-3</v>
      </c>
      <c r="S40" s="28">
        <f ca="1">MAX(S$17:S26)</f>
        <v>7.5364458480311385E-3</v>
      </c>
      <c r="T40" s="28">
        <f ca="1">MAX(T$17:T26)</f>
        <v>8.6627076446293503E-3</v>
      </c>
      <c r="U40" s="28">
        <f ca="1">MAX(U$17:U26)</f>
        <v>1.0239147742051256E-2</v>
      </c>
      <c r="V40" s="28">
        <f ca="1">MAX(V$17:V26)</f>
        <v>1.089754538026895E-2</v>
      </c>
      <c r="W40" s="28">
        <f ca="1">MAX(W$17:W26)</f>
        <v>1.1191292954726633E-2</v>
      </c>
      <c r="X40" s="28">
        <f ca="1">MAX(X$17:X26)</f>
        <v>1.2084707253057419E-2</v>
      </c>
      <c r="Y40" s="28">
        <f ca="1">MAX(Y$17:Y26)</f>
        <v>1.414680468736482E-2</v>
      </c>
      <c r="Z40" s="28">
        <f ca="1">MAX(Z$17:Z26)</f>
        <v>1.5661256945416965E-2</v>
      </c>
      <c r="AA40" s="28">
        <f ca="1">MAX(AA$17:AA26)</f>
        <v>1.6671568831258841E-2</v>
      </c>
      <c r="AB40" s="28">
        <f ca="1">MAX(AB$17:AB26)</f>
        <v>1.7569940296251817E-2</v>
      </c>
      <c r="AC40" s="28">
        <f ca="1">MAX(AC$17:AC26)</f>
        <v>1.8165222265290767E-2</v>
      </c>
      <c r="AD40" s="28">
        <f ca="1">MAX(AD$17:AD26)</f>
        <v>2.1372721154045423E-2</v>
      </c>
      <c r="AE40" s="28">
        <f ca="1">MAX(AE$17:AE26)</f>
        <v>2.2666210787690346E-2</v>
      </c>
      <c r="AF40" s="28">
        <f ca="1">MAX(AF$17:AF26)</f>
        <v>2.2075194670706545E-2</v>
      </c>
      <c r="AG40" s="28">
        <f ca="1">MAX(AG$17:AG26)</f>
        <v>2.1534700010579486E-2</v>
      </c>
      <c r="AH40" s="28">
        <f ca="1">MAX(AH$17:AH26)</f>
        <v>2.2519351086627538E-2</v>
      </c>
      <c r="AI40" s="28">
        <f ca="1">MAX(AI$17:AI26)</f>
        <v>2.4954951914953998E-2</v>
      </c>
      <c r="AJ40" s="28">
        <f ca="1">MAX(AJ$17:AJ26)</f>
        <v>2.8228027896853823E-2</v>
      </c>
      <c r="AK40" s="28">
        <f ca="1">MAX(AK$17:AK26)</f>
        <v>3.4805858439653295E-2</v>
      </c>
      <c r="AL40" s="28">
        <f ca="1">MAX(AL$17:AL26)</f>
        <v>4.2754565558489485E-2</v>
      </c>
      <c r="AM40" s="28">
        <f ca="1">MAX(AM$17:AM26)</f>
        <v>0</v>
      </c>
      <c r="AN40" s="28">
        <f ca="1">MAX(AN$17:AN26)</f>
        <v>0</v>
      </c>
      <c r="AO40" s="28">
        <f ca="1">MAX(AO$17:AO26)</f>
        <v>0</v>
      </c>
      <c r="AP40" s="28">
        <f ca="1">MAX(AP$17:AP26)</f>
        <v>0</v>
      </c>
      <c r="AQ40" s="28">
        <f ca="1">MAX(AQ$17:AQ26)</f>
        <v>0</v>
      </c>
      <c r="AR40" s="28">
        <f ca="1">MAX(AR$17:AR26)</f>
        <v>0</v>
      </c>
      <c r="AS40" s="28">
        <f ca="1">MAX(AS$17:AS26)</f>
        <v>0</v>
      </c>
      <c r="AT40" s="28">
        <f ca="1">MAX(AT$17:AT26)</f>
        <v>0</v>
      </c>
      <c r="AU40" s="28">
        <f ca="1">MAX(AU$17:AU26)</f>
        <v>0</v>
      </c>
      <c r="AV40" s="28">
        <f ca="1">MAX(AV$17:AV26)</f>
        <v>0</v>
      </c>
      <c r="AW40" s="28">
        <f ca="1">MAX(AW$17:AW26)</f>
        <v>0</v>
      </c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K40" s="9">
        <f ca="1">INDEX(_SSAutESP,ROWS($A$1:A25))</f>
        <v>3251119</v>
      </c>
      <c r="BL40" s="9">
        <f ca="1">INDEX(_SSAutESP,ROWS($A$1:C25))</f>
        <v>3251119</v>
      </c>
      <c r="BM40" s="9"/>
    </row>
    <row r="41" spans="1:65" x14ac:dyDescent="0.25">
      <c r="A41" s="6">
        <v>11</v>
      </c>
      <c r="B41" s="28">
        <f ca="1">MAX(B$17:B27)</f>
        <v>1.1575173801479367E-2</v>
      </c>
      <c r="C41" s="28">
        <f ca="1">MAX(C$17:C27)</f>
        <v>1.2426601360756948E-2</v>
      </c>
      <c r="D41" s="28">
        <f ca="1">MAX(D$17:D27)</f>
        <v>1.2575647969849557E-2</v>
      </c>
      <c r="E41" s="28">
        <f ca="1">MAX(E$17:E27)</f>
        <v>1.3801912559434385E-2</v>
      </c>
      <c r="F41" s="28">
        <f ca="1">MAX(F$17:F27)</f>
        <v>1.4136558145109199E-2</v>
      </c>
      <c r="G41" s="28">
        <f ca="1">MAX(G$17:G27)</f>
        <v>1.4446984540133417E-2</v>
      </c>
      <c r="H41" s="28">
        <f ca="1">MAX(H$17:H27)</f>
        <v>1.4669609699395292E-2</v>
      </c>
      <c r="I41" s="28">
        <f ca="1">MAX(I$17:I27)</f>
        <v>1.3592672966584356E-2</v>
      </c>
      <c r="J41" s="28">
        <f ca="1">MAX(J$17:J27)</f>
        <v>1.2364651677905463E-2</v>
      </c>
      <c r="K41" s="28">
        <f ca="1">MAX(K$17:K27)</f>
        <v>1.2575991772764699E-2</v>
      </c>
      <c r="L41" s="28">
        <f ca="1">MAX(L$17:L27)</f>
        <v>1.3087261353085394E-2</v>
      </c>
      <c r="M41" s="28">
        <f ca="1">MAX(M$17:M27)</f>
        <v>1.2162452833090379E-2</v>
      </c>
      <c r="N41" s="28">
        <f ca="1">MAX(N$17:N27)</f>
        <v>1.1006591860300383E-2</v>
      </c>
      <c r="O41" s="28">
        <f ca="1">MAX(O$17:O27)</f>
        <v>1.02372952542003E-2</v>
      </c>
      <c r="P41" s="28">
        <f ca="1">MAX(P$17:P27)</f>
        <v>9.5129153329008617E-3</v>
      </c>
      <c r="Q41" s="28">
        <f ca="1">MAX(Q$17:Q27)</f>
        <v>8.4098616437139964E-3</v>
      </c>
      <c r="R41" s="28">
        <f ca="1">MAX(R$17:R27)</f>
        <v>7.9161431304463348E-3</v>
      </c>
      <c r="S41" s="28">
        <f ca="1">MAX(S$17:S27)</f>
        <v>8.7275093048573942E-3</v>
      </c>
      <c r="T41" s="28">
        <f ca="1">MAX(T$17:T27)</f>
        <v>9.6836689962316296E-3</v>
      </c>
      <c r="U41" s="28">
        <f ca="1">MAX(U$17:U27)</f>
        <v>1.0321551594781524E-2</v>
      </c>
      <c r="V41" s="28">
        <f ca="1">MAX(V$17:V27)</f>
        <v>1.089754538026895E-2</v>
      </c>
      <c r="W41" s="28">
        <f ca="1">MAX(W$17:W27)</f>
        <v>1.1191292954726633E-2</v>
      </c>
      <c r="X41" s="28">
        <f ca="1">MAX(X$17:X27)</f>
        <v>1.2084707253057419E-2</v>
      </c>
      <c r="Y41" s="28">
        <f ca="1">MAX(Y$17:Y27)</f>
        <v>1.414680468736482E-2</v>
      </c>
      <c r="Z41" s="28">
        <f ca="1">MAX(Z$17:Z27)</f>
        <v>1.5661256945416965E-2</v>
      </c>
      <c r="AA41" s="28">
        <f ca="1">MAX(AA$17:AA27)</f>
        <v>1.6671568831258841E-2</v>
      </c>
      <c r="AB41" s="28">
        <f ca="1">MAX(AB$17:AB27)</f>
        <v>1.7569940296251817E-2</v>
      </c>
      <c r="AC41" s="28">
        <f ca="1">MAX(AC$17:AC27)</f>
        <v>1.8165222265290767E-2</v>
      </c>
      <c r="AD41" s="28">
        <f ca="1">MAX(AD$17:AD27)</f>
        <v>2.1372721154045423E-2</v>
      </c>
      <c r="AE41" s="28">
        <f ca="1">MAX(AE$17:AE27)</f>
        <v>2.2666210787690346E-2</v>
      </c>
      <c r="AF41" s="28">
        <f ca="1">MAX(AF$17:AF27)</f>
        <v>2.2075194670706545E-2</v>
      </c>
      <c r="AG41" s="28">
        <f ca="1">MAX(AG$17:AG27)</f>
        <v>2.1534700010579486E-2</v>
      </c>
      <c r="AH41" s="28">
        <f ca="1">MAX(AH$17:AH27)</f>
        <v>2.2519351086627538E-2</v>
      </c>
      <c r="AI41" s="28">
        <f ca="1">MAX(AI$17:AI27)</f>
        <v>2.4954951914953998E-2</v>
      </c>
      <c r="AJ41" s="28">
        <f ca="1">MAX(AJ$17:AJ27)</f>
        <v>2.8228027896853823E-2</v>
      </c>
      <c r="AK41" s="28">
        <f ca="1">MAX(AK$17:AK27)</f>
        <v>3.4805858439653295E-2</v>
      </c>
      <c r="AL41" s="28">
        <f ca="1">MAX(AL$17:AL27)</f>
        <v>4.2754565558489485E-2</v>
      </c>
      <c r="AM41" s="28">
        <f ca="1">MAX(AM$17:AM27)</f>
        <v>0</v>
      </c>
      <c r="AN41" s="28">
        <f ca="1">MAX(AN$17:AN27)</f>
        <v>0</v>
      </c>
      <c r="AO41" s="28">
        <f ca="1">MAX(AO$17:AO27)</f>
        <v>0</v>
      </c>
      <c r="AP41" s="28">
        <f ca="1">MAX(AP$17:AP27)</f>
        <v>0</v>
      </c>
      <c r="AQ41" s="28">
        <f ca="1">MAX(AQ$17:AQ27)</f>
        <v>0</v>
      </c>
      <c r="AR41" s="28">
        <f ca="1">MAX(AR$17:AR27)</f>
        <v>0</v>
      </c>
      <c r="AS41" s="28">
        <f ca="1">MAX(AS$17:AS27)</f>
        <v>0</v>
      </c>
      <c r="AT41" s="28">
        <f ca="1">MAX(AT$17:AT27)</f>
        <v>0</v>
      </c>
      <c r="AU41" s="28">
        <f ca="1">MAX(AU$17:AU27)</f>
        <v>0</v>
      </c>
      <c r="AV41" s="28">
        <f ca="1">MAX(AV$17:AV27)</f>
        <v>0</v>
      </c>
      <c r="AW41" s="28">
        <f ca="1">MAX(AW$17:AW27)</f>
        <v>0</v>
      </c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K41" s="9">
        <f ca="1">IFERROR(INDEX(_SSAutESP,ROWS($A$1:A26)),IFERROR(INDEX(Previsiones_SSAutESP,ROWS($A$1:A26)-_NumeroMeses),""))</f>
        <v>3257896.4</v>
      </c>
      <c r="BL41" s="9">
        <f ca="1">IFERROR(INDEX(Previsiones_SSAutESP,ROWS($A$1:A26)-_NumeroMeses)*(1-INDEX(Errores_SSAutESP,ROWS($A$1:A26)-_NumeroMeses)),BK41)</f>
        <v>3257896.4</v>
      </c>
      <c r="BM41" s="9" t="str">
        <f ca="1">IFERROR(INDEX(Previsiones_SSAutESP,ROWS($A$1:C26)-_NumeroMeses)*INDEX(Errores_SSAutESP,ROWS($A$1:C26)-_NumeroMeses),"")</f>
        <v/>
      </c>
    </row>
    <row r="42" spans="1:65" x14ac:dyDescent="0.25">
      <c r="A42" s="6">
        <v>12</v>
      </c>
      <c r="B42" s="28">
        <f ca="1">MAX(B$17:B28)</f>
        <v>1.1575173801479367E-2</v>
      </c>
      <c r="C42" s="28">
        <f ca="1">MAX(C$17:C28)</f>
        <v>1.2426601360756948E-2</v>
      </c>
      <c r="D42" s="28">
        <f ca="1">MAX(D$17:D28)</f>
        <v>1.2575647969849557E-2</v>
      </c>
      <c r="E42" s="28">
        <f ca="1">MAX(E$17:E28)</f>
        <v>1.3801912559434385E-2</v>
      </c>
      <c r="F42" s="28">
        <f ca="1">MAX(F$17:F28)</f>
        <v>1.4136558145109199E-2</v>
      </c>
      <c r="G42" s="28">
        <f ca="1">MAX(G$17:G28)</f>
        <v>1.4446984540133417E-2</v>
      </c>
      <c r="H42" s="28">
        <f ca="1">MAX(H$17:H28)</f>
        <v>1.4669609699395292E-2</v>
      </c>
      <c r="I42" s="28">
        <f ca="1">MAX(I$17:I28)</f>
        <v>1.4381109971621666E-2</v>
      </c>
      <c r="J42" s="28">
        <f ca="1">MAX(J$17:J28)</f>
        <v>1.3176496816306128E-2</v>
      </c>
      <c r="K42" s="28">
        <f ca="1">MAX(K$17:K28)</f>
        <v>1.2575991772764699E-2</v>
      </c>
      <c r="L42" s="28">
        <f ca="1">MAX(L$17:L28)</f>
        <v>1.3087261353085394E-2</v>
      </c>
      <c r="M42" s="28">
        <f ca="1">MAX(M$17:M28)</f>
        <v>1.2677678590787863E-2</v>
      </c>
      <c r="N42" s="28">
        <f ca="1">MAX(N$17:N28)</f>
        <v>1.2152898940845962E-2</v>
      </c>
      <c r="O42" s="28">
        <f ca="1">MAX(O$17:O28)</f>
        <v>1.0735005991614893E-2</v>
      </c>
      <c r="P42" s="28">
        <f ca="1">MAX(P$17:P28)</f>
        <v>9.9493039574077673E-3</v>
      </c>
      <c r="Q42" s="28">
        <f ca="1">MAX(Q$17:Q28)</f>
        <v>9.3265061495219053E-3</v>
      </c>
      <c r="R42" s="28">
        <f ca="1">MAX(R$17:R28)</f>
        <v>9.288239844096699E-3</v>
      </c>
      <c r="S42" s="28">
        <f ca="1">MAX(S$17:S28)</f>
        <v>9.960422181640366E-3</v>
      </c>
      <c r="T42" s="28">
        <f ca="1">MAX(T$17:T28)</f>
        <v>1.0380504828487283E-2</v>
      </c>
      <c r="U42" s="28">
        <f ca="1">MAX(U$17:U28)</f>
        <v>1.0321551594781524E-2</v>
      </c>
      <c r="V42" s="28">
        <f ca="1">MAX(V$17:V28)</f>
        <v>1.089754538026895E-2</v>
      </c>
      <c r="W42" s="28">
        <f ca="1">MAX(W$17:W28)</f>
        <v>1.1191292954726633E-2</v>
      </c>
      <c r="X42" s="28">
        <f ca="1">MAX(X$17:X28)</f>
        <v>1.2084707253057419E-2</v>
      </c>
      <c r="Y42" s="28">
        <f ca="1">MAX(Y$17:Y28)</f>
        <v>1.414680468736482E-2</v>
      </c>
      <c r="Z42" s="28">
        <f ca="1">MAX(Z$17:Z28)</f>
        <v>1.5661256945416965E-2</v>
      </c>
      <c r="AA42" s="28">
        <f ca="1">MAX(AA$17:AA28)</f>
        <v>1.6671568831258841E-2</v>
      </c>
      <c r="AB42" s="28">
        <f ca="1">MAX(AB$17:AB28)</f>
        <v>1.7569940296251817E-2</v>
      </c>
      <c r="AC42" s="28">
        <f ca="1">MAX(AC$17:AC28)</f>
        <v>1.8165222265290767E-2</v>
      </c>
      <c r="AD42" s="28">
        <f ca="1">MAX(AD$17:AD28)</f>
        <v>2.1372721154045423E-2</v>
      </c>
      <c r="AE42" s="28">
        <f ca="1">MAX(AE$17:AE28)</f>
        <v>2.2666210787690346E-2</v>
      </c>
      <c r="AF42" s="28">
        <f ca="1">MAX(AF$17:AF28)</f>
        <v>2.2075194670706545E-2</v>
      </c>
      <c r="AG42" s="28">
        <f ca="1">MAX(AG$17:AG28)</f>
        <v>2.1534700010579486E-2</v>
      </c>
      <c r="AH42" s="28">
        <f ca="1">MAX(AH$17:AH28)</f>
        <v>2.2519351086627538E-2</v>
      </c>
      <c r="AI42" s="28">
        <f ca="1">MAX(AI$17:AI28)</f>
        <v>2.4954951914953998E-2</v>
      </c>
      <c r="AJ42" s="28">
        <f ca="1">MAX(AJ$17:AJ28)</f>
        <v>2.8228027896853823E-2</v>
      </c>
      <c r="AK42" s="28">
        <f ca="1">MAX(AK$17:AK28)</f>
        <v>3.4805858439653295E-2</v>
      </c>
      <c r="AL42" s="28">
        <f ca="1">MAX(AL$17:AL28)</f>
        <v>4.2754565558489485E-2</v>
      </c>
      <c r="AM42" s="28">
        <f ca="1">MAX(AM$17:AM28)</f>
        <v>0</v>
      </c>
      <c r="AN42" s="28">
        <f ca="1">MAX(AN$17:AN28)</f>
        <v>0</v>
      </c>
      <c r="AO42" s="28">
        <f ca="1">MAX(AO$17:AO28)</f>
        <v>0</v>
      </c>
      <c r="AP42" s="28">
        <f ca="1">MAX(AP$17:AP28)</f>
        <v>0</v>
      </c>
      <c r="AQ42" s="28">
        <f ca="1">MAX(AQ$17:AQ28)</f>
        <v>0</v>
      </c>
      <c r="AR42" s="28">
        <f ca="1">MAX(AR$17:AR28)</f>
        <v>0</v>
      </c>
      <c r="AS42" s="28">
        <f ca="1">MAX(AS$17:AS28)</f>
        <v>0</v>
      </c>
      <c r="AT42" s="28">
        <f ca="1">MAX(AT$17:AT28)</f>
        <v>0</v>
      </c>
      <c r="AU42" s="28">
        <f ca="1">MAX(AU$17:AU28)</f>
        <v>0</v>
      </c>
      <c r="AV42" s="28">
        <f ca="1">MAX(AV$17:AV28)</f>
        <v>0</v>
      </c>
      <c r="AW42" s="28">
        <f ca="1">MAX(AW$17:AW28)</f>
        <v>0</v>
      </c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K42" s="9">
        <f ca="1">IFERROR(INDEX(_SSAutESP,ROWS($A$1:A27)),IFERROR(INDEX(Previsiones_SSAutESP,ROWS($A$1:A27)-_NumeroMeses),""))</f>
        <v>3252516.54</v>
      </c>
      <c r="BL42" s="9">
        <f ca="1">IFERROR(INDEX(Previsiones_SSAutESP,ROWS($A$1:A27)-_NumeroMeses)*(1-INDEX(Errores_SSAutESP,ROWS($A$1:A27)-_NumeroMeses)),BK42)</f>
        <v>3252516.54</v>
      </c>
      <c r="BM42" s="9" t="str">
        <f ca="1">IFERROR(INDEX(Previsiones_SSAutESP,ROWS($A$1:C27)-_NumeroMeses)*INDEX(Errores_SSAutESP,ROWS($A$1:C27)-_NumeroMeses),"")</f>
        <v/>
      </c>
    </row>
    <row r="43" spans="1:65" x14ac:dyDescent="0.25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K43" s="9">
        <f ca="1">IFERROR(INDEX(_SSAutESP,ROWS($A$1:A28)),IFERROR(INDEX(Previsiones_SSAutESP,ROWS($A$1:A28)-_NumeroMeses),""))</f>
        <v>3211266.65</v>
      </c>
      <c r="BL43" s="9">
        <f ca="1">IFERROR(INDEX(Previsiones_SSAutESP,ROWS($A$1:A28)-_NumeroMeses)*(1-INDEX(Errores_SSAutESP,ROWS($A$1:A28)-_NumeroMeses)),BK43)</f>
        <v>3211266.65</v>
      </c>
      <c r="BM43" s="9" t="str">
        <f ca="1">IFERROR(INDEX(Previsiones_SSAutESP,ROWS($A$1:C28)-_NumeroMeses)*INDEX(Errores_SSAutESP,ROWS($A$1:C28)-_NumeroMeses),"")</f>
        <v/>
      </c>
    </row>
    <row r="44" spans="1:65" x14ac:dyDescent="0.25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K44" s="9">
        <f ca="1">IFERROR(INDEX(_SSAutESP,ROWS($A$1:A29)),IFERROR(INDEX(Previsiones_SSAutESP,ROWS($A$1:A29)-_NumeroMeses),""))</f>
        <v>3220906.75</v>
      </c>
      <c r="BL44" s="9">
        <f ca="1">IFERROR(INDEX(Previsiones_SSAutESP,ROWS($A$1:A29)-_NumeroMeses)*(1-INDEX(Errores_SSAutESP,ROWS($A$1:A29)-_NumeroMeses)),BK44)</f>
        <v>3220906.75</v>
      </c>
      <c r="BM44" s="9" t="str">
        <f ca="1">IFERROR(INDEX(Previsiones_SSAutESP,ROWS($A$1:C29)-_NumeroMeses)*INDEX(Errores_SSAutESP,ROWS($A$1:C29)-_NumeroMeses),"")</f>
        <v/>
      </c>
    </row>
    <row r="45" spans="1:65" x14ac:dyDescent="0.25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K45" s="9">
        <f ca="1">IFERROR(INDEX(_SSAutESP,ROWS($A$1:A30)),IFERROR(INDEX(Previsiones_SSAutESP,ROWS($A$1:A30)-_NumeroMeses),""))</f>
        <v>3245252.4545499999</v>
      </c>
      <c r="BL45" s="9">
        <f ca="1">IFERROR(INDEX(Previsiones_SSAutESP,ROWS($A$1:A30)-_NumeroMeses)*(1-INDEX(Errores_SSAutESP,ROWS($A$1:A30)-_NumeroMeses)),BK45)</f>
        <v>3245252.4545499999</v>
      </c>
      <c r="BM45" s="9" t="str">
        <f ca="1">IFERROR(INDEX(Previsiones_SSAutESP,ROWS($A$1:C30)-_NumeroMeses)*INDEX(Errores_SSAutESP,ROWS($A$1:C30)-_NumeroMeses),"")</f>
        <v/>
      </c>
    </row>
    <row r="46" spans="1:65" x14ac:dyDescent="0.25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K46" s="9">
        <f ca="1">IFERROR(INDEX(_SSAutESP,ROWS($A$1:A31)),IFERROR(INDEX(Previsiones_SSAutESP,ROWS($A$1:A31)-_NumeroMeses),""))</f>
        <v>3262757.9</v>
      </c>
      <c r="BL46" s="9">
        <f ca="1">IFERROR(INDEX(Previsiones_SSAutESP,ROWS($A$1:A31)-_NumeroMeses)*(1-INDEX(Errores_SSAutESP,ROWS($A$1:A31)-_NumeroMeses)),BK46)</f>
        <v>3262757.9</v>
      </c>
      <c r="BM46" s="9" t="str">
        <f ca="1">IFERROR(INDEX(Previsiones_SSAutESP,ROWS($A$1:C31)-_NumeroMeses)*INDEX(Errores_SSAutESP,ROWS($A$1:C31)-_NumeroMeses),"")</f>
        <v/>
      </c>
    </row>
    <row r="47" spans="1:65" x14ac:dyDescent="0.25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K47" s="9">
        <f ca="1">IFERROR(INDEX(_SSAutESP,ROWS($A$1:A32)),IFERROR(INDEX(Previsiones_SSAutESP,ROWS($A$1:A32)-_NumeroMeses),""))</f>
        <v>3263160.3199999998</v>
      </c>
      <c r="BL47" s="9">
        <f ca="1">IFERROR(INDEX(Previsiones_SSAutESP,ROWS($A$1:A32)-_NumeroMeses)*(1-INDEX(Errores_SSAutESP,ROWS($A$1:A32)-_NumeroMeses)),BK47)</f>
        <v>3263160.3199999998</v>
      </c>
      <c r="BM47" s="9" t="str">
        <f ca="1">IFERROR(INDEX(Previsiones_SSAutESP,ROWS($A$1:C32)-_NumeroMeses)*INDEX(Errores_SSAutESP,ROWS($A$1:C32)-_NumeroMeses),"")</f>
        <v/>
      </c>
    </row>
    <row r="48" spans="1:65" x14ac:dyDescent="0.25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K48" s="9">
        <f ca="1">IFERROR(INDEX(_SSAutESP,ROWS($A$1:A33)),IFERROR(INDEX(Previsiones_SSAutESP,ROWS($A$1:A33)-_NumeroMeses),""))</f>
        <v>3263552.58</v>
      </c>
      <c r="BL48" s="9">
        <f ca="1">IFERROR(INDEX(Previsiones_SSAutESP,ROWS($A$1:A33)-_NumeroMeses)*(1-INDEX(Errores_SSAutESP,ROWS($A$1:A33)-_NumeroMeses)),BK48)</f>
        <v>3263552.58</v>
      </c>
      <c r="BM48" s="9" t="str">
        <f ca="1">IFERROR(INDEX(Previsiones_SSAutESP,ROWS($A$1:C33)-_NumeroMeses)*INDEX(Errores_SSAutESP,ROWS($A$1:C33)-_NumeroMeses),"")</f>
        <v/>
      </c>
    </row>
    <row r="49" spans="7:65" x14ac:dyDescent="0.25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K49" s="9">
        <f ca="1">IFERROR(INDEX(_SSAutESP,ROWS($A$1:A34)),IFERROR(INDEX(Previsiones_SSAutESP,ROWS($A$1:A34)-_NumeroMeses),""))</f>
        <v>3265368.95</v>
      </c>
      <c r="BL49" s="9">
        <f ca="1">IFERROR(INDEX(Previsiones_SSAutESP,ROWS($A$1:A34)-_NumeroMeses)*(1-INDEX(Errores_SSAutESP,ROWS($A$1:A34)-_NumeroMeses)),BK49)</f>
        <v>3265368.95</v>
      </c>
      <c r="BM49" s="9" t="str">
        <f ca="1">IFERROR(INDEX(Previsiones_SSAutESP,ROWS($A$1:C34)-_NumeroMeses)*INDEX(Errores_SSAutESP,ROWS($A$1:C34)-_NumeroMeses),"")</f>
        <v/>
      </c>
    </row>
    <row r="50" spans="7:65" x14ac:dyDescent="0.25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K50" s="9">
        <f ca="1">IFERROR(INDEX(_SSAutESP,ROWS($A$1:A35)),IFERROR(INDEX(Previsiones_SSAutESP,ROWS($A$1:A35)-_NumeroMeses),""))</f>
        <v>3267873.18</v>
      </c>
      <c r="BL50" s="9">
        <f ca="1">IFERROR(INDEX(Previsiones_SSAutESP,ROWS($A$1:A35)-_NumeroMeses)*(1-INDEX(Errores_SSAutESP,ROWS($A$1:A35)-_NumeroMeses)),BK50)</f>
        <v>3267873.18</v>
      </c>
      <c r="BM50" s="9" t="str">
        <f ca="1">IFERROR(INDEX(Previsiones_SSAutESP,ROWS($A$1:C35)-_NumeroMeses)*INDEX(Errores_SSAutESP,ROWS($A$1:C35)-_NumeroMeses),"")</f>
        <v/>
      </c>
    </row>
    <row r="51" spans="7:65" x14ac:dyDescent="0.25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G51" s="7"/>
      <c r="BK51" s="9">
        <f ca="1">IFERROR(INDEX(_SSAutESP,ROWS($A$1:A36)),IFERROR(INDEX(Previsiones_SSAutESP,ROWS($A$1:A36)-_NumeroMeses),""))</f>
        <v>3271408.04</v>
      </c>
      <c r="BL51" s="9">
        <f ca="1">IFERROR(INDEX(Previsiones_SSAutESP,ROWS($A$1:A36)-_NumeroMeses)*(1-INDEX(Errores_SSAutESP,ROWS($A$1:A36)-_NumeroMeses)),BK51)</f>
        <v>3271408.04</v>
      </c>
      <c r="BM51" s="9" t="str">
        <f ca="1">IFERROR(INDEX(Previsiones_SSAutESP,ROWS($A$1:C36)-_NumeroMeses)*INDEX(Errores_SSAutESP,ROWS($A$1:C36)-_NumeroMeses),"")</f>
        <v/>
      </c>
    </row>
    <row r="52" spans="7:65" x14ac:dyDescent="0.25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K52" s="9">
        <f ca="1">IFERROR(INDEX(_SSAutESP,ROWS($A$1:A37)),IFERROR(INDEX(Previsiones_SSAutESP,ROWS($A$1:A37)-_NumeroMeses),""))</f>
        <v>3256739.78</v>
      </c>
      <c r="BL52" s="9">
        <f ca="1">IFERROR(INDEX(Previsiones_SSAutESP,ROWS($A$1:A37)-_NumeroMeses)*(1-INDEX(Errores_SSAutESP,ROWS($A$1:A37)-_NumeroMeses)),BK52)</f>
        <v>3256739.78</v>
      </c>
      <c r="BM52" s="9" t="str">
        <f ca="1">IFERROR(INDEX(Previsiones_SSAutESP,ROWS($A$1:C37)-_NumeroMeses)*INDEX(Errores_SSAutESP,ROWS($A$1:C37)-_NumeroMeses),"")</f>
        <v/>
      </c>
    </row>
    <row r="53" spans="7:65" x14ac:dyDescent="0.25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K53" s="9">
        <f ca="1">IFERROR(INDEX(_SSAutESP,ROWS($A$1:A38)),IFERROR(INDEX(Previsiones_SSAutESP,ROWS($A$1:A38)-_NumeroMeses),""))</f>
        <v>3259502.0767545677</v>
      </c>
      <c r="BL53" s="9">
        <f ca="1">IFERROR(INDEX(Previsiones_SSAutESP,ROWS($A$1:A38)-_NumeroMeses)*(1-INDEX(Errores_SSAutESP,ROWS($A$1:A38)-_NumeroMeses)),BK53)</f>
        <v>3253483.4863075125</v>
      </c>
      <c r="BM53" s="9">
        <f ca="1">IFERROR(INDEX(Previsiones_SSAutESP,ROWS($A$1:C38)-_NumeroMeses)*INDEX(Errores_SSAutESP,ROWS($A$1:C38)-_NumeroMeses),"")</f>
        <v>6018.5904470551295</v>
      </c>
    </row>
    <row r="54" spans="7:65" x14ac:dyDescent="0.25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K54" s="9">
        <f ca="1">IFERROR(INDEX(_SSAutESP,ROWS($A$1:A39)),IFERROR(INDEX(Previsiones_SSAutESP,ROWS($A$1:A39)-_NumeroMeses),""))</f>
        <v>3270933.5906134844</v>
      </c>
      <c r="BL54" s="9">
        <f ca="1">IFERROR(INDEX(Previsiones_SSAutESP,ROWS($A$1:A39)-_NumeroMeses)*(1-INDEX(Errores_SSAutESP,ROWS($A$1:A39)-_NumeroMeses)),BK54)</f>
        <v>3257037.8252212442</v>
      </c>
      <c r="BM54" s="9">
        <f ca="1">IFERROR(INDEX(Previsiones_SSAutESP,ROWS($A$1:C39)-_NumeroMeses)*INDEX(Errores_SSAutESP,ROWS($A$1:C39)-_NumeroMeses),"")</f>
        <v>13895.765392240042</v>
      </c>
    </row>
    <row r="55" spans="7:65" x14ac:dyDescent="0.25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K55" s="9">
        <f ca="1">IFERROR(INDEX(_SSAutESP,ROWS($A$1:A40)),IFERROR(INDEX(Previsiones_SSAutESP,ROWS($A$1:A40)-_NumeroMeses),""))</f>
        <v>3278851.9800622147</v>
      </c>
      <c r="BL55" s="9">
        <f ca="1">IFERROR(INDEX(Previsiones_SSAutESP,ROWS($A$1:A40)-_NumeroMeses)*(1-INDEX(Errores_SSAutESP,ROWS($A$1:A40)-_NumeroMeses)),BK55)</f>
        <v>3258186.449983106</v>
      </c>
      <c r="BM55" s="9">
        <f ca="1">IFERROR(INDEX(Previsiones_SSAutESP,ROWS($A$1:C40)-_NumeroMeses)*INDEX(Errores_SSAutESP,ROWS($A$1:C40)-_NumeroMeses),"")</f>
        <v>20665.530079108645</v>
      </c>
    </row>
    <row r="56" spans="7:65" x14ac:dyDescent="0.25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K56" s="9">
        <f ca="1">IFERROR(INDEX(_SSAutESP,ROWS($A$1:A41)),IFERROR(INDEX(Previsiones_SSAutESP,ROWS($A$1:A41)-_NumeroMeses),""))</f>
        <v>3290922.7813306302</v>
      </c>
      <c r="BL56" s="9">
        <f ca="1">IFERROR(INDEX(Previsiones_SSAutESP,ROWS($A$1:A41)-_NumeroMeses)*(1-INDEX(Errores_SSAutESP,ROWS($A$1:A41)-_NumeroMeses)),BK56)</f>
        <v>3266016.7092730985</v>
      </c>
      <c r="BM56" s="9">
        <f ca="1">IFERROR(INDEX(Previsiones_SSAutESP,ROWS($A$1:C41)-_NumeroMeses)*INDEX(Errores_SSAutESP,ROWS($A$1:C41)-_NumeroMeses),"")</f>
        <v>24906.072057531775</v>
      </c>
    </row>
    <row r="57" spans="7:65" x14ac:dyDescent="0.25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K57" s="9">
        <f ca="1">IFERROR(INDEX(_SSAutESP,ROWS($A$1:A42)),IFERROR(INDEX(Previsiones_SSAutESP,ROWS($A$1:A42)-_NumeroMeses),""))</f>
        <v>3302134.4605044806</v>
      </c>
      <c r="BL57" s="9">
        <f ca="1">IFERROR(INDEX(Previsiones_SSAutESP,ROWS($A$1:A42)-_NumeroMeses)*(1-INDEX(Errores_SSAutESP,ROWS($A$1:A42)-_NumeroMeses)),BK57)</f>
        <v>3271051.4958320246</v>
      </c>
      <c r="BM57" s="9">
        <f ca="1">IFERROR(INDEX(Previsiones_SSAutESP,ROWS($A$1:C42)-_NumeroMeses)*INDEX(Errores_SSAutESP,ROWS($A$1:C42)-_NumeroMeses),"")</f>
        <v>31082.964672456063</v>
      </c>
    </row>
    <row r="58" spans="7:65" x14ac:dyDescent="0.25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K58" s="9">
        <f ca="1">IFERROR(INDEX(_SSAutESP,ROWS($A$1:A43)),IFERROR(INDEX(Previsiones_SSAutESP,ROWS($A$1:A43)-_NumeroMeses),""))</f>
        <v>3301744.0129782651</v>
      </c>
      <c r="BL58" s="9">
        <f ca="1">IFERROR(INDEX(Previsiones_SSAutESP,ROWS($A$1:A43)-_NumeroMeses)*(1-INDEX(Errores_SSAutESP,ROWS($A$1:A43)-_NumeroMeses)),BK58)</f>
        <v>3246831.1982822646</v>
      </c>
      <c r="BM58" s="9">
        <f ca="1">IFERROR(INDEX(Previsiones_SSAutESP,ROWS($A$1:C43)-_NumeroMeses)*INDEX(Errores_SSAutESP,ROWS($A$1:C43)-_NumeroMeses),"")</f>
        <v>54912.81469600019</v>
      </c>
    </row>
    <row r="59" spans="7:65" x14ac:dyDescent="0.25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K59" s="9">
        <f ca="1">IFERROR(INDEX(_SSAutESP,ROWS($A$1:A44)),IFERROR(INDEX(Previsiones_SSAutESP,ROWS($A$1:A44)-_NumeroMeses),""))</f>
        <v>3295374.8735355595</v>
      </c>
      <c r="BL59" s="9">
        <f ca="1">IFERROR(INDEX(Previsiones_SSAutESP,ROWS($A$1:A44)-_NumeroMeses)*(1-INDEX(Errores_SSAutESP,ROWS($A$1:A44)-_NumeroMeses)),BK59)</f>
        <v>3189459.9631677028</v>
      </c>
      <c r="BM59" s="9">
        <f ca="1">IFERROR(INDEX(Previsiones_SSAutESP,ROWS($A$1:C44)-_NumeroMeses)*INDEX(Errores_SSAutESP,ROWS($A$1:C44)-_NumeroMeses),"")</f>
        <v>105914.91036785676</v>
      </c>
    </row>
    <row r="60" spans="7:65" x14ac:dyDescent="0.25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K60" s="9">
        <f ca="1">IFERROR(INDEX(_SSAutESP,ROWS($A$1:A45)),IFERROR(INDEX(Previsiones_SSAutESP,ROWS($A$1:A45)-_NumeroMeses),""))</f>
        <v>3298984.0619552163</v>
      </c>
      <c r="BL60" s="9">
        <f ca="1">IFERROR(INDEX(Previsiones_SSAutESP,ROWS($A$1:A45)-_NumeroMeses)*(1-INDEX(Errores_SSAutESP,ROWS($A$1:A45)-_NumeroMeses)),BK60)</f>
        <v>3157937.4316019402</v>
      </c>
      <c r="BM60" s="9">
        <f ca="1">IFERROR(INDEX(Previsiones_SSAutESP,ROWS($A$1:C45)-_NumeroMeses)*INDEX(Errores_SSAutESP,ROWS($A$1:C45)-_NumeroMeses),"")</f>
        <v>141046.63035327624</v>
      </c>
    </row>
    <row r="61" spans="7:65" x14ac:dyDescent="0.25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K61" s="9">
        <f ca="1">IFERROR(INDEX(_SSAutESP,ROWS($A$1:A46)),IFERROR(INDEX(Previsiones_SSAutESP,ROWS($A$1:A46)-_NumeroMeses),""))</f>
        <v>3299982.7618811922</v>
      </c>
      <c r="BL61" s="9">
        <f ca="1">IFERROR(INDEX(Previsiones_SSAutESP,ROWS($A$1:A46)-_NumeroMeses)*(1-INDEX(Errores_SSAutESP,ROWS($A$1:A46)-_NumeroMeses)),BK61)</f>
        <v>3158893.4325464577</v>
      </c>
      <c r="BM61" s="9">
        <f ca="1">IFERROR(INDEX(Previsiones_SSAutESP,ROWS($A$1:C46)-_NumeroMeses)*INDEX(Errores_SSAutESP,ROWS($A$1:C46)-_NumeroMeses),"")</f>
        <v>141089.32933473462</v>
      </c>
    </row>
    <row r="62" spans="7:65" x14ac:dyDescent="0.25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K62" s="9">
        <f ca="1">IFERROR(INDEX(_SSAutESP,ROWS($A$1:A47)),IFERROR(INDEX(Previsiones_SSAutESP,ROWS($A$1:A47)-_NumeroMeses),""))</f>
        <v>3298368.7071097707</v>
      </c>
      <c r="BL62" s="9">
        <f ca="1">IFERROR(INDEX(Previsiones_SSAutESP,ROWS($A$1:A47)-_NumeroMeses)*(1-INDEX(Errores_SSAutESP,ROWS($A$1:A47)-_NumeroMeses)),BK62)</f>
        <v>3157348.3859855761</v>
      </c>
      <c r="BM62" s="9">
        <f ca="1">IFERROR(INDEX(Previsiones_SSAutESP,ROWS($A$1:C47)-_NumeroMeses)*INDEX(Errores_SSAutESP,ROWS($A$1:C47)-_NumeroMeses),"")</f>
        <v>141020.32112419489</v>
      </c>
    </row>
    <row r="63" spans="7:65" x14ac:dyDescent="0.25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K63" s="9">
        <f ca="1">IFERROR(INDEX(_SSAutESP,ROWS($A$1:A48)),IFERROR(INDEX(Previsiones_SSAutESP,ROWS($A$1:A48)-_NumeroMeses),""))</f>
        <v>3298206.5820895582</v>
      </c>
      <c r="BL63" s="9">
        <f ca="1">IFERROR(INDEX(Previsiones_SSAutESP,ROWS($A$1:A48)-_NumeroMeses)*(1-INDEX(Errores_SSAutESP,ROWS($A$1:A48)-_NumeroMeses)),BK63)</f>
        <v>3157193.1925501688</v>
      </c>
      <c r="BM63" s="9">
        <f ca="1">IFERROR(INDEX(Previsiones_SSAutESP,ROWS($A$1:C48)-_NumeroMeses)*INDEX(Errores_SSAutESP,ROWS($A$1:C48)-_NumeroMeses),"")</f>
        <v>141013.38953938955</v>
      </c>
    </row>
    <row r="64" spans="7:65" x14ac:dyDescent="0.25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K64" s="9">
        <f ca="1">IFERROR(INDEX(_SSAutESP,ROWS($A$1:A49)),IFERROR(INDEX(Previsiones_SSAutESP,ROWS($A$1:A49)-_NumeroMeses),""))</f>
        <v>3286024.7872739942</v>
      </c>
      <c r="BL64" s="9">
        <f ca="1">IFERROR(INDEX(Previsiones_SSAutESP,ROWS($A$1:A49)-_NumeroMeses)*(1-INDEX(Errores_SSAutESP,ROWS($A$1:A49)-_NumeroMeses)),BK64)</f>
        <v>3145532.2250796668</v>
      </c>
      <c r="BM64" s="9">
        <f ca="1">IFERROR(INDEX(Previsiones_SSAutESP,ROWS($A$1:C49)-_NumeroMeses)*INDEX(Errores_SSAutESP,ROWS($A$1:C49)-_NumeroMeses),"")</f>
        <v>140492.56219432745</v>
      </c>
    </row>
    <row r="65" spans="7:65" x14ac:dyDescent="0.25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K65" s="9" t="str">
        <f ca="1">IFERROR(INDEX(_SSAutESP,ROWS($A$1:A50)),IFERROR(INDEX(Previsiones_SSAutESP,ROWS($A$1:A50)-_NumeroMeses),""))</f>
        <v/>
      </c>
      <c r="BL65" s="9" t="str">
        <f ca="1">IFERROR(INDEX(Previsiones_SSAutESP,ROWS($A$1:A50)-_NumeroMeses)*(1-INDEX(Errores_SSAutESP,ROWS($A$1:A50)-_NumeroMeses)),BK65)</f>
        <v/>
      </c>
      <c r="BM65" s="9" t="str">
        <f ca="1">IFERROR(INDEX(Previsiones_SSAutESP,ROWS($A$1:C50)-_NumeroMeses)*INDEX(Errores_SSAutESP,ROWS($A$1:C50)-_NumeroMeses),"")</f>
        <v/>
      </c>
    </row>
    <row r="66" spans="7:65" x14ac:dyDescent="0.25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K66" s="9" t="str">
        <f ca="1">IFERROR(INDEX(_SSAutESP,ROWS($A$1:A51)),IFERROR(INDEX(Previsiones_SSAutESP,ROWS($A$1:A51)-_NumeroMeses),""))</f>
        <v/>
      </c>
      <c r="BL66" s="9" t="str">
        <f ca="1">IFERROR(INDEX(Previsiones_SSAutESP,ROWS($A$1:A51)-_NumeroMeses)*(1-INDEX(Errores_SSAutESP,ROWS($A$1:A51)-_NumeroMeses)),BK66)</f>
        <v/>
      </c>
      <c r="BM66" s="9" t="str">
        <f ca="1">IFERROR(INDEX(Previsiones_SSAutESP,ROWS($A$1:C51)-_NumeroMeses)*INDEX(Errores_SSAutESP,ROWS($A$1:C51)-_NumeroMeses),"")</f>
        <v/>
      </c>
    </row>
    <row r="67" spans="7:65" x14ac:dyDescent="0.25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K67" s="9" t="str">
        <f ca="1">IFERROR(INDEX(_SSAutESP,ROWS($A$1:A52)),IFERROR(INDEX(Previsiones_SSAutESP,ROWS($A$1:A52)-_NumeroMeses),""))</f>
        <v/>
      </c>
      <c r="BL67" s="9" t="str">
        <f ca="1">IFERROR(INDEX(Previsiones_SSAutESP,ROWS($A$1:A52)-_NumeroMeses)*(1-INDEX(Errores_SSAutESP,ROWS($A$1:A52)-_NumeroMeses)),BK67)</f>
        <v/>
      </c>
      <c r="BM67" s="9" t="str">
        <f ca="1">IFERROR(INDEX(Previsiones_SSAutESP,ROWS($A$1:C52)-_NumeroMeses)*INDEX(Errores_SSAutESP,ROWS($A$1:C52)-_NumeroMeses),"")</f>
        <v/>
      </c>
    </row>
    <row r="68" spans="7:65" x14ac:dyDescent="0.25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K68" s="9" t="str">
        <f ca="1">IFERROR(INDEX(_SSAutESP,ROWS($A$1:A53)),IFERROR(INDEX(Previsiones_SSAutESP,ROWS($A$1:A53)-_NumeroMeses),""))</f>
        <v/>
      </c>
      <c r="BL68" s="9" t="str">
        <f ca="1">IFERROR(INDEX(Previsiones_SSAutESP,ROWS($A$1:A53)-_NumeroMeses)*(1-INDEX(Errores_SSAutESP,ROWS($A$1:A53)-_NumeroMeses)),BK68)</f>
        <v/>
      </c>
      <c r="BM68" s="9" t="str">
        <f ca="1">IFERROR(INDEX(Previsiones_SSAutESP,ROWS($A$1:C53)-_NumeroMeses)*INDEX(Errores_SSAutESP,ROWS($A$1:C53)-_NumeroMeses),"")</f>
        <v/>
      </c>
    </row>
    <row r="69" spans="7:65" x14ac:dyDescent="0.25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K69" s="9" t="str">
        <f ca="1">IFERROR(INDEX(_SSAutESP,ROWS($A$1:A54)),IFERROR(INDEX(Previsiones_SSAutESP,ROWS($A$1:A54)-_NumeroMeses),""))</f>
        <v/>
      </c>
      <c r="BL69" s="9" t="str">
        <f ca="1">IFERROR(INDEX(Previsiones_SSAutESP,ROWS($A$1:A54)-_NumeroMeses)*(1-INDEX(Errores_SSAutESP,ROWS($A$1:A54)-_NumeroMeses)),BK69)</f>
        <v/>
      </c>
      <c r="BM69" s="9" t="str">
        <f ca="1">IFERROR(INDEX(Previsiones_SSAutESP,ROWS($A$1:C54)-_NumeroMeses)*INDEX(Errores_SSAutESP,ROWS($A$1:C54)-_NumeroMeses),"")</f>
        <v/>
      </c>
    </row>
    <row r="70" spans="7:65" x14ac:dyDescent="0.25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K70" s="9" t="str">
        <f ca="1">IFERROR(INDEX(_SSAutESP,ROWS($A$1:A55)),IFERROR(INDEX(Previsiones_SSAutESP,ROWS($A$1:A55)-_NumeroMeses),""))</f>
        <v/>
      </c>
      <c r="BL70" s="9" t="str">
        <f ca="1">IFERROR(INDEX(Previsiones_SSAutESP,ROWS($A$1:A55)-_NumeroMeses)*(1-INDEX(Errores_SSAutESP,ROWS($A$1:A55)-_NumeroMeses)),BK70)</f>
        <v/>
      </c>
      <c r="BM70" s="9" t="str">
        <f ca="1">IFERROR(INDEX(Previsiones_SSAutESP,ROWS($A$1:C55)-_NumeroMeses)*INDEX(Errores_SSAutESP,ROWS($A$1:C55)-_NumeroMeses),"")</f>
        <v/>
      </c>
    </row>
    <row r="71" spans="7:65" x14ac:dyDescent="0.25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K71" s="9" t="str">
        <f ca="1">IFERROR(INDEX(_SSAutESP,ROWS($A$1:A56)),IFERROR(INDEX(Previsiones_SSAutESP,ROWS($A$1:A56)-_NumeroMeses),""))</f>
        <v/>
      </c>
      <c r="BL71" s="9" t="str">
        <f ca="1">IFERROR(INDEX(Previsiones_SSAutESP,ROWS($A$1:A56)-_NumeroMeses)*(1-INDEX(Errores_SSAutESP,ROWS($A$1:A56)-_NumeroMeses)),BK71)</f>
        <v/>
      </c>
      <c r="BM71" s="9" t="str">
        <f ca="1">IFERROR(INDEX(Previsiones_SSAutESP,ROWS($A$1:C56)-_NumeroMeses)*INDEX(Errores_SSAutESP,ROWS($A$1:C56)-_NumeroMeses),"")</f>
        <v/>
      </c>
    </row>
    <row r="72" spans="7:65" x14ac:dyDescent="0.25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K72" s="9" t="str">
        <f ca="1">IFERROR(INDEX(_SSAutESP,ROWS($A$1:A57)),IFERROR(INDEX(Previsiones_SSAutESP,ROWS($A$1:A57)-_NumeroMeses),""))</f>
        <v/>
      </c>
      <c r="BL72" s="9" t="str">
        <f ca="1">IFERROR(INDEX(Previsiones_SSAutESP,ROWS($A$1:A57)-_NumeroMeses)*(1-INDEX(Errores_SSAutESP,ROWS($A$1:A57)-_NumeroMeses)),BK72)</f>
        <v/>
      </c>
      <c r="BM72" s="9" t="str">
        <f ca="1">IFERROR(INDEX(Previsiones_SSAutESP,ROWS($A$1:C57)-_NumeroMeses)*INDEX(Errores_SSAutESP,ROWS($A$1:C57)-_NumeroMeses),"")</f>
        <v/>
      </c>
    </row>
    <row r="73" spans="7:65" x14ac:dyDescent="0.25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K73" s="9" t="str">
        <f ca="1">IFERROR(INDEX(_SSAutESP,ROWS($A$1:A58)),IFERROR(INDEX(Previsiones_SSAutESP,ROWS($A$1:A58)-_NumeroMeses),""))</f>
        <v/>
      </c>
      <c r="BL73" s="9" t="str">
        <f ca="1">IFERROR(INDEX(Previsiones_SSAutESP,ROWS($A$1:A58)-_NumeroMeses)*(1-INDEX(Errores_SSAutESP,ROWS($A$1:A58)-_NumeroMeses)),BK73)</f>
        <v/>
      </c>
      <c r="BM73" s="9" t="str">
        <f ca="1">IFERROR(INDEX(Previsiones_SSAutESP,ROWS($A$1:C58)-_NumeroMeses)*INDEX(Errores_SSAutESP,ROWS($A$1:C58)-_NumeroMeses),"")</f>
        <v/>
      </c>
    </row>
    <row r="74" spans="7:65" x14ac:dyDescent="0.25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K74" s="9" t="str">
        <f ca="1">IFERROR(INDEX(_SSAutESP,ROWS($A$1:A59)),IFERROR(INDEX(Previsiones_SSAutESP,ROWS($A$1:A59)-_NumeroMeses),""))</f>
        <v/>
      </c>
      <c r="BL74" s="9" t="str">
        <f ca="1">IFERROR(INDEX(Previsiones_SSAutESP,ROWS($A$1:A59)-_NumeroMeses)*(1-INDEX(Errores_SSAutESP,ROWS($A$1:A59)-_NumeroMeses)),BK74)</f>
        <v/>
      </c>
      <c r="BM74" s="9" t="str">
        <f ca="1">IFERROR(INDEX(Previsiones_SSAutESP,ROWS($A$1:C59)-_NumeroMeses)*INDEX(Errores_SSAutESP,ROWS($A$1:C59)-_NumeroMeses),"")</f>
        <v/>
      </c>
    </row>
    <row r="75" spans="7:65" x14ac:dyDescent="0.25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K75" s="9" t="str">
        <f ca="1">IFERROR(INDEX(_SSAutESP,ROWS($A$1:A60)),IFERROR(INDEX(Previsiones_SSAutESP,ROWS($A$1:A60)-_NumeroMeses),""))</f>
        <v/>
      </c>
      <c r="BL75" s="9" t="str">
        <f ca="1">IFERROR(INDEX(Previsiones_SSAutESP,ROWS($A$1:A60)-_NumeroMeses)*(1-INDEX(Errores_SSAutESP,ROWS($A$1:A60)-_NumeroMeses)),BK75)</f>
        <v/>
      </c>
      <c r="BM75" s="9" t="str">
        <f ca="1">IFERROR(INDEX(Previsiones_SSAutESP,ROWS($A$1:C60)-_NumeroMeses)*INDEX(Errores_SSAutESP,ROWS($A$1:C60)-_NumeroMeses),"")</f>
        <v/>
      </c>
    </row>
    <row r="76" spans="7:65" x14ac:dyDescent="0.25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</row>
    <row r="77" spans="7:65" x14ac:dyDescent="0.25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</row>
    <row r="78" spans="7:65" x14ac:dyDescent="0.25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 spans="7:65" x14ac:dyDescent="0.25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 spans="7:65" x14ac:dyDescent="0.25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 spans="6:54" x14ac:dyDescent="0.25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 spans="6:54" x14ac:dyDescent="0.25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 spans="6:54" x14ac:dyDescent="0.25"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 spans="6:54" x14ac:dyDescent="0.25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 spans="6:54" x14ac:dyDescent="0.25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 spans="6:54" x14ac:dyDescent="0.25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 spans="6:54" x14ac:dyDescent="0.25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 spans="6:54" x14ac:dyDescent="0.25"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 spans="6:54" x14ac:dyDescent="0.25"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 spans="6:54" x14ac:dyDescent="0.25"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 spans="6:54" x14ac:dyDescent="0.25"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 spans="6:54" x14ac:dyDescent="0.25"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 spans="6:54" x14ac:dyDescent="0.25"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 spans="6:54" x14ac:dyDescent="0.25"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 spans="6:54" x14ac:dyDescent="0.25"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 spans="6:54" x14ac:dyDescent="0.25"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 spans="6:54" x14ac:dyDescent="0.25"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 spans="6:54" x14ac:dyDescent="0.25"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 spans="6:54" x14ac:dyDescent="0.25"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 spans="6:54" x14ac:dyDescent="0.25"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 spans="6:54" x14ac:dyDescent="0.25"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 spans="6:54" x14ac:dyDescent="0.25"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 spans="6:54" x14ac:dyDescent="0.25"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</row>
    <row r="104" spans="6:54" x14ac:dyDescent="0.25"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</row>
    <row r="105" spans="6:54" x14ac:dyDescent="0.25"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</row>
    <row r="106" spans="6:54" x14ac:dyDescent="0.25"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</row>
    <row r="107" spans="6:54" x14ac:dyDescent="0.25"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</row>
    <row r="108" spans="6:54" x14ac:dyDescent="0.25"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</row>
    <row r="109" spans="6:54" x14ac:dyDescent="0.25"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 spans="6:54" x14ac:dyDescent="0.25"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 spans="6:54" x14ac:dyDescent="0.25"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 spans="6:54" x14ac:dyDescent="0.25"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 spans="2:63" x14ac:dyDescent="0.2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 spans="2:63" x14ac:dyDescent="0.2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 spans="2:63" x14ac:dyDescent="0.2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 spans="2:63" x14ac:dyDescent="0.2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K116" s="7"/>
    </row>
    <row r="117" spans="2:63" x14ac:dyDescent="0.2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K117" s="7"/>
    </row>
    <row r="118" spans="2:63" x14ac:dyDescent="0.2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K118" s="7"/>
    </row>
    <row r="119" spans="2:63" x14ac:dyDescent="0.2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K119" s="7"/>
    </row>
    <row r="120" spans="2:63" x14ac:dyDescent="0.2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K120" s="7"/>
    </row>
    <row r="121" spans="2:63" x14ac:dyDescent="0.2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K121" s="7"/>
    </row>
    <row r="122" spans="2:63" x14ac:dyDescent="0.2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K122" s="7"/>
    </row>
    <row r="123" spans="2:63" x14ac:dyDescent="0.2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K123" s="7"/>
    </row>
    <row r="124" spans="2:63" x14ac:dyDescent="0.2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K124" s="7"/>
    </row>
    <row r="125" spans="2:63" x14ac:dyDescent="0.2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K125" s="7"/>
    </row>
    <row r="126" spans="2:63" x14ac:dyDescent="0.2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K126" s="7"/>
    </row>
    <row r="127" spans="2:63" x14ac:dyDescent="0.2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K127" s="7"/>
    </row>
    <row r="128" spans="2:63" x14ac:dyDescent="0.2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K128" s="7"/>
    </row>
    <row r="129" spans="2:63" x14ac:dyDescent="0.2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K129" s="7"/>
    </row>
    <row r="130" spans="2:63" x14ac:dyDescent="0.2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K130" s="7"/>
    </row>
    <row r="131" spans="2:63" x14ac:dyDescent="0.2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K131" s="7"/>
    </row>
    <row r="132" spans="2:63" x14ac:dyDescent="0.2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K132" s="7"/>
    </row>
    <row r="133" spans="2:63" x14ac:dyDescent="0.2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K133" s="7"/>
    </row>
    <row r="134" spans="2:63" x14ac:dyDescent="0.2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K134" s="7"/>
    </row>
    <row r="135" spans="2:63" x14ac:dyDescent="0.2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K135" s="7"/>
    </row>
    <row r="136" spans="2:63" x14ac:dyDescent="0.2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K136" s="7"/>
    </row>
    <row r="137" spans="2:63" x14ac:dyDescent="0.2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K137" s="7"/>
    </row>
    <row r="138" spans="2:63" x14ac:dyDescent="0.2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K138" s="7"/>
    </row>
    <row r="139" spans="2:63" x14ac:dyDescent="0.2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K139" s="7"/>
    </row>
    <row r="140" spans="2:63" x14ac:dyDescent="0.2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K140" s="7"/>
    </row>
    <row r="141" spans="2:63" x14ac:dyDescent="0.2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K141" s="7"/>
    </row>
    <row r="142" spans="2:63" x14ac:dyDescent="0.2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K142" s="7"/>
    </row>
    <row r="143" spans="2:63" x14ac:dyDescent="0.2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K143" s="7"/>
    </row>
    <row r="144" spans="2:63" x14ac:dyDescent="0.2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K144" s="7"/>
    </row>
    <row r="145" spans="2:63" x14ac:dyDescent="0.2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K145" s="7"/>
    </row>
    <row r="146" spans="2:63" x14ac:dyDescent="0.2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K146" s="7"/>
    </row>
    <row r="147" spans="2:63" x14ac:dyDescent="0.2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K147" s="7"/>
    </row>
    <row r="148" spans="2:63" x14ac:dyDescent="0.2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K148" s="7"/>
    </row>
    <row r="149" spans="2:63" x14ac:dyDescent="0.2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K149" s="7"/>
    </row>
    <row r="150" spans="2:63" x14ac:dyDescent="0.2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K150" s="7"/>
    </row>
    <row r="151" spans="2:63" x14ac:dyDescent="0.2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K151" s="7"/>
    </row>
    <row r="152" spans="2:63" x14ac:dyDescent="0.2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K152" s="7"/>
    </row>
    <row r="153" spans="2:63" x14ac:dyDescent="0.2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K153" s="7"/>
    </row>
    <row r="154" spans="2:63" x14ac:dyDescent="0.2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K154" s="7"/>
    </row>
    <row r="155" spans="2:63" x14ac:dyDescent="0.2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K155" s="7"/>
    </row>
    <row r="156" spans="2:63" x14ac:dyDescent="0.2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K156" s="7"/>
    </row>
    <row r="157" spans="2:63" x14ac:dyDescent="0.2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K157" s="7"/>
    </row>
    <row r="158" spans="2:63" x14ac:dyDescent="0.2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K158" s="7"/>
    </row>
    <row r="159" spans="2:63" x14ac:dyDescent="0.2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K159" s="7"/>
    </row>
    <row r="160" spans="2:63" x14ac:dyDescent="0.2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K160" s="7"/>
    </row>
    <row r="161" spans="2:63" x14ac:dyDescent="0.2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K161" s="7"/>
    </row>
    <row r="162" spans="2:63" x14ac:dyDescent="0.2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K162" s="7"/>
    </row>
    <row r="163" spans="2:63" x14ac:dyDescent="0.2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K163" s="7"/>
    </row>
    <row r="164" spans="2:63" x14ac:dyDescent="0.2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K164" s="7"/>
    </row>
    <row r="165" spans="2:63" x14ac:dyDescent="0.2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K165" s="7"/>
    </row>
    <row r="166" spans="2:63" x14ac:dyDescent="0.2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K166" s="7"/>
    </row>
    <row r="167" spans="2:63" x14ac:dyDescent="0.2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K167" s="7"/>
    </row>
    <row r="168" spans="2:63" x14ac:dyDescent="0.2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K168" s="7"/>
    </row>
    <row r="169" spans="2:63" x14ac:dyDescent="0.2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K169" s="7"/>
    </row>
    <row r="170" spans="2:63" x14ac:dyDescent="0.2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K170" s="7"/>
    </row>
    <row r="171" spans="2:63" x14ac:dyDescent="0.2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K171" s="7"/>
    </row>
    <row r="172" spans="2:63" x14ac:dyDescent="0.2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K172" s="7"/>
    </row>
    <row r="173" spans="2:63" x14ac:dyDescent="0.2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K173" s="7"/>
    </row>
    <row r="174" spans="2:63" x14ac:dyDescent="0.2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K174" s="7"/>
    </row>
    <row r="175" spans="2:63" x14ac:dyDescent="0.2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K175" s="7"/>
    </row>
    <row r="176" spans="2:63" x14ac:dyDescent="0.2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K176" s="7"/>
    </row>
    <row r="177" spans="2:63" x14ac:dyDescent="0.2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K177" s="7"/>
    </row>
    <row r="178" spans="2:63" x14ac:dyDescent="0.2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K178" s="7"/>
    </row>
    <row r="179" spans="2:63" x14ac:dyDescent="0.2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K179" s="7"/>
    </row>
    <row r="180" spans="2:63" x14ac:dyDescent="0.2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K180" s="7"/>
    </row>
    <row r="181" spans="2:63" x14ac:dyDescent="0.2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K181" s="7"/>
    </row>
    <row r="182" spans="2:63" x14ac:dyDescent="0.2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K182" s="7"/>
    </row>
    <row r="183" spans="2:63" x14ac:dyDescent="0.2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K183" s="7"/>
    </row>
    <row r="184" spans="2:63" x14ac:dyDescent="0.2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K184" s="7"/>
    </row>
    <row r="185" spans="2:63" x14ac:dyDescent="0.2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K185" s="7"/>
    </row>
    <row r="186" spans="2:63" x14ac:dyDescent="0.2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K186" s="7"/>
    </row>
    <row r="187" spans="2:63" x14ac:dyDescent="0.2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K187" s="7"/>
    </row>
    <row r="188" spans="2:63" x14ac:dyDescent="0.2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K188" s="7"/>
    </row>
    <row r="189" spans="2:63" x14ac:dyDescent="0.2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K189" s="7"/>
    </row>
    <row r="190" spans="2:63" x14ac:dyDescent="0.2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K190" s="7"/>
    </row>
    <row r="191" spans="2:63" x14ac:dyDescent="0.2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K191" s="7"/>
    </row>
    <row r="192" spans="2:63" x14ac:dyDescent="0.2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K192" s="7"/>
    </row>
    <row r="193" spans="2:63" x14ac:dyDescent="0.2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K193" s="7"/>
    </row>
    <row r="194" spans="2:63" x14ac:dyDescent="0.2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K194" s="7"/>
    </row>
    <row r="195" spans="2:63" x14ac:dyDescent="0.2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K195" s="7"/>
    </row>
    <row r="196" spans="2:63" x14ac:dyDescent="0.2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K196" s="7"/>
    </row>
    <row r="197" spans="2:63" x14ac:dyDescent="0.2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K197" s="7"/>
    </row>
    <row r="198" spans="2:63" x14ac:dyDescent="0.2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K198" s="7"/>
    </row>
    <row r="199" spans="2:63" x14ac:dyDescent="0.2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K199" s="7"/>
    </row>
    <row r="200" spans="2:63" x14ac:dyDescent="0.2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K200" s="7"/>
    </row>
    <row r="201" spans="2:63" x14ac:dyDescent="0.2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K201" s="7"/>
    </row>
    <row r="202" spans="2:63" x14ac:dyDescent="0.2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K202" s="7"/>
    </row>
    <row r="203" spans="2:63" x14ac:dyDescent="0.2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K203" s="7"/>
    </row>
    <row r="204" spans="2:63" x14ac:dyDescent="0.2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K204" s="7"/>
    </row>
    <row r="205" spans="2:63" x14ac:dyDescent="0.2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K205" s="7"/>
    </row>
    <row r="206" spans="2:63" x14ac:dyDescent="0.2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K206" s="7"/>
    </row>
    <row r="207" spans="2:63" x14ac:dyDescent="0.2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K207" s="7"/>
    </row>
    <row r="208" spans="2:63" x14ac:dyDescent="0.2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K208" s="7"/>
    </row>
    <row r="209" spans="2:63" x14ac:dyDescent="0.2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K209" s="7"/>
    </row>
    <row r="210" spans="2:63" x14ac:dyDescent="0.2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K210" s="7"/>
    </row>
    <row r="211" spans="2:63" x14ac:dyDescent="0.2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K211" s="7"/>
    </row>
    <row r="212" spans="2:63" x14ac:dyDescent="0.2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K212" s="7"/>
    </row>
    <row r="213" spans="2:63" x14ac:dyDescent="0.2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K213" s="7"/>
    </row>
    <row r="214" spans="2:63" x14ac:dyDescent="0.2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K214" s="7"/>
    </row>
    <row r="215" spans="2:63" x14ac:dyDescent="0.2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K215" s="7"/>
    </row>
    <row r="216" spans="2:63" x14ac:dyDescent="0.2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K216" s="7"/>
    </row>
    <row r="217" spans="2:63" x14ac:dyDescent="0.2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K217" s="7"/>
    </row>
    <row r="218" spans="2:63" x14ac:dyDescent="0.2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K218" s="7"/>
    </row>
    <row r="219" spans="2:63" x14ac:dyDescent="0.2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K219" s="7"/>
    </row>
    <row r="220" spans="2:63" x14ac:dyDescent="0.2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K220" s="7"/>
    </row>
    <row r="221" spans="2:63" x14ac:dyDescent="0.2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K221" s="7"/>
    </row>
    <row r="222" spans="2:63" x14ac:dyDescent="0.2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K222" s="7"/>
    </row>
    <row r="223" spans="2:63" x14ac:dyDescent="0.2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K223" s="7"/>
    </row>
    <row r="224" spans="2:63" x14ac:dyDescent="0.2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K224" s="7"/>
    </row>
    <row r="225" spans="2:63" x14ac:dyDescent="0.2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K225" s="7"/>
    </row>
    <row r="226" spans="2:63" x14ac:dyDescent="0.2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K226" s="7"/>
    </row>
    <row r="227" spans="2:63" x14ac:dyDescent="0.2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K227" s="7"/>
    </row>
    <row r="228" spans="2:63" x14ac:dyDescent="0.2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K228" s="7"/>
    </row>
    <row r="229" spans="2:63" x14ac:dyDescent="0.2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K229" s="7"/>
    </row>
    <row r="230" spans="2:63" x14ac:dyDescent="0.2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K230" s="7"/>
    </row>
    <row r="231" spans="2:63" x14ac:dyDescent="0.2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K231" s="7"/>
    </row>
    <row r="232" spans="2:63" x14ac:dyDescent="0.25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K232" s="7"/>
    </row>
    <row r="233" spans="2:63" x14ac:dyDescent="0.25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K233" s="7"/>
    </row>
    <row r="234" spans="2:63" x14ac:dyDescent="0.25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K234" s="7"/>
    </row>
    <row r="235" spans="2:63" x14ac:dyDescent="0.25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K235" s="7"/>
    </row>
    <row r="236" spans="2:63" x14ac:dyDescent="0.25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K236" s="7"/>
    </row>
    <row r="237" spans="2:63" x14ac:dyDescent="0.25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K237" s="7"/>
    </row>
    <row r="238" spans="2:63" x14ac:dyDescent="0.25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K238" s="7"/>
    </row>
    <row r="239" spans="2:63" x14ac:dyDescent="0.25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K239" s="7"/>
    </row>
    <row r="240" spans="2:63" x14ac:dyDescent="0.25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K240" s="7"/>
    </row>
    <row r="241" spans="2:63" x14ac:dyDescent="0.25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K241" s="7"/>
    </row>
    <row r="242" spans="2:63" x14ac:dyDescent="0.25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K242" s="7"/>
    </row>
    <row r="243" spans="2:63" x14ac:dyDescent="0.25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K243" s="7"/>
    </row>
    <row r="244" spans="2:63" x14ac:dyDescent="0.25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K244" s="7"/>
    </row>
    <row r="245" spans="2:63" x14ac:dyDescent="0.25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K245" s="7"/>
    </row>
    <row r="246" spans="2:63" x14ac:dyDescent="0.25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K246" s="7"/>
    </row>
    <row r="247" spans="2:63" x14ac:dyDescent="0.25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K247" s="7"/>
    </row>
    <row r="248" spans="2:63" x14ac:dyDescent="0.25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K248" s="7"/>
    </row>
    <row r="249" spans="2:63" x14ac:dyDescent="0.25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K249" s="7"/>
    </row>
    <row r="250" spans="2:63" x14ac:dyDescent="0.25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K250" s="7"/>
    </row>
    <row r="251" spans="2:63" x14ac:dyDescent="0.25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K251" s="7"/>
    </row>
    <row r="252" spans="2:63" x14ac:dyDescent="0.25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K252" s="7"/>
    </row>
    <row r="253" spans="2:63" x14ac:dyDescent="0.25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K253" s="7"/>
    </row>
    <row r="254" spans="2:63" x14ac:dyDescent="0.25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K254" s="7"/>
    </row>
    <row r="255" spans="2:63" x14ac:dyDescent="0.25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K255" s="7"/>
    </row>
    <row r="256" spans="2:63" x14ac:dyDescent="0.25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K256" s="7"/>
    </row>
    <row r="257" spans="2:63" x14ac:dyDescent="0.25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K257" s="7"/>
    </row>
    <row r="258" spans="2:63" x14ac:dyDescent="0.25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K258" s="7"/>
    </row>
    <row r="259" spans="2:63" x14ac:dyDescent="0.25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K259" s="7"/>
    </row>
    <row r="260" spans="2:63" x14ac:dyDescent="0.25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K260" s="7"/>
    </row>
    <row r="261" spans="2:63" x14ac:dyDescent="0.25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K261" s="7"/>
    </row>
    <row r="262" spans="2:63" x14ac:dyDescent="0.25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K262" s="7"/>
    </row>
    <row r="263" spans="2:63" x14ac:dyDescent="0.25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K263" s="7"/>
    </row>
    <row r="264" spans="2:63" x14ac:dyDescent="0.25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K264" s="7"/>
    </row>
    <row r="265" spans="2:63" x14ac:dyDescent="0.25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K265" s="7"/>
    </row>
    <row r="266" spans="2:63" x14ac:dyDescent="0.25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K266" s="7"/>
    </row>
    <row r="267" spans="2:63" x14ac:dyDescent="0.25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K267" s="7"/>
    </row>
    <row r="268" spans="2:63" x14ac:dyDescent="0.25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K268" s="7"/>
    </row>
    <row r="269" spans="2:63" x14ac:dyDescent="0.25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K269" s="7"/>
    </row>
    <row r="270" spans="2:63" x14ac:dyDescent="0.25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K270" s="7"/>
    </row>
    <row r="271" spans="2:63" x14ac:dyDescent="0.25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K271" s="7"/>
    </row>
    <row r="272" spans="2:63" x14ac:dyDescent="0.25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K272" s="7"/>
    </row>
    <row r="273" spans="2:63" x14ac:dyDescent="0.25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K273" s="7"/>
    </row>
    <row r="274" spans="2:63" x14ac:dyDescent="0.25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K274" s="7"/>
    </row>
    <row r="275" spans="2:63" x14ac:dyDescent="0.25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K275" s="7"/>
    </row>
    <row r="276" spans="2:63" x14ac:dyDescent="0.25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K276" s="7"/>
    </row>
    <row r="277" spans="2:63" x14ac:dyDescent="0.25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K277" s="7"/>
    </row>
    <row r="278" spans="2:63" x14ac:dyDescent="0.25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K278" s="7"/>
    </row>
    <row r="279" spans="2:63" x14ac:dyDescent="0.25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K279" s="7"/>
    </row>
    <row r="280" spans="2:63" x14ac:dyDescent="0.25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K280" s="7"/>
    </row>
    <row r="281" spans="2:63" x14ac:dyDescent="0.25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K281" s="7"/>
    </row>
    <row r="282" spans="2:63" x14ac:dyDescent="0.25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K282" s="7"/>
    </row>
    <row r="283" spans="2:63" x14ac:dyDescent="0.25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K283" s="7"/>
    </row>
    <row r="284" spans="2:63" x14ac:dyDescent="0.25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K284" s="7"/>
    </row>
    <row r="285" spans="2:63" x14ac:dyDescent="0.25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K285" s="7"/>
    </row>
    <row r="286" spans="2:63" x14ac:dyDescent="0.25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K286" s="7"/>
    </row>
    <row r="287" spans="2:63" x14ac:dyDescent="0.25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K287" s="7"/>
    </row>
    <row r="288" spans="2:63" x14ac:dyDescent="0.25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K288" s="7"/>
    </row>
    <row r="289" spans="2:63" x14ac:dyDescent="0.25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K289" s="7"/>
    </row>
    <row r="290" spans="2:63" x14ac:dyDescent="0.25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K290" s="7"/>
    </row>
    <row r="291" spans="2:63" x14ac:dyDescent="0.25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K291" s="7"/>
    </row>
    <row r="292" spans="2:63" x14ac:dyDescent="0.25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K292" s="7"/>
    </row>
    <row r="293" spans="2:63" x14ac:dyDescent="0.25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K293" s="7"/>
    </row>
    <row r="294" spans="2:63" x14ac:dyDescent="0.25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K294" s="7"/>
    </row>
    <row r="295" spans="2:63" x14ac:dyDescent="0.25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K295" s="7"/>
    </row>
    <row r="296" spans="2:63" x14ac:dyDescent="0.25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K296" s="7"/>
    </row>
    <row r="297" spans="2:63" x14ac:dyDescent="0.25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K297" s="7"/>
    </row>
    <row r="298" spans="2:63" x14ac:dyDescent="0.25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K298" s="7"/>
    </row>
    <row r="299" spans="2:63" x14ac:dyDescent="0.25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K299" s="7"/>
    </row>
    <row r="300" spans="2:63" x14ac:dyDescent="0.25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K300" s="7"/>
    </row>
    <row r="301" spans="2:63" x14ac:dyDescent="0.25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K301" s="7"/>
    </row>
    <row r="302" spans="2:63" x14ac:dyDescent="0.25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K302" s="7"/>
    </row>
    <row r="303" spans="2:63" x14ac:dyDescent="0.25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K303" s="7"/>
    </row>
    <row r="304" spans="2:63" x14ac:dyDescent="0.25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K304" s="7"/>
    </row>
    <row r="305" spans="2:63" x14ac:dyDescent="0.25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K305" s="7"/>
    </row>
    <row r="306" spans="2:63" x14ac:dyDescent="0.25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K306" s="7"/>
    </row>
    <row r="307" spans="2:63" x14ac:dyDescent="0.25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K307" s="7"/>
    </row>
    <row r="308" spans="2:63" x14ac:dyDescent="0.25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K308" s="7"/>
    </row>
    <row r="309" spans="2:63" x14ac:dyDescent="0.25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K309" s="7"/>
    </row>
    <row r="310" spans="2:63" x14ac:dyDescent="0.25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K310" s="7"/>
    </row>
    <row r="311" spans="2:63" x14ac:dyDescent="0.25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K311" s="7"/>
    </row>
    <row r="312" spans="2:63" x14ac:dyDescent="0.25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K312" s="7"/>
    </row>
    <row r="313" spans="2:63" x14ac:dyDescent="0.25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K313" s="7"/>
    </row>
    <row r="314" spans="2:63" x14ac:dyDescent="0.25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K314" s="7"/>
    </row>
    <row r="315" spans="2:63" x14ac:dyDescent="0.25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K315" s="7"/>
    </row>
    <row r="316" spans="2:63" x14ac:dyDescent="0.25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K316" s="7"/>
    </row>
    <row r="317" spans="2:63" x14ac:dyDescent="0.25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K317" s="7"/>
    </row>
    <row r="318" spans="2:63" x14ac:dyDescent="0.25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K318" s="7"/>
    </row>
    <row r="319" spans="2:63" x14ac:dyDescent="0.25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K319" s="7"/>
    </row>
    <row r="320" spans="2:63" x14ac:dyDescent="0.25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K320" s="7"/>
    </row>
    <row r="321" spans="2:63" x14ac:dyDescent="0.25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K321" s="7"/>
    </row>
    <row r="322" spans="2:63" x14ac:dyDescent="0.25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K322" s="7"/>
    </row>
    <row r="323" spans="2:63" x14ac:dyDescent="0.25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K323" s="7"/>
    </row>
    <row r="324" spans="2:63" x14ac:dyDescent="0.25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K324" s="7"/>
    </row>
    <row r="325" spans="2:63" x14ac:dyDescent="0.25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K325" s="7"/>
    </row>
    <row r="326" spans="2:63" x14ac:dyDescent="0.25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K326" s="7"/>
    </row>
    <row r="327" spans="2:63" x14ac:dyDescent="0.25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K327" s="7"/>
    </row>
    <row r="328" spans="2:63" x14ac:dyDescent="0.25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K328" s="7"/>
    </row>
    <row r="329" spans="2:63" x14ac:dyDescent="0.25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K329" s="7"/>
    </row>
    <row r="330" spans="2:63" x14ac:dyDescent="0.25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K330" s="7"/>
    </row>
    <row r="331" spans="2:63" x14ac:dyDescent="0.25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K331" s="7"/>
    </row>
    <row r="332" spans="2:63" x14ac:dyDescent="0.25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K332" s="7"/>
    </row>
    <row r="333" spans="2:63" x14ac:dyDescent="0.25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K333" s="7"/>
    </row>
    <row r="334" spans="2:63" x14ac:dyDescent="0.25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K334" s="7"/>
    </row>
    <row r="335" spans="2:63" x14ac:dyDescent="0.25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K335" s="7"/>
    </row>
    <row r="336" spans="2:63" x14ac:dyDescent="0.25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K336" s="7"/>
    </row>
    <row r="337" spans="2:63" x14ac:dyDescent="0.25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K337" s="7"/>
    </row>
    <row r="338" spans="2:63" x14ac:dyDescent="0.25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K338" s="7"/>
    </row>
    <row r="339" spans="2:63" x14ac:dyDescent="0.25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K339" s="7"/>
    </row>
    <row r="340" spans="2:63" x14ac:dyDescent="0.25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K340" s="7"/>
    </row>
    <row r="341" spans="2:63" x14ac:dyDescent="0.25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K341" s="7"/>
    </row>
    <row r="342" spans="2:63" x14ac:dyDescent="0.25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K342" s="7"/>
    </row>
    <row r="343" spans="2:63" x14ac:dyDescent="0.25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K343" s="7"/>
    </row>
    <row r="344" spans="2:63" x14ac:dyDescent="0.25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K344" s="7"/>
    </row>
    <row r="345" spans="2:63" x14ac:dyDescent="0.25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K345" s="7"/>
    </row>
    <row r="346" spans="2:63" x14ac:dyDescent="0.25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K346" s="7"/>
    </row>
    <row r="347" spans="2:63" x14ac:dyDescent="0.25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K347" s="7"/>
    </row>
    <row r="348" spans="2:63" x14ac:dyDescent="0.25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K348" s="7"/>
    </row>
    <row r="349" spans="2:63" x14ac:dyDescent="0.25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K349" s="7"/>
    </row>
    <row r="350" spans="2:63" x14ac:dyDescent="0.25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K350" s="7"/>
    </row>
    <row r="351" spans="2:63" x14ac:dyDescent="0.25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K351" s="7"/>
    </row>
    <row r="352" spans="2:63" x14ac:dyDescent="0.25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K352" s="7"/>
    </row>
    <row r="353" spans="2:63" x14ac:dyDescent="0.25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K353" s="7"/>
    </row>
    <row r="354" spans="2:63" x14ac:dyDescent="0.25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K354" s="7"/>
    </row>
    <row r="355" spans="2:63" x14ac:dyDescent="0.25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K355" s="7"/>
    </row>
    <row r="356" spans="2:63" x14ac:dyDescent="0.25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K356" s="7"/>
    </row>
    <row r="357" spans="2:63" x14ac:dyDescent="0.25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K357" s="7"/>
    </row>
    <row r="358" spans="2:63" x14ac:dyDescent="0.25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K358" s="7"/>
    </row>
    <row r="359" spans="2:63" x14ac:dyDescent="0.25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K359" s="7"/>
    </row>
    <row r="360" spans="2:63" x14ac:dyDescent="0.25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K360" s="7"/>
    </row>
    <row r="361" spans="2:63" x14ac:dyDescent="0.25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K361" s="7"/>
    </row>
    <row r="362" spans="2:63" x14ac:dyDescent="0.25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K362" s="7"/>
    </row>
    <row r="363" spans="2:63" x14ac:dyDescent="0.25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K363" s="7"/>
    </row>
    <row r="364" spans="2:63" x14ac:dyDescent="0.25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K364" s="7"/>
    </row>
    <row r="365" spans="2:63" x14ac:dyDescent="0.25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K365" s="7"/>
    </row>
    <row r="366" spans="2:63" x14ac:dyDescent="0.25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K366" s="7"/>
    </row>
    <row r="367" spans="2:63" x14ac:dyDescent="0.25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K367" s="7"/>
    </row>
    <row r="368" spans="2:63" x14ac:dyDescent="0.25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K368" s="7"/>
    </row>
    <row r="369" spans="2:63" x14ac:dyDescent="0.25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K369" s="7"/>
    </row>
    <row r="370" spans="2:63" x14ac:dyDescent="0.25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K370" s="7"/>
    </row>
    <row r="371" spans="2:63" x14ac:dyDescent="0.25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K371" s="7"/>
    </row>
    <row r="372" spans="2:63" x14ac:dyDescent="0.25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K372" s="7"/>
    </row>
    <row r="373" spans="2:63" x14ac:dyDescent="0.25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K373" s="7"/>
    </row>
    <row r="374" spans="2:63" x14ac:dyDescent="0.25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K374" s="7"/>
    </row>
    <row r="375" spans="2:63" x14ac:dyDescent="0.25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K375" s="7"/>
    </row>
    <row r="376" spans="2:63" x14ac:dyDescent="0.25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K376" s="7"/>
    </row>
    <row r="377" spans="2:63" x14ac:dyDescent="0.25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K377" s="7"/>
    </row>
    <row r="378" spans="2:63" x14ac:dyDescent="0.25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K378" s="7"/>
    </row>
    <row r="379" spans="2:63" x14ac:dyDescent="0.25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K379" s="7"/>
    </row>
    <row r="380" spans="2:63" x14ac:dyDescent="0.25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K380" s="7"/>
    </row>
    <row r="381" spans="2:63" x14ac:dyDescent="0.25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K381" s="7"/>
    </row>
    <row r="382" spans="2:63" x14ac:dyDescent="0.25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K382" s="7"/>
    </row>
    <row r="383" spans="2:63" x14ac:dyDescent="0.25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K383" s="7"/>
    </row>
    <row r="384" spans="2:63" x14ac:dyDescent="0.25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K384" s="7"/>
    </row>
    <row r="385" spans="2:63" x14ac:dyDescent="0.25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K385" s="7"/>
    </row>
    <row r="386" spans="2:63" x14ac:dyDescent="0.25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K386" s="7"/>
    </row>
    <row r="387" spans="2:63" x14ac:dyDescent="0.25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K387" s="7"/>
    </row>
    <row r="388" spans="2:63" x14ac:dyDescent="0.25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K388" s="7"/>
    </row>
    <row r="389" spans="2:63" x14ac:dyDescent="0.25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K389" s="7"/>
    </row>
    <row r="390" spans="2:63" x14ac:dyDescent="0.25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K390" s="7"/>
    </row>
    <row r="391" spans="2:63" x14ac:dyDescent="0.25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K391" s="7"/>
    </row>
    <row r="392" spans="2:63" x14ac:dyDescent="0.25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K392" s="7"/>
    </row>
    <row r="393" spans="2:63" x14ac:dyDescent="0.25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K393" s="7"/>
    </row>
    <row r="394" spans="2:63" x14ac:dyDescent="0.25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K394" s="7"/>
    </row>
    <row r="395" spans="2:63" x14ac:dyDescent="0.25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K395" s="7"/>
    </row>
    <row r="396" spans="2:63" x14ac:dyDescent="0.25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K396" s="7"/>
    </row>
    <row r="397" spans="2:63" x14ac:dyDescent="0.25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K397" s="7"/>
    </row>
    <row r="398" spans="2:63" x14ac:dyDescent="0.25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K398" s="7"/>
    </row>
    <row r="399" spans="2:63" x14ac:dyDescent="0.25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K399" s="7"/>
    </row>
    <row r="400" spans="2:63" x14ac:dyDescent="0.25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K400" s="7"/>
    </row>
    <row r="401" spans="2:63" x14ac:dyDescent="0.25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K401" s="7"/>
    </row>
    <row r="402" spans="2:63" x14ac:dyDescent="0.25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K402" s="7"/>
    </row>
    <row r="403" spans="2:63" x14ac:dyDescent="0.25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K403" s="7"/>
    </row>
    <row r="404" spans="2:63" x14ac:dyDescent="0.25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K404" s="7"/>
    </row>
    <row r="405" spans="2:63" x14ac:dyDescent="0.25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K405" s="7"/>
    </row>
    <row r="406" spans="2:63" x14ac:dyDescent="0.25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K406" s="7"/>
    </row>
    <row r="407" spans="2:63" x14ac:dyDescent="0.25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K407" s="7"/>
    </row>
    <row r="408" spans="2:63" x14ac:dyDescent="0.25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K408" s="7"/>
    </row>
    <row r="409" spans="2:63" x14ac:dyDescent="0.25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K409" s="7"/>
    </row>
    <row r="410" spans="2:63" x14ac:dyDescent="0.25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K410" s="7"/>
    </row>
    <row r="411" spans="2:63" x14ac:dyDescent="0.25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K411" s="7"/>
    </row>
    <row r="412" spans="2:63" x14ac:dyDescent="0.25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K412" s="7"/>
    </row>
    <row r="413" spans="2:63" x14ac:dyDescent="0.25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K413" s="7"/>
    </row>
    <row r="414" spans="2:63" x14ac:dyDescent="0.25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K414" s="7"/>
    </row>
    <row r="415" spans="2:63" x14ac:dyDescent="0.25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K415" s="7"/>
    </row>
    <row r="416" spans="2:63" x14ac:dyDescent="0.25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K416" s="7"/>
    </row>
    <row r="417" spans="2:63" x14ac:dyDescent="0.25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K417" s="7"/>
    </row>
    <row r="418" spans="2:63" x14ac:dyDescent="0.25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K418" s="7"/>
    </row>
    <row r="419" spans="2:63" x14ac:dyDescent="0.25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K419" s="7"/>
    </row>
    <row r="420" spans="2:63" x14ac:dyDescent="0.25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K420" s="7"/>
    </row>
    <row r="421" spans="2:63" x14ac:dyDescent="0.25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K421" s="7"/>
    </row>
    <row r="422" spans="2:63" x14ac:dyDescent="0.25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K422" s="7"/>
    </row>
    <row r="423" spans="2:63" x14ac:dyDescent="0.25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K423" s="7"/>
    </row>
    <row r="424" spans="2:63" x14ac:dyDescent="0.25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K424" s="7"/>
    </row>
    <row r="425" spans="2:63" x14ac:dyDescent="0.25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K425" s="7"/>
    </row>
    <row r="426" spans="2:63" x14ac:dyDescent="0.25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K426" s="7"/>
    </row>
    <row r="427" spans="2:63" x14ac:dyDescent="0.25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K427" s="7"/>
    </row>
    <row r="428" spans="2:63" x14ac:dyDescent="0.25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K428" s="7"/>
    </row>
    <row r="429" spans="2:63" x14ac:dyDescent="0.25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K429" s="7"/>
    </row>
    <row r="430" spans="2:63" x14ac:dyDescent="0.25">
      <c r="BK430" s="7"/>
    </row>
    <row r="431" spans="2:63" x14ac:dyDescent="0.25">
      <c r="BK431" s="7"/>
    </row>
    <row r="432" spans="2:63" x14ac:dyDescent="0.25">
      <c r="BK432" s="7"/>
    </row>
    <row r="433" spans="63:63" x14ac:dyDescent="0.25">
      <c r="BK433" s="7"/>
    </row>
    <row r="434" spans="63:63" x14ac:dyDescent="0.25">
      <c r="BK434" s="7"/>
    </row>
    <row r="435" spans="63:63" x14ac:dyDescent="0.25">
      <c r="BK435" s="7"/>
    </row>
    <row r="436" spans="63:63" x14ac:dyDescent="0.25">
      <c r="BK436" s="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BN436"/>
  <sheetViews>
    <sheetView workbookViewId="0"/>
  </sheetViews>
  <sheetFormatPr baseColWidth="10" defaultRowHeight="15" x14ac:dyDescent="0.25"/>
  <cols>
    <col min="1" max="1" width="7.140625" style="1" bestFit="1" customWidth="1"/>
    <col min="2" max="24" width="10.140625" style="1" bestFit="1" customWidth="1"/>
    <col min="25" max="25" width="10.140625" style="1" customWidth="1"/>
    <col min="26" max="48" width="10.140625" style="1" bestFit="1" customWidth="1"/>
    <col min="49" max="49" width="6.7109375" style="1" bestFit="1" customWidth="1"/>
    <col min="50" max="50" width="7.42578125" style="1" bestFit="1" customWidth="1"/>
    <col min="51" max="51" width="7.140625" style="1" bestFit="1" customWidth="1"/>
    <col min="52" max="52" width="7.85546875" style="1" bestFit="1" customWidth="1"/>
    <col min="53" max="53" width="7.28515625" style="1" bestFit="1" customWidth="1"/>
    <col min="54" max="54" width="8.140625" style="1" bestFit="1" customWidth="1"/>
    <col min="55" max="55" width="7.140625" bestFit="1" customWidth="1"/>
    <col min="56" max="56" width="6.42578125" bestFit="1" customWidth="1"/>
    <col min="57" max="57" width="7.7109375" bestFit="1" customWidth="1"/>
    <col min="58" max="58" width="7.28515625" bestFit="1" customWidth="1"/>
    <col min="59" max="59" width="7" bestFit="1" customWidth="1"/>
    <col min="60" max="60" width="7.5703125" bestFit="1" customWidth="1"/>
    <col min="61" max="61" width="6.140625" bestFit="1" customWidth="1"/>
    <col min="62" max="62" width="3" bestFit="1" customWidth="1"/>
    <col min="63" max="64" width="11.85546875" bestFit="1" customWidth="1"/>
    <col min="65" max="65" width="9" bestFit="1" customWidth="1"/>
    <col min="66" max="66" width="17.7109375" bestFit="1" customWidth="1"/>
    <col min="67" max="67" width="21.85546875" bestFit="1" customWidth="1"/>
  </cols>
  <sheetData>
    <row r="1" spans="1:66" x14ac:dyDescent="0.25">
      <c r="B1" s="1">
        <f t="array" aca="1" ref="B1:AW1" ca="1">TRANSPOSE(OFFSET([6]SSTotalESP!$B$1,MATCH(_Disponible_Registral,[6]SSTotalESP!$A:$A)-36-MONTH(_Disponible_Registral),0,36+MONTH(_Disponible_Registral),1))</f>
        <v>18282031</v>
      </c>
      <c r="C1" s="1">
        <f ca="1"/>
        <v>18363514</v>
      </c>
      <c r="D1" s="1">
        <f ca="1"/>
        <v>18502088</v>
      </c>
      <c r="E1" s="1">
        <f ca="1"/>
        <v>18678461</v>
      </c>
      <c r="F1" s="1">
        <f ca="1"/>
        <v>18915668</v>
      </c>
      <c r="G1" s="1">
        <f ca="1"/>
        <v>19006990</v>
      </c>
      <c r="H1" s="1">
        <f ca="1"/>
        <v>19042810</v>
      </c>
      <c r="I1" s="1">
        <f ca="1"/>
        <v>18839814</v>
      </c>
      <c r="J1" s="1">
        <f ca="1"/>
        <v>18862713</v>
      </c>
      <c r="K1" s="1">
        <f ca="1"/>
        <v>18993073</v>
      </c>
      <c r="L1" s="1">
        <f ca="1"/>
        <v>18945624</v>
      </c>
      <c r="M1" s="1">
        <f ca="1"/>
        <v>19024165</v>
      </c>
      <c r="N1" s="1">
        <f ca="1"/>
        <v>18819300</v>
      </c>
      <c r="O1" s="1">
        <f ca="1"/>
        <v>18888472</v>
      </c>
      <c r="P1" s="1">
        <f ca="1"/>
        <v>19043576</v>
      </c>
      <c r="Q1" s="1">
        <f ca="1"/>
        <v>19230362</v>
      </c>
      <c r="R1" s="1">
        <f ca="1"/>
        <v>19442113</v>
      </c>
      <c r="S1" s="1">
        <f ca="1"/>
        <v>19517697</v>
      </c>
      <c r="T1" s="1">
        <f ca="1"/>
        <v>19533211</v>
      </c>
      <c r="U1" s="1">
        <f ca="1"/>
        <v>19320227</v>
      </c>
      <c r="V1" s="1">
        <f ca="1"/>
        <v>19323451</v>
      </c>
      <c r="W1" s="1">
        <f ca="1"/>
        <v>19429993</v>
      </c>
      <c r="X1" s="1">
        <f ca="1"/>
        <v>19376878</v>
      </c>
      <c r="Y1" s="1">
        <f ca="1"/>
        <v>19408538</v>
      </c>
      <c r="Z1" s="1">
        <f ca="1"/>
        <v>19164494</v>
      </c>
      <c r="AA1" s="1">
        <f ca="1"/>
        <v>19250228.949999999</v>
      </c>
      <c r="AB1" s="1">
        <f ca="1"/>
        <v>19006759.59</v>
      </c>
      <c r="AC1" s="1">
        <f ca="1"/>
        <v>18458666.800000001</v>
      </c>
      <c r="AD1" s="1">
        <f ca="1"/>
        <v>18556128.850000001</v>
      </c>
      <c r="AE1" s="1">
        <f ca="1"/>
        <v>18624336.681820001</v>
      </c>
      <c r="AF1" s="1">
        <f ca="1"/>
        <v>18785554.300000001</v>
      </c>
      <c r="AG1" s="1">
        <f ca="1"/>
        <v>18792376.140000001</v>
      </c>
      <c r="AH1" s="1">
        <f ca="1"/>
        <v>18876389.219999999</v>
      </c>
      <c r="AI1" s="1">
        <f ca="1"/>
        <v>18990363.949999999</v>
      </c>
      <c r="AJ1" s="1">
        <f ca="1"/>
        <v>19022001.57</v>
      </c>
      <c r="AK1" s="1">
        <f ca="1"/>
        <v>19048433.309999999</v>
      </c>
      <c r="AL1" s="1">
        <f ca="1"/>
        <v>18829480.149999999</v>
      </c>
      <c r="AM1" s="1" t="e">
        <f ca="1"/>
        <v>#N/A</v>
      </c>
      <c r="AN1" s="1" t="e">
        <f ca="1"/>
        <v>#N/A</v>
      </c>
      <c r="AO1" s="1" t="e">
        <f ca="1"/>
        <v>#N/A</v>
      </c>
      <c r="AP1" s="1" t="e">
        <f ca="1"/>
        <v>#N/A</v>
      </c>
      <c r="AQ1" s="1" t="e">
        <f ca="1"/>
        <v>#N/A</v>
      </c>
      <c r="AR1" s="1" t="e">
        <f ca="1"/>
        <v>#N/A</v>
      </c>
      <c r="AS1" s="1" t="e">
        <f ca="1"/>
        <v>#N/A</v>
      </c>
      <c r="AT1" s="1" t="e">
        <f ca="1"/>
        <v>#N/A</v>
      </c>
      <c r="AU1" s="1" t="e">
        <f ca="1"/>
        <v>#N/A</v>
      </c>
      <c r="AV1" s="1" t="e">
        <f ca="1"/>
        <v>#N/A</v>
      </c>
      <c r="AW1" s="1" t="e">
        <f ca="1"/>
        <v>#N/A</v>
      </c>
      <c r="AY1"/>
      <c r="AZ1"/>
      <c r="BA1"/>
      <c r="BB1"/>
    </row>
    <row r="2" spans="1:66" x14ac:dyDescent="0.25">
      <c r="A2" s="2" t="s">
        <v>0</v>
      </c>
      <c r="B2" s="3">
        <f t="array" aca="1" ref="B2:BI14" ca="1">OFFSET([6]Mediana!$A$2,0,MATCH(_Disponible_Registral,[6]Mediana!$2:$2)-36-MONTH(_Disponible_Registral),13,48+MONTH(_Disponible_Registral))</f>
        <v>43131</v>
      </c>
      <c r="C2" s="3">
        <f ca="1"/>
        <v>43159</v>
      </c>
      <c r="D2" s="3">
        <f ca="1"/>
        <v>43190</v>
      </c>
      <c r="E2" s="3">
        <f ca="1"/>
        <v>43220</v>
      </c>
      <c r="F2" s="3">
        <f ca="1"/>
        <v>43251</v>
      </c>
      <c r="G2" s="3">
        <f ca="1"/>
        <v>43281</v>
      </c>
      <c r="H2" s="3">
        <f ca="1"/>
        <v>43312</v>
      </c>
      <c r="I2" s="3">
        <f ca="1"/>
        <v>43343</v>
      </c>
      <c r="J2" s="3">
        <f ca="1"/>
        <v>43373</v>
      </c>
      <c r="K2" s="3">
        <f ca="1"/>
        <v>43404</v>
      </c>
      <c r="L2" s="3">
        <f ca="1"/>
        <v>43434</v>
      </c>
      <c r="M2" s="3">
        <f ca="1"/>
        <v>43465</v>
      </c>
      <c r="N2" s="3">
        <f ca="1"/>
        <v>43496</v>
      </c>
      <c r="O2" s="3">
        <f ca="1"/>
        <v>43524</v>
      </c>
      <c r="P2" s="3">
        <f ca="1"/>
        <v>43555</v>
      </c>
      <c r="Q2" s="3">
        <f ca="1"/>
        <v>43585</v>
      </c>
      <c r="R2" s="3">
        <f ca="1"/>
        <v>43616</v>
      </c>
      <c r="S2" s="3">
        <f ca="1"/>
        <v>43646</v>
      </c>
      <c r="T2" s="3">
        <f ca="1"/>
        <v>43677</v>
      </c>
      <c r="U2" s="3">
        <f ca="1"/>
        <v>43708</v>
      </c>
      <c r="V2" s="3">
        <f ca="1"/>
        <v>43738</v>
      </c>
      <c r="W2" s="3">
        <f ca="1"/>
        <v>43769</v>
      </c>
      <c r="X2" s="3">
        <f ca="1"/>
        <v>43799</v>
      </c>
      <c r="Y2" s="3">
        <f ca="1"/>
        <v>43830</v>
      </c>
      <c r="Z2" s="3">
        <f ca="1"/>
        <v>43861</v>
      </c>
      <c r="AA2" s="3">
        <f ca="1"/>
        <v>43890</v>
      </c>
      <c r="AB2" s="3">
        <f ca="1"/>
        <v>43921</v>
      </c>
      <c r="AC2" s="3">
        <f ca="1"/>
        <v>43951</v>
      </c>
      <c r="AD2" s="3">
        <f ca="1"/>
        <v>43982</v>
      </c>
      <c r="AE2" s="3">
        <f ca="1"/>
        <v>44012</v>
      </c>
      <c r="AF2" s="3">
        <f ca="1"/>
        <v>44043</v>
      </c>
      <c r="AG2" s="3">
        <f ca="1"/>
        <v>44074</v>
      </c>
      <c r="AH2" s="3">
        <f ca="1"/>
        <v>44104</v>
      </c>
      <c r="AI2" s="3">
        <f ca="1"/>
        <v>44135</v>
      </c>
      <c r="AJ2" s="3">
        <f ca="1"/>
        <v>44165</v>
      </c>
      <c r="AK2" s="3">
        <f ca="1"/>
        <v>44196</v>
      </c>
      <c r="AL2" s="3">
        <f ca="1"/>
        <v>44227</v>
      </c>
      <c r="AM2" s="4">
        <f ca="1"/>
        <v>44255</v>
      </c>
      <c r="AN2" s="3">
        <f ca="1"/>
        <v>44286</v>
      </c>
      <c r="AO2" s="3">
        <f ca="1"/>
        <v>44316</v>
      </c>
      <c r="AP2" s="3">
        <f ca="1"/>
        <v>44347</v>
      </c>
      <c r="AQ2" s="3">
        <f ca="1"/>
        <v>44377</v>
      </c>
      <c r="AR2" s="3">
        <f ca="1"/>
        <v>44408</v>
      </c>
      <c r="AS2" s="3">
        <f ca="1"/>
        <v>44439</v>
      </c>
      <c r="AT2" s="3">
        <f ca="1"/>
        <v>44469</v>
      </c>
      <c r="AU2" s="3">
        <f ca="1"/>
        <v>44500</v>
      </c>
      <c r="AV2" s="3">
        <f ca="1"/>
        <v>44530</v>
      </c>
      <c r="AW2" s="3">
        <f ca="1"/>
        <v>44561</v>
      </c>
      <c r="AX2" s="3">
        <f ca="1"/>
        <v>44592</v>
      </c>
      <c r="AY2" s="4" t="e">
        <f ca="1"/>
        <v>#N/A</v>
      </c>
      <c r="AZ2" s="3" t="e">
        <f ca="1"/>
        <v>#N/A</v>
      </c>
      <c r="BA2" s="3" t="e">
        <f ca="1"/>
        <v>#N/A</v>
      </c>
      <c r="BB2" s="3" t="e">
        <f ca="1"/>
        <v>#N/A</v>
      </c>
      <c r="BC2" s="3" t="e">
        <f ca="1"/>
        <v>#N/A</v>
      </c>
      <c r="BD2" s="3" t="e">
        <f ca="1"/>
        <v>#N/A</v>
      </c>
      <c r="BE2" s="3" t="e">
        <f ca="1"/>
        <v>#N/A</v>
      </c>
      <c r="BF2" s="3" t="e">
        <f ca="1"/>
        <v>#N/A</v>
      </c>
      <c r="BG2" s="3" t="e">
        <f ca="1"/>
        <v>#N/A</v>
      </c>
      <c r="BH2" s="3" t="e">
        <f ca="1"/>
        <v>#N/A</v>
      </c>
      <c r="BI2" s="3" t="e">
        <f ca="1"/>
        <v>#N/A</v>
      </c>
      <c r="BJ2" s="3"/>
      <c r="BK2" s="3"/>
    </row>
    <row r="3" spans="1:66" x14ac:dyDescent="0.25">
      <c r="A3" s="5">
        <v>1</v>
      </c>
      <c r="B3" s="1">
        <f ca="1"/>
        <v>18352837.987580508</v>
      </c>
      <c r="C3" s="1">
        <f ca="1"/>
        <v>18505606.184739601</v>
      </c>
      <c r="D3" s="1">
        <f ca="1"/>
        <v>18670099.535175413</v>
      </c>
      <c r="E3" s="1">
        <f ca="1"/>
        <v>18877257.586269394</v>
      </c>
      <c r="F3" s="1">
        <f ca="1"/>
        <v>19008643.586604245</v>
      </c>
      <c r="G3" s="1">
        <f ca="1"/>
        <v>19076049.957199909</v>
      </c>
      <c r="H3" s="1">
        <f ca="1"/>
        <v>18888381.270331137</v>
      </c>
      <c r="I3" s="1">
        <f ca="1"/>
        <v>18831678.504969276</v>
      </c>
      <c r="J3" s="1">
        <f ca="1"/>
        <v>18924533.627816007</v>
      </c>
      <c r="K3" s="1">
        <f ca="1"/>
        <v>18997076.379060976</v>
      </c>
      <c r="L3" s="1">
        <f ca="1"/>
        <v>18976317.332539272</v>
      </c>
      <c r="M3" s="1">
        <f ca="1"/>
        <v>18852108.136612378</v>
      </c>
      <c r="N3" s="1">
        <f ca="1"/>
        <v>18882101.262675047</v>
      </c>
      <c r="O3" s="1">
        <f ca="1"/>
        <v>19011978.228460405</v>
      </c>
      <c r="P3" s="1">
        <f ca="1"/>
        <v>19212093.992761858</v>
      </c>
      <c r="Q3" s="1">
        <f ca="1"/>
        <v>19445802.555759471</v>
      </c>
      <c r="R3" s="1">
        <f ca="1"/>
        <v>19520942.683031425</v>
      </c>
      <c r="S3" s="1">
        <f ca="1"/>
        <v>19563834.549363129</v>
      </c>
      <c r="T3" s="1">
        <f ca="1"/>
        <v>19347503.849906046</v>
      </c>
      <c r="U3" s="1">
        <f ca="1"/>
        <v>19322429.401186034</v>
      </c>
      <c r="V3" s="1">
        <f ca="1"/>
        <v>19393342.840848885</v>
      </c>
      <c r="W3" s="1">
        <f ca="1"/>
        <v>19380660.600486472</v>
      </c>
      <c r="X3" s="1">
        <f ca="1"/>
        <v>19425963.571852211</v>
      </c>
      <c r="Y3" s="1">
        <f ca="1"/>
        <v>19188761.89447391</v>
      </c>
      <c r="Z3" s="1">
        <f ca="1"/>
        <v>19202402.459059801</v>
      </c>
      <c r="AA3" s="1">
        <f ca="1"/>
        <v>19379902.70621153</v>
      </c>
      <c r="AB3" s="1">
        <f ca="1"/>
        <v>19099535.336098649</v>
      </c>
      <c r="AC3" s="1">
        <f ca="1"/>
        <v>18545816.785808101</v>
      </c>
      <c r="AD3" s="1">
        <f ca="1"/>
        <v>18545780.668385305</v>
      </c>
      <c r="AE3" s="1">
        <f ca="1"/>
        <v>18619469.140445545</v>
      </c>
      <c r="AF3" s="1">
        <f ca="1"/>
        <v>18620923.365338597</v>
      </c>
      <c r="AG3" s="1">
        <f ca="1"/>
        <v>18882756.592734113</v>
      </c>
      <c r="AH3" s="1">
        <f ca="1"/>
        <v>18976675.245007493</v>
      </c>
      <c r="AI3" s="1">
        <f ca="1"/>
        <v>18952237.352802843</v>
      </c>
      <c r="AJ3" s="1">
        <f ca="1"/>
        <v>19083066.17739781</v>
      </c>
      <c r="AK3" s="1">
        <f ca="1"/>
        <v>18811717.587343238</v>
      </c>
      <c r="AL3" s="1">
        <f ca="1"/>
        <v>18812673.10029985</v>
      </c>
      <c r="AM3" s="1" t="str">
        <f ca="1"/>
        <v/>
      </c>
      <c r="AN3" s="1" t="str">
        <f ca="1"/>
        <v/>
      </c>
      <c r="AO3" s="1" t="str">
        <f ca="1"/>
        <v/>
      </c>
      <c r="AP3" s="1" t="str">
        <f ca="1"/>
        <v/>
      </c>
      <c r="AQ3" s="1" t="str">
        <f ca="1"/>
        <v/>
      </c>
      <c r="AR3" s="1" t="str">
        <f ca="1"/>
        <v/>
      </c>
      <c r="AS3" s="1" t="str">
        <f ca="1"/>
        <v/>
      </c>
      <c r="AT3" s="1" t="str">
        <f ca="1"/>
        <v/>
      </c>
      <c r="AU3" s="1" t="str">
        <f ca="1"/>
        <v/>
      </c>
      <c r="AV3" s="1" t="str">
        <f ca="1"/>
        <v/>
      </c>
      <c r="AW3" s="1" t="str">
        <f ca="1"/>
        <v/>
      </c>
      <c r="AX3" s="1" t="str">
        <f ca="1"/>
        <v/>
      </c>
      <c r="AY3" t="e">
        <f ca="1"/>
        <v>#N/A</v>
      </c>
      <c r="AZ3" t="e">
        <f ca="1"/>
        <v>#N/A</v>
      </c>
      <c r="BA3" t="e">
        <f ca="1"/>
        <v>#N/A</v>
      </c>
      <c r="BB3" t="e">
        <f ca="1"/>
        <v>#N/A</v>
      </c>
      <c r="BC3" t="e">
        <f ca="1"/>
        <v>#N/A</v>
      </c>
      <c r="BD3" t="e">
        <f ca="1"/>
        <v>#N/A</v>
      </c>
      <c r="BE3" t="e">
        <f ca="1"/>
        <v>#N/A</v>
      </c>
      <c r="BF3" t="e">
        <f ca="1"/>
        <v>#N/A</v>
      </c>
      <c r="BG3" t="e">
        <f ca="1"/>
        <v>#N/A</v>
      </c>
      <c r="BH3" t="e">
        <f ca="1"/>
        <v>#N/A</v>
      </c>
      <c r="BI3" t="e">
        <f ca="1"/>
        <v>#N/A</v>
      </c>
      <c r="BK3" s="7"/>
    </row>
    <row r="4" spans="1:66" x14ac:dyDescent="0.25">
      <c r="A4" s="5">
        <v>2</v>
      </c>
      <c r="B4" s="1">
        <f ca="1"/>
        <v>18495713.311162937</v>
      </c>
      <c r="C4" s="1">
        <f ca="1"/>
        <v>18681329.540810112</v>
      </c>
      <c r="D4" s="1">
        <f ca="1"/>
        <v>18874089.358889181</v>
      </c>
      <c r="E4" s="1">
        <f ca="1"/>
        <v>18949334.407219652</v>
      </c>
      <c r="F4" s="1">
        <f ca="1"/>
        <v>19085311.544405263</v>
      </c>
      <c r="G4" s="1">
        <f ca="1"/>
        <v>18958635.027851544</v>
      </c>
      <c r="H4" s="1">
        <f ca="1"/>
        <v>18888333.889090031</v>
      </c>
      <c r="I4" s="1">
        <f ca="1"/>
        <v>18877571.590254799</v>
      </c>
      <c r="J4" s="1">
        <f ca="1"/>
        <v>18903280.336602069</v>
      </c>
      <c r="K4" s="1">
        <f ca="1"/>
        <v>19075155.106420591</v>
      </c>
      <c r="L4" s="1">
        <f ca="1"/>
        <v>18788610.799999796</v>
      </c>
      <c r="M4" s="1">
        <f ca="1"/>
        <v>18943796.39208477</v>
      </c>
      <c r="N4" s="1">
        <f ca="1"/>
        <v>19014243.530618414</v>
      </c>
      <c r="O4" s="1">
        <f ca="1"/>
        <v>19171903.693086255</v>
      </c>
      <c r="P4" s="1">
        <f ca="1"/>
        <v>19432596.232675701</v>
      </c>
      <c r="Q4" s="1">
        <f ca="1"/>
        <v>19538142.398768846</v>
      </c>
      <c r="R4" s="1">
        <f ca="1"/>
        <v>19571380.932793096</v>
      </c>
      <c r="S4" s="1">
        <f ca="1"/>
        <v>19402313.568345308</v>
      </c>
      <c r="T4" s="1">
        <f ca="1"/>
        <v>19341436.051621906</v>
      </c>
      <c r="U4" s="1">
        <f ca="1"/>
        <v>19378030.741987817</v>
      </c>
      <c r="V4" s="1">
        <f ca="1"/>
        <v>19349919.829904608</v>
      </c>
      <c r="W4" s="1">
        <f ca="1"/>
        <v>19437422.834865265</v>
      </c>
      <c r="X4" s="1">
        <f ca="1"/>
        <v>19221029.327567481</v>
      </c>
      <c r="Y4" s="1">
        <f ca="1"/>
        <v>19235392.957831845</v>
      </c>
      <c r="Z4" s="1">
        <f ca="1"/>
        <v>19319670.940250784</v>
      </c>
      <c r="AA4" s="1">
        <f ca="1"/>
        <v>19544973.56073558</v>
      </c>
      <c r="AB4" s="1">
        <f ca="1"/>
        <v>19222869.143206101</v>
      </c>
      <c r="AC4" s="1">
        <f ca="1"/>
        <v>18578417.088379845</v>
      </c>
      <c r="AD4" s="1">
        <f ca="1"/>
        <v>18491691.704180229</v>
      </c>
      <c r="AE4" s="1">
        <f ca="1"/>
        <v>18380866.771427151</v>
      </c>
      <c r="AF4" s="1">
        <f ca="1"/>
        <v>18586041.024161071</v>
      </c>
      <c r="AG4" s="1">
        <f ca="1"/>
        <v>19026411.495868511</v>
      </c>
      <c r="AH4" s="1">
        <f ca="1"/>
        <v>18964219.811392158</v>
      </c>
      <c r="AI4" s="1">
        <f ca="1"/>
        <v>18987854.756495457</v>
      </c>
      <c r="AJ4" s="1">
        <f ca="1"/>
        <v>18917188.576124996</v>
      </c>
      <c r="AK4" s="1">
        <f ca="1"/>
        <v>18839698.109252289</v>
      </c>
      <c r="AL4" s="1">
        <f ca="1"/>
        <v>18814773.300828695</v>
      </c>
      <c r="AM4" s="1" t="str">
        <f ca="1"/>
        <v/>
      </c>
      <c r="AN4" s="1" t="str">
        <f ca="1"/>
        <v/>
      </c>
      <c r="AO4" s="1" t="str">
        <f ca="1"/>
        <v/>
      </c>
      <c r="AP4" s="1" t="str">
        <f ca="1"/>
        <v/>
      </c>
      <c r="AQ4" s="1" t="str">
        <f ca="1"/>
        <v/>
      </c>
      <c r="AR4" s="1" t="str">
        <f ca="1"/>
        <v/>
      </c>
      <c r="AS4" s="1" t="str">
        <f ca="1"/>
        <v/>
      </c>
      <c r="AT4" s="1" t="str">
        <f ca="1"/>
        <v/>
      </c>
      <c r="AU4" s="1" t="str">
        <f ca="1"/>
        <v/>
      </c>
      <c r="AV4" s="1" t="str">
        <f ca="1"/>
        <v/>
      </c>
      <c r="AW4" s="1" t="str">
        <f ca="1"/>
        <v/>
      </c>
      <c r="AX4" s="1" t="str">
        <f ca="1"/>
        <v/>
      </c>
      <c r="AY4" t="e">
        <f ca="1"/>
        <v>#N/A</v>
      </c>
      <c r="AZ4" t="e">
        <f ca="1"/>
        <v>#N/A</v>
      </c>
      <c r="BA4" t="e">
        <f ca="1"/>
        <v>#N/A</v>
      </c>
      <c r="BB4" t="e">
        <f ca="1"/>
        <v>#N/A</v>
      </c>
      <c r="BC4" t="e">
        <f ca="1"/>
        <v>#N/A</v>
      </c>
      <c r="BD4" t="e">
        <f ca="1"/>
        <v>#N/A</v>
      </c>
      <c r="BE4" t="e">
        <f ca="1"/>
        <v>#N/A</v>
      </c>
      <c r="BF4" t="e">
        <f ca="1"/>
        <v>#N/A</v>
      </c>
      <c r="BG4" t="e">
        <f ca="1"/>
        <v>#N/A</v>
      </c>
      <c r="BH4" t="e">
        <f ca="1"/>
        <v>#N/A</v>
      </c>
      <c r="BI4" t="e">
        <f ca="1"/>
        <v>#N/A</v>
      </c>
      <c r="BK4" s="7"/>
    </row>
    <row r="5" spans="1:66" x14ac:dyDescent="0.25">
      <c r="A5" s="6">
        <v>3</v>
      </c>
      <c r="B5" s="1">
        <f ca="1"/>
        <v>18653401.428999756</v>
      </c>
      <c r="C5" s="1">
        <f ca="1"/>
        <v>18889645.00202807</v>
      </c>
      <c r="D5" s="1">
        <f ca="1"/>
        <v>18952934.242072992</v>
      </c>
      <c r="E5" s="1">
        <f ca="1"/>
        <v>19002697.431776207</v>
      </c>
      <c r="F5" s="1">
        <f ca="1"/>
        <v>18974552.92268496</v>
      </c>
      <c r="G5" s="1">
        <f ca="1"/>
        <v>18983468.942237515</v>
      </c>
      <c r="H5" s="1">
        <f ca="1"/>
        <v>18944294.398281872</v>
      </c>
      <c r="I5" s="1">
        <f ca="1"/>
        <v>18843810.238663606</v>
      </c>
      <c r="J5" s="1">
        <f ca="1"/>
        <v>18928199.917392384</v>
      </c>
      <c r="K5" s="1">
        <f ca="1"/>
        <v>18910615.213816956</v>
      </c>
      <c r="L5" s="1">
        <f ca="1"/>
        <v>18855468.598760977</v>
      </c>
      <c r="M5" s="1">
        <f ca="1"/>
        <v>19101661.387398425</v>
      </c>
      <c r="N5" s="1">
        <f ca="1"/>
        <v>19160702.408963442</v>
      </c>
      <c r="O5" s="1">
        <f ca="1"/>
        <v>19379330.504343383</v>
      </c>
      <c r="P5" s="1">
        <f ca="1"/>
        <v>19520839.184977397</v>
      </c>
      <c r="Q5" s="1">
        <f ca="1"/>
        <v>19606017.72360076</v>
      </c>
      <c r="R5" s="1">
        <f ca="1"/>
        <v>19415756.01830025</v>
      </c>
      <c r="S5" s="1">
        <f ca="1"/>
        <v>19414291.364419576</v>
      </c>
      <c r="T5" s="1">
        <f ca="1"/>
        <v>19421771.518472511</v>
      </c>
      <c r="U5" s="1">
        <f ca="1"/>
        <v>19333478.930180736</v>
      </c>
      <c r="V5" s="1">
        <f ca="1"/>
        <v>19376631.544388741</v>
      </c>
      <c r="W5" s="1">
        <f ca="1"/>
        <v>19231980.993650116</v>
      </c>
      <c r="X5" s="1">
        <f ca="1"/>
        <v>19282372.734339431</v>
      </c>
      <c r="Y5" s="1">
        <f ca="1"/>
        <v>19364965.189220406</v>
      </c>
      <c r="Z5" s="1">
        <f ca="1"/>
        <v>19445166.443439119</v>
      </c>
      <c r="AA5" s="1">
        <f ca="1"/>
        <v>19748501.923347384</v>
      </c>
      <c r="AB5" s="1">
        <f ca="1"/>
        <v>19253395.876997367</v>
      </c>
      <c r="AC5" s="1">
        <f ca="1"/>
        <v>18520305.600912437</v>
      </c>
      <c r="AD5" s="1">
        <f ca="1"/>
        <v>18240156.194537979</v>
      </c>
      <c r="AE5" s="1">
        <f ca="1"/>
        <v>18315510.915013831</v>
      </c>
      <c r="AF5" s="1">
        <f ca="1"/>
        <v>18566285.209990721</v>
      </c>
      <c r="AG5" s="1">
        <f ca="1"/>
        <v>19028605.506942391</v>
      </c>
      <c r="AH5" s="1">
        <f ca="1"/>
        <v>19032249.621427216</v>
      </c>
      <c r="AI5" s="1">
        <f ca="1"/>
        <v>18773522.373573333</v>
      </c>
      <c r="AJ5" s="1">
        <f ca="1"/>
        <v>18943586.936546471</v>
      </c>
      <c r="AK5" s="1">
        <f ca="1"/>
        <v>18812945.097362436</v>
      </c>
      <c r="AL5" s="1">
        <f ca="1"/>
        <v>18814885.698711962</v>
      </c>
      <c r="AM5" s="1" t="str">
        <f ca="1"/>
        <v/>
      </c>
      <c r="AN5" s="1" t="str">
        <f ca="1"/>
        <v/>
      </c>
      <c r="AO5" s="1" t="str">
        <f ca="1"/>
        <v/>
      </c>
      <c r="AP5" s="1" t="str">
        <f ca="1"/>
        <v/>
      </c>
      <c r="AQ5" s="1" t="str">
        <f ca="1"/>
        <v/>
      </c>
      <c r="AR5" s="1" t="str">
        <f ca="1"/>
        <v/>
      </c>
      <c r="AS5" s="1" t="str">
        <f ca="1"/>
        <v/>
      </c>
      <c r="AT5" s="1" t="str">
        <f ca="1"/>
        <v/>
      </c>
      <c r="AU5" s="1" t="str">
        <f ca="1"/>
        <v/>
      </c>
      <c r="AV5" s="1" t="str">
        <f ca="1"/>
        <v/>
      </c>
      <c r="AW5" s="1" t="str">
        <f ca="1"/>
        <v/>
      </c>
      <c r="AX5" s="1" t="str">
        <f ca="1"/>
        <v/>
      </c>
      <c r="AY5" t="e">
        <f ca="1"/>
        <v>#N/A</v>
      </c>
      <c r="AZ5" t="e">
        <f ca="1"/>
        <v>#N/A</v>
      </c>
      <c r="BA5" t="e">
        <f ca="1"/>
        <v>#N/A</v>
      </c>
      <c r="BB5" t="e">
        <f ca="1"/>
        <v>#N/A</v>
      </c>
      <c r="BC5" t="e">
        <f ca="1"/>
        <v>#N/A</v>
      </c>
      <c r="BD5" t="e">
        <f ca="1"/>
        <v>#N/A</v>
      </c>
      <c r="BE5" t="e">
        <f ca="1"/>
        <v>#N/A</v>
      </c>
      <c r="BF5" t="e">
        <f ca="1"/>
        <v>#N/A</v>
      </c>
      <c r="BG5" t="e">
        <f ca="1"/>
        <v>#N/A</v>
      </c>
      <c r="BH5" t="e">
        <f ca="1"/>
        <v>#N/A</v>
      </c>
      <c r="BI5" t="e">
        <f ca="1"/>
        <v>#N/A</v>
      </c>
      <c r="BK5" s="7"/>
    </row>
    <row r="6" spans="1:66" x14ac:dyDescent="0.25">
      <c r="A6" s="6">
        <v>4</v>
      </c>
      <c r="B6" s="1">
        <f ca="1"/>
        <v>18851966.692448299</v>
      </c>
      <c r="C6" s="1">
        <f ca="1"/>
        <v>18970524.938811384</v>
      </c>
      <c r="D6" s="1">
        <f ca="1"/>
        <v>19023648.069611263</v>
      </c>
      <c r="E6" s="1">
        <f ca="1"/>
        <v>18885719.314337611</v>
      </c>
      <c r="F6" s="1">
        <f ca="1"/>
        <v>19000158.282238223</v>
      </c>
      <c r="G6" s="1">
        <f ca="1"/>
        <v>19061836.521358319</v>
      </c>
      <c r="H6" s="1">
        <f ca="1"/>
        <v>18916398.287344228</v>
      </c>
      <c r="I6" s="1">
        <f ca="1"/>
        <v>18856146.995639335</v>
      </c>
      <c r="J6" s="1">
        <f ca="1"/>
        <v>18744761.667109601</v>
      </c>
      <c r="K6" s="1">
        <f ca="1"/>
        <v>19000888.016200814</v>
      </c>
      <c r="L6" s="1">
        <f ca="1"/>
        <v>18983441.199490469</v>
      </c>
      <c r="M6" s="1">
        <f ca="1"/>
        <v>19277307.604339298</v>
      </c>
      <c r="N6" s="1">
        <f ca="1"/>
        <v>19356376.822412319</v>
      </c>
      <c r="O6" s="1">
        <f ca="1"/>
        <v>19454180.05869253</v>
      </c>
      <c r="P6" s="1">
        <f ca="1"/>
        <v>19583517.232003585</v>
      </c>
      <c r="Q6" s="1">
        <f ca="1"/>
        <v>19457027.16714599</v>
      </c>
      <c r="R6" s="1">
        <f ca="1"/>
        <v>19431031.616300352</v>
      </c>
      <c r="S6" s="1">
        <f ca="1"/>
        <v>19499127.258970529</v>
      </c>
      <c r="T6" s="1">
        <f ca="1"/>
        <v>19369116.664420068</v>
      </c>
      <c r="U6" s="1">
        <f ca="1"/>
        <v>19357849.565501176</v>
      </c>
      <c r="V6" s="1">
        <f ca="1"/>
        <v>19178330.788223311</v>
      </c>
      <c r="W6" s="1">
        <f ca="1"/>
        <v>19297724.824779935</v>
      </c>
      <c r="X6" s="1">
        <f ca="1"/>
        <v>19401790.458515976</v>
      </c>
      <c r="Y6" s="1">
        <f ca="1"/>
        <v>19519944.416934423</v>
      </c>
      <c r="Z6" s="1">
        <f ca="1"/>
        <v>19612796.105807681</v>
      </c>
      <c r="AA6" s="1">
        <f ca="1"/>
        <v>19818857.885758795</v>
      </c>
      <c r="AB6" s="1">
        <f ca="1"/>
        <v>19276773.802451711</v>
      </c>
      <c r="AC6" s="1">
        <f ca="1"/>
        <v>18330943.267159779</v>
      </c>
      <c r="AD6" s="1">
        <f ca="1"/>
        <v>18156022.109395634</v>
      </c>
      <c r="AE6" s="1">
        <f ca="1"/>
        <v>18330853.547746502</v>
      </c>
      <c r="AF6" s="1">
        <f ca="1"/>
        <v>18490850.110484533</v>
      </c>
      <c r="AG6" s="1">
        <f ca="1"/>
        <v>19107745.606498159</v>
      </c>
      <c r="AH6" s="1">
        <f ca="1"/>
        <v>18866942.692848027</v>
      </c>
      <c r="AI6" s="1">
        <f ca="1"/>
        <v>18830036.281723674</v>
      </c>
      <c r="AJ6" s="1">
        <f ca="1"/>
        <v>18983326.451422468</v>
      </c>
      <c r="AK6" s="1">
        <f ca="1"/>
        <v>18850920.985892609</v>
      </c>
      <c r="AL6" s="1">
        <f ca="1"/>
        <v>18891130.166012622</v>
      </c>
      <c r="AM6" s="1" t="str">
        <f ca="1"/>
        <v/>
      </c>
      <c r="AN6" s="1" t="str">
        <f ca="1"/>
        <v/>
      </c>
      <c r="AO6" s="1" t="str">
        <f ca="1"/>
        <v/>
      </c>
      <c r="AP6" s="1" t="str">
        <f ca="1"/>
        <v/>
      </c>
      <c r="AQ6" s="1" t="str">
        <f ca="1"/>
        <v/>
      </c>
      <c r="AR6" s="1" t="str">
        <f ca="1"/>
        <v/>
      </c>
      <c r="AS6" s="1" t="str">
        <f ca="1"/>
        <v/>
      </c>
      <c r="AT6" s="1" t="str">
        <f ca="1"/>
        <v/>
      </c>
      <c r="AU6" s="1" t="str">
        <f ca="1"/>
        <v/>
      </c>
      <c r="AV6" s="1" t="str">
        <f ca="1"/>
        <v/>
      </c>
      <c r="AW6" s="1" t="str">
        <f ca="1"/>
        <v/>
      </c>
      <c r="AX6" s="1" t="str">
        <f ca="1"/>
        <v/>
      </c>
      <c r="AY6" t="e">
        <f ca="1"/>
        <v>#N/A</v>
      </c>
      <c r="AZ6" t="e">
        <f ca="1"/>
        <v>#N/A</v>
      </c>
      <c r="BA6" t="e">
        <f ca="1"/>
        <v>#N/A</v>
      </c>
      <c r="BB6" t="e">
        <f ca="1"/>
        <v>#N/A</v>
      </c>
      <c r="BC6" t="e">
        <f ca="1"/>
        <v>#N/A</v>
      </c>
      <c r="BD6" t="e">
        <f ca="1"/>
        <v>#N/A</v>
      </c>
      <c r="BE6" t="e">
        <f ca="1"/>
        <v>#N/A</v>
      </c>
      <c r="BF6" t="e">
        <f ca="1"/>
        <v>#N/A</v>
      </c>
      <c r="BG6" t="e">
        <f ca="1"/>
        <v>#N/A</v>
      </c>
      <c r="BH6" t="e">
        <f ca="1"/>
        <v>#N/A</v>
      </c>
      <c r="BI6" t="e">
        <f ca="1"/>
        <v>#N/A</v>
      </c>
      <c r="BK6" s="7"/>
    </row>
    <row r="7" spans="1:66" x14ac:dyDescent="0.25">
      <c r="A7" s="6">
        <v>5</v>
      </c>
      <c r="B7" s="1">
        <f ca="1"/>
        <v>18929086.325801041</v>
      </c>
      <c r="C7" s="1">
        <f ca="1"/>
        <v>19043636.039629065</v>
      </c>
      <c r="D7" s="1">
        <f ca="1"/>
        <v>18858753.265559006</v>
      </c>
      <c r="E7" s="1">
        <f ca="1"/>
        <v>18893976.454245433</v>
      </c>
      <c r="F7" s="1">
        <f ca="1"/>
        <v>19072547.990295857</v>
      </c>
      <c r="G7" s="1">
        <f ca="1"/>
        <v>19045162.470463388</v>
      </c>
      <c r="H7" s="1">
        <f ca="1"/>
        <v>18956962.997632541</v>
      </c>
      <c r="I7" s="1">
        <f ca="1"/>
        <v>18673354.832132384</v>
      </c>
      <c r="J7" s="1">
        <f ca="1"/>
        <v>18809282.749791831</v>
      </c>
      <c r="K7" s="1">
        <f ca="1"/>
        <v>19147540.472974621</v>
      </c>
      <c r="L7" s="1">
        <f ca="1"/>
        <v>19141029.661522444</v>
      </c>
      <c r="M7" s="1">
        <f ca="1"/>
        <v>19467625.642957594</v>
      </c>
      <c r="N7" s="1">
        <f ca="1"/>
        <v>19436663.036366373</v>
      </c>
      <c r="O7" s="1">
        <f ca="1"/>
        <v>19503857.301254679</v>
      </c>
      <c r="P7" s="1">
        <f ca="1"/>
        <v>19418827.501998682</v>
      </c>
      <c r="Q7" s="1">
        <f ca="1"/>
        <v>19476848.273027603</v>
      </c>
      <c r="R7" s="1">
        <f ca="1"/>
        <v>19518889.668930754</v>
      </c>
      <c r="S7" s="1">
        <f ca="1"/>
        <v>19458394.851576798</v>
      </c>
      <c r="T7" s="1">
        <f ca="1"/>
        <v>19427117.445610031</v>
      </c>
      <c r="U7" s="1">
        <f ca="1"/>
        <v>19183700.598808751</v>
      </c>
      <c r="V7" s="1">
        <f ca="1"/>
        <v>19227665.892244041</v>
      </c>
      <c r="W7" s="1">
        <f ca="1"/>
        <v>19431105.691686247</v>
      </c>
      <c r="X7" s="1">
        <f ca="1"/>
        <v>19556722.542398967</v>
      </c>
      <c r="Y7" s="1">
        <f ca="1"/>
        <v>19700173.61530219</v>
      </c>
      <c r="Z7" s="1">
        <f ca="1"/>
        <v>19664827.744972408</v>
      </c>
      <c r="AA7" s="1">
        <f ca="1"/>
        <v>19853346.108081251</v>
      </c>
      <c r="AB7" s="1">
        <f ca="1"/>
        <v>19163842.399073929</v>
      </c>
      <c r="AC7" s="1">
        <f ca="1"/>
        <v>18192898.300190479</v>
      </c>
      <c r="AD7" s="1">
        <f ca="1"/>
        <v>18100135.043462113</v>
      </c>
      <c r="AE7" s="1">
        <f ca="1"/>
        <v>18234977.142209284</v>
      </c>
      <c r="AF7" s="1">
        <f ca="1"/>
        <v>18529505.933870777</v>
      </c>
      <c r="AG7" s="1">
        <f ca="1"/>
        <v>18915704.297332294</v>
      </c>
      <c r="AH7" s="1">
        <f ca="1"/>
        <v>18896165.999262922</v>
      </c>
      <c r="AI7" s="1">
        <f ca="1"/>
        <v>18836456.614091441</v>
      </c>
      <c r="AJ7" s="1">
        <f ca="1"/>
        <v>19073290.23939614</v>
      </c>
      <c r="AK7" s="1">
        <f ca="1"/>
        <v>18995222.051279388</v>
      </c>
      <c r="AL7" s="1">
        <f ca="1"/>
        <v>18926320.495972879</v>
      </c>
      <c r="AM7" s="1" t="str">
        <f ca="1"/>
        <v/>
      </c>
      <c r="AN7" s="1" t="str">
        <f ca="1"/>
        <v/>
      </c>
      <c r="AO7" s="1" t="str">
        <f ca="1"/>
        <v/>
      </c>
      <c r="AP7" s="1" t="str">
        <f ca="1"/>
        <v/>
      </c>
      <c r="AQ7" s="1" t="str">
        <f ca="1"/>
        <v/>
      </c>
      <c r="AR7" s="1" t="str">
        <f ca="1"/>
        <v/>
      </c>
      <c r="AS7" s="1" t="str">
        <f ca="1"/>
        <v/>
      </c>
      <c r="AT7" s="1" t="str">
        <f ca="1"/>
        <v/>
      </c>
      <c r="AU7" s="1" t="str">
        <f ca="1"/>
        <v/>
      </c>
      <c r="AV7" s="1" t="str">
        <f ca="1"/>
        <v/>
      </c>
      <c r="AW7" s="1" t="str">
        <f ca="1"/>
        <v/>
      </c>
      <c r="AX7" s="1" t="str">
        <f ca="1"/>
        <v/>
      </c>
      <c r="AY7" t="e">
        <f ca="1"/>
        <v>#N/A</v>
      </c>
      <c r="AZ7" t="e">
        <f ca="1"/>
        <v>#N/A</v>
      </c>
      <c r="BA7" t="e">
        <f ca="1"/>
        <v>#N/A</v>
      </c>
      <c r="BB7" t="e">
        <f ca="1"/>
        <v>#N/A</v>
      </c>
      <c r="BC7" t="e">
        <f ca="1"/>
        <v>#N/A</v>
      </c>
      <c r="BD7" t="e">
        <f ca="1"/>
        <v>#N/A</v>
      </c>
      <c r="BE7" t="e">
        <f ca="1"/>
        <v>#N/A</v>
      </c>
      <c r="BF7" t="e">
        <f ca="1"/>
        <v>#N/A</v>
      </c>
      <c r="BG7" t="e">
        <f ca="1"/>
        <v>#N/A</v>
      </c>
      <c r="BH7" t="e">
        <f ca="1"/>
        <v>#N/A</v>
      </c>
      <c r="BI7" t="e">
        <f ca="1"/>
        <v>#N/A</v>
      </c>
      <c r="BK7" s="7"/>
    </row>
    <row r="8" spans="1:66" x14ac:dyDescent="0.25">
      <c r="A8" s="6">
        <v>6</v>
      </c>
      <c r="B8" s="1">
        <f ca="1"/>
        <v>19013181.344959892</v>
      </c>
      <c r="C8" s="1">
        <f ca="1"/>
        <v>18907269.213590428</v>
      </c>
      <c r="D8" s="1">
        <f ca="1"/>
        <v>18870698.562037051</v>
      </c>
      <c r="E8" s="1">
        <f ca="1"/>
        <v>18924695.000657935</v>
      </c>
      <c r="F8" s="1">
        <f ca="1"/>
        <v>19051983.185960181</v>
      </c>
      <c r="G8" s="1">
        <f ca="1"/>
        <v>19084957.097102452</v>
      </c>
      <c r="H8" s="1">
        <f ca="1"/>
        <v>18762314.922191076</v>
      </c>
      <c r="I8" s="1">
        <f ca="1"/>
        <v>18732278.307101518</v>
      </c>
      <c r="J8" s="1">
        <f ca="1"/>
        <v>18925865.50559853</v>
      </c>
      <c r="K8" s="1">
        <f ca="1"/>
        <v>19324549.572793216</v>
      </c>
      <c r="L8" s="1">
        <f ca="1"/>
        <v>19345813.578052886</v>
      </c>
      <c r="M8" s="1">
        <f ca="1"/>
        <v>19570651.819498815</v>
      </c>
      <c r="N8" s="1">
        <f ca="1"/>
        <v>19504590.936312072</v>
      </c>
      <c r="O8" s="1">
        <f ca="1"/>
        <v>19341896.149093278</v>
      </c>
      <c r="P8" s="1">
        <f ca="1"/>
        <v>19438496.919576921</v>
      </c>
      <c r="Q8" s="1">
        <f ca="1"/>
        <v>19560734.770635486</v>
      </c>
      <c r="R8" s="1">
        <f ca="1"/>
        <v>19480559.137937274</v>
      </c>
      <c r="S8" s="1">
        <f ca="1"/>
        <v>19515607.402975492</v>
      </c>
      <c r="T8" s="1">
        <f ca="1"/>
        <v>19215608.163771845</v>
      </c>
      <c r="U8" s="1">
        <f ca="1"/>
        <v>19218284.387722179</v>
      </c>
      <c r="V8" s="1">
        <f ca="1"/>
        <v>19340917.819998275</v>
      </c>
      <c r="W8" s="1">
        <f ca="1"/>
        <v>19608139.478373192</v>
      </c>
      <c r="X8" s="1">
        <f ca="1"/>
        <v>19751558.855184846</v>
      </c>
      <c r="Y8" s="1">
        <f ca="1"/>
        <v>19771894.337101325</v>
      </c>
      <c r="Z8" s="1">
        <f ca="1"/>
        <v>19694509.835248522</v>
      </c>
      <c r="AA8" s="1">
        <f ca="1"/>
        <v>19669694.83861874</v>
      </c>
      <c r="AB8" s="1">
        <f ca="1"/>
        <v>19097651.435583711</v>
      </c>
      <c r="AC8" s="1">
        <f ca="1"/>
        <v>18075758.137197919</v>
      </c>
      <c r="AD8" s="1">
        <f ca="1"/>
        <v>17972778.647633046</v>
      </c>
      <c r="AE8" s="1">
        <f ca="1"/>
        <v>18202957.340147607</v>
      </c>
      <c r="AF8" s="1">
        <f ca="1"/>
        <v>18328418.554768126</v>
      </c>
      <c r="AG8" s="1">
        <f ca="1"/>
        <v>19002217.120954961</v>
      </c>
      <c r="AH8" s="1">
        <f ca="1"/>
        <v>18910661.877196208</v>
      </c>
      <c r="AI8" s="1">
        <f ca="1"/>
        <v>18893662.29683347</v>
      </c>
      <c r="AJ8" s="1">
        <f ca="1"/>
        <v>19229967.897081845</v>
      </c>
      <c r="AK8" s="1">
        <f ca="1"/>
        <v>19052496.36559312</v>
      </c>
      <c r="AL8" s="1">
        <f ca="1"/>
        <v>19040858.121322297</v>
      </c>
      <c r="AM8" s="1" t="str">
        <f ca="1"/>
        <v/>
      </c>
      <c r="AN8" s="1" t="str">
        <f ca="1"/>
        <v/>
      </c>
      <c r="AO8" s="1" t="str">
        <f ca="1"/>
        <v/>
      </c>
      <c r="AP8" s="1" t="str">
        <f ca="1"/>
        <v/>
      </c>
      <c r="AQ8" s="1" t="str">
        <f ca="1"/>
        <v/>
      </c>
      <c r="AR8" s="1" t="str">
        <f ca="1"/>
        <v/>
      </c>
      <c r="AS8" s="1" t="str">
        <f ca="1"/>
        <v/>
      </c>
      <c r="AT8" s="1" t="str">
        <f ca="1"/>
        <v/>
      </c>
      <c r="AU8" s="1" t="str">
        <f ca="1"/>
        <v/>
      </c>
      <c r="AV8" s="1" t="str">
        <f ca="1"/>
        <v/>
      </c>
      <c r="AW8" s="1" t="str">
        <f ca="1"/>
        <v/>
      </c>
      <c r="AX8" s="1" t="str">
        <f ca="1"/>
        <v/>
      </c>
      <c r="AY8" t="e">
        <f ca="1"/>
        <v>#N/A</v>
      </c>
      <c r="AZ8" t="e">
        <f ca="1"/>
        <v>#N/A</v>
      </c>
      <c r="BA8" t="e">
        <f ca="1"/>
        <v>#N/A</v>
      </c>
      <c r="BB8" t="e">
        <f ca="1"/>
        <v>#N/A</v>
      </c>
      <c r="BC8" t="e">
        <f ca="1"/>
        <v>#N/A</v>
      </c>
      <c r="BD8" t="e">
        <f ca="1"/>
        <v>#N/A</v>
      </c>
      <c r="BE8" t="e">
        <f ca="1"/>
        <v>#N/A</v>
      </c>
      <c r="BF8" t="e">
        <f ca="1"/>
        <v>#N/A</v>
      </c>
      <c r="BG8" t="e">
        <f ca="1"/>
        <v>#N/A</v>
      </c>
      <c r="BH8" t="e">
        <f ca="1"/>
        <v>#N/A</v>
      </c>
      <c r="BI8" t="e">
        <f ca="1"/>
        <v>#N/A</v>
      </c>
      <c r="BK8" s="7"/>
    </row>
    <row r="9" spans="1:66" x14ac:dyDescent="0.25">
      <c r="A9" s="5">
        <v>7</v>
      </c>
      <c r="B9" s="1">
        <f ca="1"/>
        <v>18870638.11409425</v>
      </c>
      <c r="C9" s="1">
        <f ca="1"/>
        <v>18921076.242102884</v>
      </c>
      <c r="D9" s="1">
        <f ca="1"/>
        <v>18950367.1777317</v>
      </c>
      <c r="E9" s="1">
        <f ca="1"/>
        <v>18895888.387149978</v>
      </c>
      <c r="F9" s="1">
        <f ca="1"/>
        <v>19099493.507030591</v>
      </c>
      <c r="G9" s="1">
        <f ca="1"/>
        <v>18915828.561473332</v>
      </c>
      <c r="H9" s="1">
        <f ca="1"/>
        <v>18838545.323068321</v>
      </c>
      <c r="I9" s="1">
        <f ca="1"/>
        <v>18816303.784035556</v>
      </c>
      <c r="J9" s="1">
        <f ca="1"/>
        <v>19067020.575480998</v>
      </c>
      <c r="K9" s="1">
        <f ca="1"/>
        <v>19549334.145584114</v>
      </c>
      <c r="L9" s="1">
        <f ca="1"/>
        <v>19417187.992769741</v>
      </c>
      <c r="M9" s="1">
        <f ca="1"/>
        <v>19634405.771376804</v>
      </c>
      <c r="N9" s="1">
        <f ca="1"/>
        <v>19335456.481990613</v>
      </c>
      <c r="O9" s="1">
        <f ca="1"/>
        <v>19341576.399102911</v>
      </c>
      <c r="P9" s="1">
        <f ca="1"/>
        <v>19535961.436869264</v>
      </c>
      <c r="Q9" s="1">
        <f ca="1"/>
        <v>19528808.758120894</v>
      </c>
      <c r="R9" s="1">
        <f ca="1"/>
        <v>19527341.871497177</v>
      </c>
      <c r="S9" s="1">
        <f ca="1"/>
        <v>19315718.492605764</v>
      </c>
      <c r="T9" s="1">
        <f ca="1"/>
        <v>19279186.645541653</v>
      </c>
      <c r="U9" s="1">
        <f ca="1"/>
        <v>19315099.337536685</v>
      </c>
      <c r="V9" s="1">
        <f ca="1"/>
        <v>19476285.794601902</v>
      </c>
      <c r="W9" s="1">
        <f ca="1"/>
        <v>19809447.54111002</v>
      </c>
      <c r="X9" s="1">
        <f ca="1"/>
        <v>19813431.509860449</v>
      </c>
      <c r="Y9" s="1">
        <f ca="1"/>
        <v>19821268.380130436</v>
      </c>
      <c r="Z9" s="1">
        <f ca="1"/>
        <v>19535427.054044195</v>
      </c>
      <c r="AA9" s="1">
        <f ca="1"/>
        <v>19669367.908926722</v>
      </c>
      <c r="AB9" s="1">
        <f ca="1"/>
        <v>19046190.392426681</v>
      </c>
      <c r="AC9" s="1">
        <f ca="1"/>
        <v>17921449.173506998</v>
      </c>
      <c r="AD9" s="1">
        <f ca="1"/>
        <v>17902222.15235889</v>
      </c>
      <c r="AE9" s="1">
        <f ca="1"/>
        <v>17920973.382550366</v>
      </c>
      <c r="AF9" s="1">
        <f ca="1"/>
        <v>18349963.793294773</v>
      </c>
      <c r="AG9" s="1">
        <f ca="1"/>
        <v>18994952.178587928</v>
      </c>
      <c r="AH9" s="1">
        <f ca="1"/>
        <v>18957271.870253764</v>
      </c>
      <c r="AI9" s="1">
        <f ca="1"/>
        <v>19049598.064963065</v>
      </c>
      <c r="AJ9" s="1">
        <f ca="1"/>
        <v>19316665.952447347</v>
      </c>
      <c r="AK9" s="1">
        <f ca="1"/>
        <v>19139472.02473532</v>
      </c>
      <c r="AL9" s="1">
        <f ca="1"/>
        <v>18972177.422863044</v>
      </c>
      <c r="AM9" s="1" t="str">
        <f ca="1"/>
        <v/>
      </c>
      <c r="AN9" s="1" t="str">
        <f ca="1"/>
        <v/>
      </c>
      <c r="AO9" s="1" t="str">
        <f ca="1"/>
        <v/>
      </c>
      <c r="AP9" s="1" t="str">
        <f ca="1"/>
        <v/>
      </c>
      <c r="AQ9" s="1" t="str">
        <f ca="1"/>
        <v/>
      </c>
      <c r="AR9" s="1" t="str">
        <f ca="1"/>
        <v/>
      </c>
      <c r="AS9" s="1" t="str">
        <f ca="1"/>
        <v/>
      </c>
      <c r="AT9" s="1" t="str">
        <f ca="1"/>
        <v/>
      </c>
      <c r="AU9" s="1" t="str">
        <f ca="1"/>
        <v/>
      </c>
      <c r="AV9" s="1" t="str">
        <f ca="1"/>
        <v/>
      </c>
      <c r="AW9" s="1" t="str">
        <f ca="1"/>
        <v/>
      </c>
      <c r="AX9" s="1" t="str">
        <f ca="1"/>
        <v/>
      </c>
      <c r="AY9" t="e">
        <f ca="1"/>
        <v>#N/A</v>
      </c>
      <c r="AZ9" t="e">
        <f ca="1"/>
        <v>#N/A</v>
      </c>
      <c r="BA9" t="e">
        <f ca="1"/>
        <v>#N/A</v>
      </c>
      <c r="BB9" t="e">
        <f ca="1"/>
        <v>#N/A</v>
      </c>
      <c r="BC9" t="e">
        <f ca="1"/>
        <v>#N/A</v>
      </c>
      <c r="BD9" t="e">
        <f ca="1"/>
        <v>#N/A</v>
      </c>
      <c r="BE9" t="e">
        <f ca="1"/>
        <v>#N/A</v>
      </c>
      <c r="BF9" t="e">
        <f ca="1"/>
        <v>#N/A</v>
      </c>
      <c r="BG9" t="e">
        <f ca="1"/>
        <v>#N/A</v>
      </c>
      <c r="BH9" t="e">
        <f ca="1"/>
        <v>#N/A</v>
      </c>
      <c r="BI9" t="e">
        <f ca="1"/>
        <v>#N/A</v>
      </c>
      <c r="BK9" s="7"/>
    </row>
    <row r="10" spans="1:66" x14ac:dyDescent="0.25">
      <c r="A10" s="5">
        <v>8</v>
      </c>
      <c r="B10" s="1">
        <f ca="1"/>
        <v>18878177.993413009</v>
      </c>
      <c r="C10" s="1">
        <f ca="1"/>
        <v>18985213.276021723</v>
      </c>
      <c r="D10" s="1">
        <f ca="1"/>
        <v>18929008.839220181</v>
      </c>
      <c r="E10" s="1">
        <f ca="1"/>
        <v>18943217.782042813</v>
      </c>
      <c r="F10" s="1">
        <f ca="1"/>
        <v>18941777.227434453</v>
      </c>
      <c r="G10" s="1">
        <f ca="1"/>
        <v>18995289.548204109</v>
      </c>
      <c r="H10" s="1">
        <f ca="1"/>
        <v>18969730.388133191</v>
      </c>
      <c r="I10" s="1">
        <f ca="1"/>
        <v>18944801.80384516</v>
      </c>
      <c r="J10" s="1">
        <f ca="1"/>
        <v>19256886.455399297</v>
      </c>
      <c r="K10" s="1">
        <f ca="1"/>
        <v>19640774.236948274</v>
      </c>
      <c r="L10" s="1">
        <f ca="1"/>
        <v>19463151.195246335</v>
      </c>
      <c r="M10" s="1">
        <f ca="1"/>
        <v>19505261.871120937</v>
      </c>
      <c r="N10" s="1">
        <f ca="1"/>
        <v>19333810.17830975</v>
      </c>
      <c r="O10" s="1">
        <f ca="1"/>
        <v>19419998.005530059</v>
      </c>
      <c r="P10" s="1">
        <f ca="1"/>
        <v>19499049.186346121</v>
      </c>
      <c r="Q10" s="1">
        <f ca="1"/>
        <v>19585971.233968981</v>
      </c>
      <c r="R10" s="1">
        <f ca="1"/>
        <v>19342019.606445394</v>
      </c>
      <c r="S10" s="1">
        <f ca="1"/>
        <v>19375754.835511595</v>
      </c>
      <c r="T10" s="1">
        <f ca="1"/>
        <v>19424335.334090121</v>
      </c>
      <c r="U10" s="1">
        <f ca="1"/>
        <v>19448442.430851463</v>
      </c>
      <c r="V10" s="1">
        <f ca="1"/>
        <v>19653365.135776237</v>
      </c>
      <c r="W10" s="1">
        <f ca="1"/>
        <v>19877045.933545999</v>
      </c>
      <c r="X10" s="1">
        <f ca="1"/>
        <v>19839630.844785318</v>
      </c>
      <c r="Y10" s="1">
        <f ca="1"/>
        <v>19602350.264703125</v>
      </c>
      <c r="Z10" s="1">
        <f ca="1"/>
        <v>19529989.145975538</v>
      </c>
      <c r="AA10" s="1">
        <f ca="1"/>
        <v>19749739.197232302</v>
      </c>
      <c r="AB10" s="1">
        <f ca="1"/>
        <v>18958877.344765335</v>
      </c>
      <c r="AC10" s="1">
        <f ca="1"/>
        <v>17795527.443968721</v>
      </c>
      <c r="AD10" s="1">
        <f ca="1"/>
        <v>17595924.190684207</v>
      </c>
      <c r="AE10" s="1">
        <f ca="1"/>
        <v>17942162.683611572</v>
      </c>
      <c r="AF10" s="1">
        <f ca="1"/>
        <v>18427750.181427866</v>
      </c>
      <c r="AG10" s="1">
        <f ca="1"/>
        <v>18882495.086547296</v>
      </c>
      <c r="AH10" s="1">
        <f ca="1"/>
        <v>19072847.139983602</v>
      </c>
      <c r="AI10" s="1">
        <f ca="1"/>
        <v>19114469.079205185</v>
      </c>
      <c r="AJ10" s="1">
        <f ca="1"/>
        <v>19384032.891995497</v>
      </c>
      <c r="AK10" s="1">
        <f ca="1"/>
        <v>19039886.354502372</v>
      </c>
      <c r="AL10" s="1">
        <f ca="1"/>
        <v>19008058.472862788</v>
      </c>
      <c r="AM10" s="1" t="str">
        <f ca="1"/>
        <v/>
      </c>
      <c r="AN10" s="1" t="str">
        <f ca="1"/>
        <v/>
      </c>
      <c r="AO10" s="1" t="str">
        <f ca="1"/>
        <v/>
      </c>
      <c r="AP10" s="1" t="str">
        <f ca="1"/>
        <v/>
      </c>
      <c r="AQ10" s="1" t="str">
        <f ca="1"/>
        <v/>
      </c>
      <c r="AR10" s="1" t="str">
        <f ca="1"/>
        <v/>
      </c>
      <c r="AS10" s="1" t="str">
        <f ca="1"/>
        <v/>
      </c>
      <c r="AT10" s="1" t="str">
        <f ca="1"/>
        <v/>
      </c>
      <c r="AU10" s="1" t="str">
        <f ca="1"/>
        <v/>
      </c>
      <c r="AV10" s="1" t="str">
        <f ca="1"/>
        <v/>
      </c>
      <c r="AW10" s="1" t="str">
        <f ca="1"/>
        <v/>
      </c>
      <c r="AX10" s="1" t="str">
        <f ca="1"/>
        <v/>
      </c>
      <c r="AY10" t="e">
        <f ca="1"/>
        <v>#N/A</v>
      </c>
      <c r="AZ10" t="e">
        <f ca="1"/>
        <v>#N/A</v>
      </c>
      <c r="BA10" t="e">
        <f ca="1"/>
        <v>#N/A</v>
      </c>
      <c r="BB10" t="e">
        <f ca="1"/>
        <v>#N/A</v>
      </c>
      <c r="BC10" t="e">
        <f ca="1"/>
        <v>#N/A</v>
      </c>
      <c r="BD10" t="e">
        <f ca="1"/>
        <v>#N/A</v>
      </c>
      <c r="BE10" t="e">
        <f ca="1"/>
        <v>#N/A</v>
      </c>
      <c r="BF10" t="e">
        <f ca="1"/>
        <v>#N/A</v>
      </c>
      <c r="BG10" t="e">
        <f ca="1"/>
        <v>#N/A</v>
      </c>
      <c r="BH10" t="e">
        <f ca="1"/>
        <v>#N/A</v>
      </c>
      <c r="BI10" t="e">
        <f ca="1"/>
        <v>#N/A</v>
      </c>
      <c r="BK10" s="7"/>
    </row>
    <row r="11" spans="1:66" x14ac:dyDescent="0.25">
      <c r="A11" s="6">
        <v>9</v>
      </c>
      <c r="B11" s="1">
        <f ca="1"/>
        <v>18940864.151340611</v>
      </c>
      <c r="C11" s="1">
        <f ca="1"/>
        <v>18958446.762634516</v>
      </c>
      <c r="D11" s="1">
        <f ca="1"/>
        <v>18973410.276784249</v>
      </c>
      <c r="E11" s="1">
        <f ca="1"/>
        <v>18793804.844725586</v>
      </c>
      <c r="F11" s="1">
        <f ca="1"/>
        <v>19034349.781026885</v>
      </c>
      <c r="G11" s="1">
        <f ca="1"/>
        <v>19115879.874254454</v>
      </c>
      <c r="H11" s="1">
        <f ca="1"/>
        <v>19127869.282744467</v>
      </c>
      <c r="I11" s="1">
        <f ca="1"/>
        <v>19122198.865789779</v>
      </c>
      <c r="J11" s="1">
        <f ca="1"/>
        <v>19335370.153597631</v>
      </c>
      <c r="K11" s="1">
        <f ca="1"/>
        <v>19706976.899818245</v>
      </c>
      <c r="L11" s="1">
        <f ca="1"/>
        <v>19304175.514172971</v>
      </c>
      <c r="M11" s="1">
        <f ca="1"/>
        <v>19532822.565771144</v>
      </c>
      <c r="N11" s="1">
        <f ca="1"/>
        <v>19415358.119463976</v>
      </c>
      <c r="O11" s="1">
        <f ca="1"/>
        <v>19371830.762571659</v>
      </c>
      <c r="P11" s="1">
        <f ca="1"/>
        <v>19559591.286155961</v>
      </c>
      <c r="Q11" s="1">
        <f ca="1"/>
        <v>19395489.39816846</v>
      </c>
      <c r="R11" s="1">
        <f ca="1"/>
        <v>19403967.817789309</v>
      </c>
      <c r="S11" s="1">
        <f ca="1"/>
        <v>19507637.779027753</v>
      </c>
      <c r="T11" s="1">
        <f ca="1"/>
        <v>19605170.407569461</v>
      </c>
      <c r="U11" s="1">
        <f ca="1"/>
        <v>19623325.606009603</v>
      </c>
      <c r="V11" s="1">
        <f ca="1"/>
        <v>19716076.138092749</v>
      </c>
      <c r="W11" s="1">
        <f ca="1"/>
        <v>19903226.146494921</v>
      </c>
      <c r="X11" s="1">
        <f ca="1"/>
        <v>19679531.911639407</v>
      </c>
      <c r="Y11" s="1">
        <f ca="1"/>
        <v>19602747.245171964</v>
      </c>
      <c r="Z11" s="1">
        <f ca="1"/>
        <v>19542061.928279974</v>
      </c>
      <c r="AA11" s="1">
        <f ca="1"/>
        <v>19696337.51464491</v>
      </c>
      <c r="AB11" s="1">
        <f ca="1"/>
        <v>18895132.605540797</v>
      </c>
      <c r="AC11" s="1">
        <f ca="1"/>
        <v>17584545.469289385</v>
      </c>
      <c r="AD11" s="1">
        <f ca="1"/>
        <v>17586231.898936182</v>
      </c>
      <c r="AE11" s="1">
        <f ca="1"/>
        <v>18000498.777921364</v>
      </c>
      <c r="AF11" s="1">
        <f ca="1"/>
        <v>18378928.662297562</v>
      </c>
      <c r="AG11" s="1">
        <f ca="1"/>
        <v>19047829.384498455</v>
      </c>
      <c r="AH11" s="1">
        <f ca="1"/>
        <v>19137531.003953412</v>
      </c>
      <c r="AI11" s="1">
        <f ca="1"/>
        <v>19210132.379166443</v>
      </c>
      <c r="AJ11" s="1">
        <f ca="1"/>
        <v>19262702.456635829</v>
      </c>
      <c r="AK11" s="1">
        <f ca="1"/>
        <v>19067904.124491904</v>
      </c>
      <c r="AL11" s="1">
        <f ca="1"/>
        <v>19057656.517201193</v>
      </c>
      <c r="AM11" s="1" t="str">
        <f ca="1"/>
        <v/>
      </c>
      <c r="AN11" s="1" t="str">
        <f ca="1"/>
        <v/>
      </c>
      <c r="AO11" s="1" t="str">
        <f ca="1"/>
        <v/>
      </c>
      <c r="AP11" s="1" t="str">
        <f ca="1"/>
        <v/>
      </c>
      <c r="AQ11" s="1" t="str">
        <f ca="1"/>
        <v/>
      </c>
      <c r="AR11" s="1" t="str">
        <f ca="1"/>
        <v/>
      </c>
      <c r="AS11" s="1" t="str">
        <f ca="1"/>
        <v/>
      </c>
      <c r="AT11" s="1" t="str">
        <f ca="1"/>
        <v/>
      </c>
      <c r="AU11" s="1" t="str">
        <f ca="1"/>
        <v/>
      </c>
      <c r="AV11" s="1" t="str">
        <f ca="1"/>
        <v/>
      </c>
      <c r="AW11" s="1" t="str">
        <f ca="1"/>
        <v/>
      </c>
      <c r="AX11" s="1" t="str">
        <f ca="1"/>
        <v/>
      </c>
      <c r="AY11" t="e">
        <f ca="1"/>
        <v>#N/A</v>
      </c>
      <c r="AZ11" t="e">
        <f ca="1"/>
        <v>#N/A</v>
      </c>
      <c r="BA11" t="e">
        <f ca="1"/>
        <v>#N/A</v>
      </c>
      <c r="BB11" t="e">
        <f ca="1"/>
        <v>#N/A</v>
      </c>
      <c r="BC11" t="e">
        <f ca="1"/>
        <v>#N/A</v>
      </c>
      <c r="BD11" t="e">
        <f ca="1"/>
        <v>#N/A</v>
      </c>
      <c r="BE11" t="e">
        <f ca="1"/>
        <v>#N/A</v>
      </c>
      <c r="BF11" t="e">
        <f ca="1"/>
        <v>#N/A</v>
      </c>
      <c r="BG11" t="e">
        <f ca="1"/>
        <v>#N/A</v>
      </c>
      <c r="BH11" t="e">
        <f ca="1"/>
        <v>#N/A</v>
      </c>
      <c r="BI11" t="e">
        <f ca="1"/>
        <v>#N/A</v>
      </c>
      <c r="BK11" s="7"/>
    </row>
    <row r="12" spans="1:66" x14ac:dyDescent="0.25">
      <c r="A12" s="6">
        <v>10</v>
      </c>
      <c r="B12" s="1">
        <f ca="1"/>
        <v>18927030.025125064</v>
      </c>
      <c r="C12" s="1">
        <f ca="1"/>
        <v>19003369.749254689</v>
      </c>
      <c r="D12" s="1">
        <f ca="1"/>
        <v>18780822.097428836</v>
      </c>
      <c r="E12" s="1">
        <f ca="1"/>
        <v>18858534.29778222</v>
      </c>
      <c r="F12" s="1">
        <f ca="1"/>
        <v>19152945.900362875</v>
      </c>
      <c r="G12" s="1">
        <f ca="1"/>
        <v>19289387.172322229</v>
      </c>
      <c r="H12" s="1">
        <f ca="1"/>
        <v>19346217.847230591</v>
      </c>
      <c r="I12" s="1">
        <f ca="1"/>
        <v>19188339.80239971</v>
      </c>
      <c r="J12" s="1">
        <f ca="1"/>
        <v>19398442.786827076</v>
      </c>
      <c r="K12" s="1">
        <f ca="1"/>
        <v>19556427.689039029</v>
      </c>
      <c r="L12" s="1">
        <f ca="1"/>
        <v>19310524.271074206</v>
      </c>
      <c r="M12" s="1">
        <f ca="1"/>
        <v>19603972.379407689</v>
      </c>
      <c r="N12" s="1">
        <f ca="1"/>
        <v>19382774.869264428</v>
      </c>
      <c r="O12" s="1">
        <f ca="1"/>
        <v>19421724.236611843</v>
      </c>
      <c r="P12" s="1">
        <f ca="1"/>
        <v>19362441.660297997</v>
      </c>
      <c r="Q12" s="1">
        <f ca="1"/>
        <v>19470643.997577302</v>
      </c>
      <c r="R12" s="1">
        <f ca="1"/>
        <v>19537585.199862003</v>
      </c>
      <c r="S12" s="1">
        <f ca="1"/>
        <v>19686534.343498323</v>
      </c>
      <c r="T12" s="1">
        <f ca="1"/>
        <v>19811251.442948662</v>
      </c>
      <c r="U12" s="1">
        <f ca="1"/>
        <v>19683865.657213084</v>
      </c>
      <c r="V12" s="1">
        <f ca="1"/>
        <v>19762008.132026374</v>
      </c>
      <c r="W12" s="1">
        <f ca="1"/>
        <v>19716637.780675344</v>
      </c>
      <c r="X12" s="1">
        <f ca="1"/>
        <v>19669566.784309074</v>
      </c>
      <c r="Y12" s="1">
        <f ca="1"/>
        <v>19705808.752366699</v>
      </c>
      <c r="Z12" s="1">
        <f ca="1"/>
        <v>19472983.410155177</v>
      </c>
      <c r="AA12" s="1">
        <f ca="1"/>
        <v>19734256.956525661</v>
      </c>
      <c r="AB12" s="1">
        <f ca="1"/>
        <v>18744174.874949612</v>
      </c>
      <c r="AC12" s="1">
        <f ca="1"/>
        <v>17538826.021656252</v>
      </c>
      <c r="AD12" s="1">
        <f ca="1"/>
        <v>17597637.42321413</v>
      </c>
      <c r="AE12" s="1">
        <f ca="1"/>
        <v>18071381.802820586</v>
      </c>
      <c r="AF12" s="1">
        <f ca="1"/>
        <v>18475350.863896165</v>
      </c>
      <c r="AG12" s="1">
        <f ca="1"/>
        <v>19104692.907708976</v>
      </c>
      <c r="AH12" s="1">
        <f ca="1"/>
        <v>19208561.232509535</v>
      </c>
      <c r="AI12" s="1">
        <f ca="1"/>
        <v>19098548.328377537</v>
      </c>
      <c r="AJ12" s="1">
        <f ca="1"/>
        <v>19256142.071203936</v>
      </c>
      <c r="AK12" s="1">
        <f ca="1"/>
        <v>19118501.61865982</v>
      </c>
      <c r="AL12" s="1">
        <f ca="1"/>
        <v>19033291.972955734</v>
      </c>
      <c r="AM12" s="1" t="str">
        <f ca="1"/>
        <v/>
      </c>
      <c r="AN12" s="1" t="str">
        <f ca="1"/>
        <v/>
      </c>
      <c r="AO12" s="1" t="str">
        <f ca="1"/>
        <v/>
      </c>
      <c r="AP12" s="1" t="str">
        <f ca="1"/>
        <v/>
      </c>
      <c r="AQ12" s="1" t="str">
        <f ca="1"/>
        <v/>
      </c>
      <c r="AR12" s="1" t="str">
        <f ca="1"/>
        <v/>
      </c>
      <c r="AS12" s="1" t="str">
        <f ca="1"/>
        <v/>
      </c>
      <c r="AT12" s="1" t="str">
        <f ca="1"/>
        <v/>
      </c>
      <c r="AU12" s="1" t="str">
        <f ca="1"/>
        <v/>
      </c>
      <c r="AV12" s="1" t="str">
        <f ca="1"/>
        <v/>
      </c>
      <c r="AW12" s="1" t="str">
        <f ca="1"/>
        <v/>
      </c>
      <c r="AX12" s="1" t="str">
        <f ca="1"/>
        <v/>
      </c>
      <c r="AY12" t="e">
        <f ca="1"/>
        <v>#N/A</v>
      </c>
      <c r="AZ12" t="e">
        <f ca="1"/>
        <v>#N/A</v>
      </c>
      <c r="BA12" t="e">
        <f ca="1"/>
        <v>#N/A</v>
      </c>
      <c r="BB12" t="e">
        <f ca="1"/>
        <v>#N/A</v>
      </c>
      <c r="BC12" t="e">
        <f ca="1"/>
        <v>#N/A</v>
      </c>
      <c r="BD12" t="e">
        <f ca="1"/>
        <v>#N/A</v>
      </c>
      <c r="BE12" t="e">
        <f ca="1"/>
        <v>#N/A</v>
      </c>
      <c r="BF12" t="e">
        <f ca="1"/>
        <v>#N/A</v>
      </c>
      <c r="BG12" t="e">
        <f ca="1"/>
        <v>#N/A</v>
      </c>
      <c r="BH12" t="e">
        <f ca="1"/>
        <v>#N/A</v>
      </c>
      <c r="BI12" t="e">
        <f ca="1"/>
        <v>#N/A</v>
      </c>
      <c r="BK12" s="7"/>
    </row>
    <row r="13" spans="1:66" x14ac:dyDescent="0.25">
      <c r="A13" s="6">
        <v>11</v>
      </c>
      <c r="B13" s="1">
        <f ca="1"/>
        <v>18956433.452107139</v>
      </c>
      <c r="C13" s="1">
        <f ca="1"/>
        <v>18812296.814230084</v>
      </c>
      <c r="D13" s="1">
        <f ca="1"/>
        <v>18841117.615267374</v>
      </c>
      <c r="E13" s="1">
        <f ca="1"/>
        <v>18971143.110572517</v>
      </c>
      <c r="F13" s="1">
        <f ca="1"/>
        <v>19302223.733353361</v>
      </c>
      <c r="G13" s="1">
        <f ca="1"/>
        <v>19483101.933280602</v>
      </c>
      <c r="H13" s="1">
        <f ca="1"/>
        <v>19424791.503661547</v>
      </c>
      <c r="I13" s="1">
        <f ca="1"/>
        <v>19239302.019408971</v>
      </c>
      <c r="J13" s="1">
        <f ca="1"/>
        <v>19230213.225847751</v>
      </c>
      <c r="K13" s="1">
        <f ca="1"/>
        <v>19575631.847874932</v>
      </c>
      <c r="L13" s="1">
        <f ca="1"/>
        <v>19369706.688943073</v>
      </c>
      <c r="M13" s="1">
        <f ca="1"/>
        <v>19562939.099168237</v>
      </c>
      <c r="N13" s="1">
        <f ca="1"/>
        <v>19415625.02289822</v>
      </c>
      <c r="O13" s="1">
        <f ca="1"/>
        <v>19214102.491997309</v>
      </c>
      <c r="P13" s="1">
        <f ca="1"/>
        <v>19425209.024147771</v>
      </c>
      <c r="Q13" s="1">
        <f ca="1"/>
        <v>19599410.010311075</v>
      </c>
      <c r="R13" s="1">
        <f ca="1"/>
        <v>19703142.407985903</v>
      </c>
      <c r="S13" s="1">
        <f ca="1"/>
        <v>19902313.9599507</v>
      </c>
      <c r="T13" s="1">
        <f ca="1"/>
        <v>19866083.876126282</v>
      </c>
      <c r="U13" s="1">
        <f ca="1"/>
        <v>19727660.643456377</v>
      </c>
      <c r="V13" s="1">
        <f ca="1"/>
        <v>19576201.072202578</v>
      </c>
      <c r="W13" s="1">
        <f ca="1"/>
        <v>19712771.497241132</v>
      </c>
      <c r="X13" s="1">
        <f ca="1"/>
        <v>19712506.094879851</v>
      </c>
      <c r="Y13" s="1">
        <f ca="1"/>
        <v>19650292.728335597</v>
      </c>
      <c r="Z13" s="1">
        <f ca="1"/>
        <v>19496811.015622921</v>
      </c>
      <c r="AA13" s="1">
        <f ca="1"/>
        <v>19508252.403583668</v>
      </c>
      <c r="AB13" s="1">
        <f ca="1"/>
        <v>18756470.46782966</v>
      </c>
      <c r="AC13" s="1">
        <f ca="1"/>
        <v>17524642.216980547</v>
      </c>
      <c r="AD13" s="1">
        <f ca="1"/>
        <v>17473360.496517479</v>
      </c>
      <c r="AE13" s="1">
        <f ca="1"/>
        <v>18167583.791308504</v>
      </c>
      <c r="AF13" s="1">
        <f ca="1"/>
        <v>18534319.468816884</v>
      </c>
      <c r="AG13" s="1">
        <f ca="1"/>
        <v>19207948.269195866</v>
      </c>
      <c r="AH13" s="1">
        <f ca="1"/>
        <v>19054817.714552492</v>
      </c>
      <c r="AI13" s="1">
        <f ca="1"/>
        <v>19097618.561531942</v>
      </c>
      <c r="AJ13" s="1">
        <f ca="1"/>
        <v>19279498.904156987</v>
      </c>
      <c r="AK13" s="1">
        <f ca="1"/>
        <v>19058418.000158541</v>
      </c>
      <c r="AL13" s="1">
        <f ca="1"/>
        <v>19059806.078820124</v>
      </c>
      <c r="AM13" s="1" t="str">
        <f ca="1"/>
        <v/>
      </c>
      <c r="AN13" s="1" t="str">
        <f ca="1"/>
        <v/>
      </c>
      <c r="AO13" s="1" t="str">
        <f ca="1"/>
        <v/>
      </c>
      <c r="AP13" s="1" t="str">
        <f ca="1"/>
        <v/>
      </c>
      <c r="AQ13" s="1" t="str">
        <f ca="1"/>
        <v/>
      </c>
      <c r="AR13" s="1" t="str">
        <f ca="1"/>
        <v/>
      </c>
      <c r="AS13" s="1" t="str">
        <f ca="1"/>
        <v/>
      </c>
      <c r="AT13" s="1" t="str">
        <f ca="1"/>
        <v/>
      </c>
      <c r="AU13" s="1" t="str">
        <f ca="1"/>
        <v/>
      </c>
      <c r="AV13" s="1" t="str">
        <f ca="1"/>
        <v/>
      </c>
      <c r="AW13" s="1" t="str">
        <f ca="1"/>
        <v/>
      </c>
      <c r="AX13" s="1" t="str">
        <f ca="1"/>
        <v/>
      </c>
      <c r="AY13" t="e">
        <f ca="1"/>
        <v>#N/A</v>
      </c>
      <c r="AZ13" t="e">
        <f ca="1"/>
        <v>#N/A</v>
      </c>
      <c r="BA13" t="e">
        <f ca="1"/>
        <v>#N/A</v>
      </c>
      <c r="BB13" t="e">
        <f ca="1"/>
        <v>#N/A</v>
      </c>
      <c r="BC13" t="e">
        <f ca="1"/>
        <v>#N/A</v>
      </c>
      <c r="BD13" t="e">
        <f ca="1"/>
        <v>#N/A</v>
      </c>
      <c r="BE13" t="e">
        <f ca="1"/>
        <v>#N/A</v>
      </c>
      <c r="BF13" t="e">
        <f ca="1"/>
        <v>#N/A</v>
      </c>
      <c r="BG13" t="e">
        <f ca="1"/>
        <v>#N/A</v>
      </c>
      <c r="BH13" t="e">
        <f ca="1"/>
        <v>#N/A</v>
      </c>
      <c r="BI13" t="e">
        <f ca="1"/>
        <v>#N/A</v>
      </c>
      <c r="BK13" s="7"/>
    </row>
    <row r="14" spans="1:66" x14ac:dyDescent="0.25">
      <c r="A14" s="6">
        <v>12</v>
      </c>
      <c r="B14" s="1">
        <f ca="1"/>
        <v>18768523.300810948</v>
      </c>
      <c r="C14" s="1">
        <f ca="1"/>
        <v>18874756.703006145</v>
      </c>
      <c r="D14" s="1">
        <f ca="1"/>
        <v>18962905.45611896</v>
      </c>
      <c r="E14" s="1">
        <f ca="1"/>
        <v>19140122.25451434</v>
      </c>
      <c r="F14" s="1">
        <f ca="1"/>
        <v>19510213.907609351</v>
      </c>
      <c r="G14" s="1">
        <f ca="1"/>
        <v>19581073.364572488</v>
      </c>
      <c r="H14" s="1">
        <f ca="1"/>
        <v>19460741.016185924</v>
      </c>
      <c r="I14" s="1">
        <f ca="1"/>
        <v>19104385.932980612</v>
      </c>
      <c r="J14" s="1">
        <f ca="1"/>
        <v>19228759.713001519</v>
      </c>
      <c r="K14" s="1">
        <f ca="1"/>
        <v>19666800.491456524</v>
      </c>
      <c r="L14" s="1">
        <f ca="1"/>
        <v>19318609.08169898</v>
      </c>
      <c r="M14" s="1">
        <f ca="1"/>
        <v>19585114.578950834</v>
      </c>
      <c r="N14" s="1">
        <f ca="1"/>
        <v>19213482.432347339</v>
      </c>
      <c r="O14" s="1">
        <f ca="1"/>
        <v>19271102.748355895</v>
      </c>
      <c r="P14" s="1">
        <f ca="1"/>
        <v>19559442.747516651</v>
      </c>
      <c r="Q14" s="1">
        <f ca="1"/>
        <v>19771069.469608299</v>
      </c>
      <c r="R14" s="1">
        <f ca="1"/>
        <v>19912988.048195712</v>
      </c>
      <c r="S14" s="1">
        <f ca="1"/>
        <v>19983107.010583114</v>
      </c>
      <c r="T14" s="1">
        <f ca="1"/>
        <v>19897245.042831019</v>
      </c>
      <c r="U14" s="1">
        <f ca="1"/>
        <v>19548259.463742111</v>
      </c>
      <c r="V14" s="1">
        <f ca="1"/>
        <v>19561005.140845627</v>
      </c>
      <c r="W14" s="1">
        <f ca="1"/>
        <v>19791267.527109049</v>
      </c>
      <c r="X14" s="1">
        <f ca="1"/>
        <v>19651846.253558297</v>
      </c>
      <c r="Y14" s="1">
        <f ca="1"/>
        <v>19686500.922686066</v>
      </c>
      <c r="Z14" s="1">
        <f ca="1"/>
        <v>19326038.585338753</v>
      </c>
      <c r="AA14" s="1">
        <f ca="1"/>
        <v>19569647.781644169</v>
      </c>
      <c r="AB14" s="1">
        <f ca="1"/>
        <v>18798170.192054052</v>
      </c>
      <c r="AC14" s="1">
        <f ca="1"/>
        <v>17535564.189823359</v>
      </c>
      <c r="AD14" s="1">
        <f ca="1"/>
        <v>17536664.039917875</v>
      </c>
      <c r="AE14" s="1">
        <f ca="1"/>
        <v>18184124.924657758</v>
      </c>
      <c r="AF14" s="1">
        <f ca="1"/>
        <v>18588094.047728583</v>
      </c>
      <c r="AG14" s="1">
        <f ca="1"/>
        <v>19110538.47523538</v>
      </c>
      <c r="AH14" s="1">
        <f ca="1"/>
        <v>19044441.450097889</v>
      </c>
      <c r="AI14" s="1">
        <f ca="1"/>
        <v>19146216.883109719</v>
      </c>
      <c r="AJ14" s="1">
        <f ca="1"/>
        <v>19244438.390677553</v>
      </c>
      <c r="AK14" s="1">
        <f ca="1"/>
        <v>19043836.471852079</v>
      </c>
      <c r="AL14" s="1">
        <f ca="1"/>
        <v>18878872.882678676</v>
      </c>
      <c r="AM14" s="1" t="str">
        <f ca="1"/>
        <v/>
      </c>
      <c r="AN14" s="1" t="str">
        <f ca="1"/>
        <v/>
      </c>
      <c r="AO14" s="1" t="str">
        <f ca="1"/>
        <v/>
      </c>
      <c r="AP14" s="1" t="str">
        <f ca="1"/>
        <v/>
      </c>
      <c r="AQ14" s="1" t="str">
        <f ca="1"/>
        <v/>
      </c>
      <c r="AR14" s="1" t="str">
        <f ca="1"/>
        <v/>
      </c>
      <c r="AS14" s="1" t="str">
        <f ca="1"/>
        <v/>
      </c>
      <c r="AT14" s="1" t="str">
        <f ca="1"/>
        <v/>
      </c>
      <c r="AU14" s="1" t="str">
        <f ca="1"/>
        <v/>
      </c>
      <c r="AV14" s="1" t="str">
        <f ca="1"/>
        <v/>
      </c>
      <c r="AW14" s="1" t="str">
        <f ca="1"/>
        <v/>
      </c>
      <c r="AX14" s="1" t="str">
        <f ca="1"/>
        <v/>
      </c>
      <c r="AY14" t="e">
        <f ca="1"/>
        <v>#N/A</v>
      </c>
      <c r="AZ14" t="e">
        <f ca="1"/>
        <v>#N/A</v>
      </c>
      <c r="BA14" t="e">
        <f ca="1"/>
        <v>#N/A</v>
      </c>
      <c r="BB14" t="e">
        <f ca="1"/>
        <v>#N/A</v>
      </c>
      <c r="BC14" t="e">
        <f ca="1"/>
        <v>#N/A</v>
      </c>
      <c r="BD14" t="e">
        <f ca="1"/>
        <v>#N/A</v>
      </c>
      <c r="BE14" t="e">
        <f ca="1"/>
        <v>#N/A</v>
      </c>
      <c r="BF14" t="e">
        <f ca="1"/>
        <v>#N/A</v>
      </c>
      <c r="BG14" t="e">
        <f ca="1"/>
        <v>#N/A</v>
      </c>
      <c r="BH14" t="e">
        <f ca="1"/>
        <v>#N/A</v>
      </c>
      <c r="BI14" t="e">
        <f ca="1"/>
        <v>#N/A</v>
      </c>
      <c r="BK14" s="7"/>
    </row>
    <row r="15" spans="1:66" x14ac:dyDescent="0.25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s="29" t="s">
        <v>6</v>
      </c>
      <c r="Z15" s="30">
        <f t="shared" ref="Z15:AW15" ca="1" si="0">IFERROR(Z1/N1-1,"")</f>
        <v>1.8342552592285566E-2</v>
      </c>
      <c r="AA15" s="30">
        <f t="shared" ca="1" si="0"/>
        <v>1.9152261231083045E-2</v>
      </c>
      <c r="AB15" s="30">
        <f t="shared" ca="1" si="0"/>
        <v>-1.9332718812895555E-3</v>
      </c>
      <c r="AC15" s="30">
        <f t="shared" ca="1" si="0"/>
        <v>-4.0129000171707618E-2</v>
      </c>
      <c r="AD15" s="30">
        <f t="shared" ca="1" si="0"/>
        <v>-4.5570363159600946E-2</v>
      </c>
      <c r="AE15" s="30">
        <f t="shared" ca="1" si="0"/>
        <v>-4.5771809972252275E-2</v>
      </c>
      <c r="AF15" s="30">
        <f t="shared" ca="1" si="0"/>
        <v>-3.8276179989045311E-2</v>
      </c>
      <c r="AG15" s="30">
        <f t="shared" ca="1" si="0"/>
        <v>-2.7321152075490573E-2</v>
      </c>
      <c r="AH15" s="30">
        <f t="shared" ca="1" si="0"/>
        <v>-2.3135711110815582E-2</v>
      </c>
      <c r="AI15" s="30">
        <f t="shared" ca="1" si="0"/>
        <v>-2.2626310261666061E-2</v>
      </c>
      <c r="AJ15" s="30">
        <f t="shared" ca="1" si="0"/>
        <v>-1.8314427638962294E-2</v>
      </c>
      <c r="AK15" s="30">
        <f t="shared" ca="1" si="0"/>
        <v>-1.8553931779920818E-2</v>
      </c>
      <c r="AL15" s="30">
        <f t="shared" ca="1" si="0"/>
        <v>-1.7480965059656794E-2</v>
      </c>
      <c r="AM15" s="30" t="str">
        <f t="shared" ca="1" si="0"/>
        <v/>
      </c>
      <c r="AN15" s="30" t="str">
        <f t="shared" ca="1" si="0"/>
        <v/>
      </c>
      <c r="AO15" s="30" t="str">
        <f t="shared" ca="1" si="0"/>
        <v/>
      </c>
      <c r="AP15" s="30" t="str">
        <f t="shared" ca="1" si="0"/>
        <v/>
      </c>
      <c r="AQ15" s="30" t="str">
        <f t="shared" ca="1" si="0"/>
        <v/>
      </c>
      <c r="AR15" s="30" t="str">
        <f t="shared" ca="1" si="0"/>
        <v/>
      </c>
      <c r="AS15" s="30" t="str">
        <f t="shared" ca="1" si="0"/>
        <v/>
      </c>
      <c r="AT15" s="30" t="str">
        <f t="shared" ca="1" si="0"/>
        <v/>
      </c>
      <c r="AU15" s="30" t="str">
        <f t="shared" ca="1" si="0"/>
        <v/>
      </c>
      <c r="AV15" s="30" t="str">
        <f t="shared" ca="1" si="0"/>
        <v/>
      </c>
      <c r="AW15" s="30" t="str">
        <f t="shared" ca="1" si="0"/>
        <v/>
      </c>
      <c r="AX15"/>
      <c r="AY15"/>
      <c r="AZ15"/>
      <c r="BA15"/>
      <c r="BB15"/>
      <c r="BK15" s="40" t="s">
        <v>9</v>
      </c>
      <c r="BL15" s="40" t="s">
        <v>3</v>
      </c>
      <c r="BM15" s="40" t="s">
        <v>10</v>
      </c>
      <c r="BN15" s="39" t="s">
        <v>7</v>
      </c>
    </row>
    <row r="16" spans="1:66" x14ac:dyDescent="0.25">
      <c r="A16" s="2" t="s">
        <v>0</v>
      </c>
      <c r="B16" s="3">
        <f t="array" aca="1" ref="B16:BI28" ca="1">OFFSET([6]Mediana!$A$2,80,MATCH(_Disponible_Registral,[6]Mediana!$2:$2)-36-MONTH(_Disponible_Registral),13,48+MONTH(_Disponible_Registral))</f>
        <v>43131</v>
      </c>
      <c r="C16" s="3">
        <f ca="1"/>
        <v>43159</v>
      </c>
      <c r="D16" s="3">
        <f ca="1"/>
        <v>43190</v>
      </c>
      <c r="E16" s="3">
        <f ca="1"/>
        <v>43220</v>
      </c>
      <c r="F16" s="3">
        <f ca="1"/>
        <v>43251</v>
      </c>
      <c r="G16" s="3">
        <f ca="1"/>
        <v>43281</v>
      </c>
      <c r="H16" s="3">
        <f ca="1"/>
        <v>43312</v>
      </c>
      <c r="I16" s="3">
        <f ca="1"/>
        <v>43343</v>
      </c>
      <c r="J16" s="3">
        <f ca="1"/>
        <v>43373</v>
      </c>
      <c r="K16" s="3">
        <f ca="1"/>
        <v>43404</v>
      </c>
      <c r="L16" s="3">
        <f ca="1"/>
        <v>43434</v>
      </c>
      <c r="M16" s="3">
        <f ca="1"/>
        <v>43465</v>
      </c>
      <c r="N16" s="3">
        <f ca="1"/>
        <v>43496</v>
      </c>
      <c r="O16" s="3">
        <f ca="1"/>
        <v>43524</v>
      </c>
      <c r="P16" s="3">
        <f ca="1"/>
        <v>43555</v>
      </c>
      <c r="Q16" s="3">
        <f ca="1"/>
        <v>43585</v>
      </c>
      <c r="R16" s="3">
        <f ca="1"/>
        <v>43616</v>
      </c>
      <c r="S16" s="3">
        <f ca="1"/>
        <v>43646</v>
      </c>
      <c r="T16" s="3">
        <f ca="1"/>
        <v>43677</v>
      </c>
      <c r="U16" s="3">
        <f ca="1"/>
        <v>43708</v>
      </c>
      <c r="V16" s="3">
        <f ca="1"/>
        <v>43738</v>
      </c>
      <c r="W16" s="3">
        <f ca="1"/>
        <v>43769</v>
      </c>
      <c r="X16" s="3">
        <f ca="1"/>
        <v>43799</v>
      </c>
      <c r="Y16" s="3">
        <f ca="1"/>
        <v>43830</v>
      </c>
      <c r="Z16" s="3">
        <f ca="1"/>
        <v>43861</v>
      </c>
      <c r="AA16" s="3">
        <f ca="1"/>
        <v>43890</v>
      </c>
      <c r="AB16" s="3">
        <f ca="1"/>
        <v>43921</v>
      </c>
      <c r="AC16" s="3">
        <f ca="1"/>
        <v>43951</v>
      </c>
      <c r="AD16" s="3">
        <f ca="1"/>
        <v>43982</v>
      </c>
      <c r="AE16" s="3">
        <f ca="1"/>
        <v>44012</v>
      </c>
      <c r="AF16" s="3">
        <f ca="1"/>
        <v>44043</v>
      </c>
      <c r="AG16" s="3">
        <f ca="1"/>
        <v>44074</v>
      </c>
      <c r="AH16" s="3">
        <f ca="1"/>
        <v>44104</v>
      </c>
      <c r="AI16" s="3">
        <f ca="1"/>
        <v>44135</v>
      </c>
      <c r="AJ16" s="3">
        <f ca="1"/>
        <v>44165</v>
      </c>
      <c r="AK16" s="3">
        <f ca="1"/>
        <v>44196</v>
      </c>
      <c r="AL16" s="3">
        <f ca="1"/>
        <v>44227</v>
      </c>
      <c r="AM16" s="4">
        <f ca="1"/>
        <v>44255</v>
      </c>
      <c r="AN16" s="3">
        <f ca="1"/>
        <v>44286</v>
      </c>
      <c r="AO16" s="3">
        <f ca="1"/>
        <v>44316</v>
      </c>
      <c r="AP16" s="3">
        <f ca="1"/>
        <v>44347</v>
      </c>
      <c r="AQ16" s="3">
        <f ca="1"/>
        <v>44377</v>
      </c>
      <c r="AR16" s="3">
        <f ca="1"/>
        <v>44408</v>
      </c>
      <c r="AS16" s="3">
        <f ca="1"/>
        <v>44439</v>
      </c>
      <c r="AT16" s="3">
        <f ca="1"/>
        <v>44469</v>
      </c>
      <c r="AU16" s="3">
        <f ca="1"/>
        <v>44500</v>
      </c>
      <c r="AV16" s="3">
        <f ca="1"/>
        <v>44530</v>
      </c>
      <c r="AW16" s="3">
        <f ca="1"/>
        <v>44561</v>
      </c>
      <c r="AX16" s="3">
        <f ca="1"/>
        <v>44592</v>
      </c>
      <c r="AY16" s="4" t="e">
        <f ca="1"/>
        <v>#N/A</v>
      </c>
      <c r="AZ16" s="3" t="e">
        <f ca="1"/>
        <v>#N/A</v>
      </c>
      <c r="BA16" s="3" t="e">
        <f ca="1"/>
        <v>#N/A</v>
      </c>
      <c r="BB16" s="3" t="e">
        <f ca="1"/>
        <v>#N/A</v>
      </c>
      <c r="BC16" s="3" t="e">
        <f ca="1"/>
        <v>#N/A</v>
      </c>
      <c r="BD16" s="3" t="e">
        <f ca="1"/>
        <v>#N/A</v>
      </c>
      <c r="BE16" s="3" t="e">
        <f ca="1"/>
        <v>#N/A</v>
      </c>
      <c r="BF16" s="3" t="e">
        <f ca="1"/>
        <v>#N/A</v>
      </c>
      <c r="BG16" s="3" t="e">
        <f ca="1"/>
        <v>#N/A</v>
      </c>
      <c r="BH16" s="3" t="e">
        <f ca="1"/>
        <v>#N/A</v>
      </c>
      <c r="BI16" s="3" t="e">
        <f ca="1"/>
        <v>#N/A</v>
      </c>
      <c r="BK16" s="9">
        <f ca="1">INDEX(_SSTotalESP,ROWS($A$1:A1))</f>
        <v>18282031</v>
      </c>
      <c r="BL16" s="9">
        <f ca="1">INDEX(_SSTotalESP,ROWS($A$1:C1))</f>
        <v>18282031</v>
      </c>
      <c r="BM16" s="9"/>
      <c r="BN16" s="41">
        <f ca="1">SUM(OFFSET(BN17,0,0,_Horizonte_Registral,1))</f>
        <v>3</v>
      </c>
    </row>
    <row r="17" spans="1:66" x14ac:dyDescent="0.25">
      <c r="A17" s="5">
        <v>1</v>
      </c>
      <c r="B17" s="28">
        <f ca="1"/>
        <v>1.7207840636740909E-3</v>
      </c>
      <c r="C17" s="28">
        <f ca="1"/>
        <v>1.1782738926849165E-3</v>
      </c>
      <c r="D17" s="28">
        <f ca="1"/>
        <v>7.9450403589692846E-4</v>
      </c>
      <c r="E17" s="28">
        <f ca="1"/>
        <v>7.3436778909772757E-4</v>
      </c>
      <c r="F17" s="28">
        <f ca="1"/>
        <v>1.6523827021797692E-3</v>
      </c>
      <c r="G17" s="28">
        <f ca="1"/>
        <v>1.471428683896324E-3</v>
      </c>
      <c r="H17" s="28">
        <f ca="1"/>
        <v>1.325319057907372E-3</v>
      </c>
      <c r="I17" s="28">
        <f ca="1"/>
        <v>2.5791032162795374E-3</v>
      </c>
      <c r="J17" s="28">
        <f ca="1"/>
        <v>2.5094983989239861E-3</v>
      </c>
      <c r="K17" s="28">
        <f ca="1"/>
        <v>3.0586176839536407E-3</v>
      </c>
      <c r="L17" s="28">
        <f ca="1"/>
        <v>3.566633432992853E-3</v>
      </c>
      <c r="M17" s="28">
        <f ca="1"/>
        <v>3.012175691650824E-3</v>
      </c>
      <c r="N17" s="28">
        <f ca="1"/>
        <v>2.5204874078120941E-3</v>
      </c>
      <c r="O17" s="28">
        <f ca="1"/>
        <v>1.4424315652032164E-3</v>
      </c>
      <c r="P17" s="28">
        <f ca="1"/>
        <v>1.3869542988764747E-3</v>
      </c>
      <c r="Q17" s="28">
        <f ca="1"/>
        <v>1.6959554880401789E-3</v>
      </c>
      <c r="R17" s="28">
        <f ca="1"/>
        <v>9.6466027624996257E-4</v>
      </c>
      <c r="S17" s="28">
        <f ca="1"/>
        <v>5.7685207828198927E-4</v>
      </c>
      <c r="T17" s="28">
        <f ca="1"/>
        <v>1.2593759669181975E-3</v>
      </c>
      <c r="U17" s="28">
        <f ca="1"/>
        <v>1.8812039185066357E-3</v>
      </c>
      <c r="V17" s="28">
        <f ca="1"/>
        <v>1.124925556895195E-3</v>
      </c>
      <c r="W17" s="28">
        <f ca="1"/>
        <v>1.35321724926798E-3</v>
      </c>
      <c r="X17" s="28">
        <f ca="1"/>
        <v>1.4323059256851126E-3</v>
      </c>
      <c r="Y17" s="28">
        <f ca="1"/>
        <v>9.2801442906953924E-4</v>
      </c>
      <c r="Z17" s="28">
        <f ca="1"/>
        <v>1.4621241943746333E-3</v>
      </c>
      <c r="AA17" s="28">
        <f ca="1"/>
        <v>2.2665189837937838E-3</v>
      </c>
      <c r="AB17" s="28">
        <f ca="1"/>
        <v>1.2542868810030396E-2</v>
      </c>
      <c r="AC17" s="28">
        <f ca="1"/>
        <v>3.0124563956124183E-2</v>
      </c>
      <c r="AD17" s="28">
        <f ca="1"/>
        <v>2.0585666905490213E-2</v>
      </c>
      <c r="AE17" s="28">
        <f ca="1"/>
        <v>5.3332419327413111E-3</v>
      </c>
      <c r="AF17" s="28">
        <f ca="1"/>
        <v>9.489899804760546E-3</v>
      </c>
      <c r="AG17" s="28">
        <f ca="1"/>
        <v>1.1964699186531641E-2</v>
      </c>
      <c r="AH17" s="28">
        <f ca="1"/>
        <v>7.7257433529962418E-3</v>
      </c>
      <c r="AI17" s="28">
        <f ca="1"/>
        <v>3.5301303720696176E-3</v>
      </c>
      <c r="AJ17" s="28">
        <f ca="1"/>
        <v>5.1951929891978985E-3</v>
      </c>
      <c r="AK17" s="28">
        <f ca="1"/>
        <v>5.7472796148932692E-3</v>
      </c>
      <c r="AL17" s="28">
        <f ca="1"/>
        <v>4.3927906438453344E-3</v>
      </c>
      <c r="AM17" s="28" t="str">
        <f ca="1"/>
        <v/>
      </c>
      <c r="AN17" s="28" t="str">
        <f ca="1"/>
        <v/>
      </c>
      <c r="AO17" s="28" t="str">
        <f ca="1"/>
        <v/>
      </c>
      <c r="AP17" s="28" t="str">
        <f ca="1"/>
        <v/>
      </c>
      <c r="AQ17" s="28" t="str">
        <f ca="1"/>
        <v/>
      </c>
      <c r="AR17" s="28" t="str">
        <f ca="1"/>
        <v/>
      </c>
      <c r="AS17" s="28" t="str">
        <f ca="1"/>
        <v/>
      </c>
      <c r="AT17" s="28" t="str">
        <f ca="1"/>
        <v/>
      </c>
      <c r="AU17" s="28" t="str">
        <f ca="1"/>
        <v/>
      </c>
      <c r="AV17" s="28" t="str">
        <f ca="1"/>
        <v/>
      </c>
      <c r="AW17" s="28" t="str">
        <f ca="1"/>
        <v/>
      </c>
      <c r="AX17" s="28" t="str">
        <f ca="1"/>
        <v/>
      </c>
      <c r="AY17" s="28" t="e">
        <f ca="1"/>
        <v>#N/A</v>
      </c>
      <c r="AZ17" s="28" t="e">
        <f ca="1"/>
        <v>#N/A</v>
      </c>
      <c r="BA17" s="28" t="e">
        <f ca="1"/>
        <v>#N/A</v>
      </c>
      <c r="BB17" s="28" t="e">
        <f ca="1"/>
        <v>#N/A</v>
      </c>
      <c r="BC17" s="28" t="e">
        <f ca="1"/>
        <v>#N/A</v>
      </c>
      <c r="BD17" s="28" t="e">
        <f ca="1"/>
        <v>#N/A</v>
      </c>
      <c r="BE17" s="28" t="e">
        <f ca="1"/>
        <v>#N/A</v>
      </c>
      <c r="BF17" s="28" t="e">
        <f ca="1"/>
        <v>#N/A</v>
      </c>
      <c r="BG17" s="28" t="e">
        <f ca="1"/>
        <v>#N/A</v>
      </c>
      <c r="BH17" s="28" t="e">
        <f ca="1"/>
        <v>#N/A</v>
      </c>
      <c r="BI17" s="28" t="e">
        <f ca="1"/>
        <v>#N/A</v>
      </c>
      <c r="BK17" s="9">
        <f ca="1">INDEX(_SSTotalESP,ROWS($A$1:A2))</f>
        <v>18363514</v>
      </c>
      <c r="BL17" s="9">
        <f ca="1">INDEX(_SSTotalESP,ROWS($A$1:C2))</f>
        <v>18363514</v>
      </c>
      <c r="BM17" s="9"/>
      <c r="BN17" s="38">
        <f ca="1">IF(INDEX(Previsiones_SSTotalESP,1)&lt;INDEX(_SSTotalESP,_NumeroMeses),1,0)</f>
        <v>1</v>
      </c>
    </row>
    <row r="18" spans="1:66" x14ac:dyDescent="0.25">
      <c r="A18" s="5">
        <v>2</v>
      </c>
      <c r="B18" s="28">
        <f ca="1"/>
        <v>2.5118016570143432E-3</v>
      </c>
      <c r="C18" s="28">
        <f ca="1"/>
        <v>2.1752566829924881E-3</v>
      </c>
      <c r="D18" s="28">
        <f ca="1"/>
        <v>1.4898589245860728E-3</v>
      </c>
      <c r="E18" s="28">
        <f ca="1"/>
        <v>1.5500850763435759E-3</v>
      </c>
      <c r="F18" s="28">
        <f ca="1"/>
        <v>2.4240798208101477E-3</v>
      </c>
      <c r="G18" s="28">
        <f ca="1"/>
        <v>3.1191014075563923E-3</v>
      </c>
      <c r="H18" s="28">
        <f ca="1"/>
        <v>4.5431066066752143E-3</v>
      </c>
      <c r="I18" s="28">
        <f ca="1"/>
        <v>3.9874473227066711E-3</v>
      </c>
      <c r="J18" s="28">
        <f ca="1"/>
        <v>5.3122395593260836E-3</v>
      </c>
      <c r="K18" s="28">
        <f ca="1"/>
        <v>3.9244218278829228E-3</v>
      </c>
      <c r="L18" s="28">
        <f ca="1"/>
        <v>4.3646285298288897E-3</v>
      </c>
      <c r="M18" s="28">
        <f ca="1"/>
        <v>2.8800353328262071E-3</v>
      </c>
      <c r="N18" s="28">
        <f ca="1"/>
        <v>3.1055201438097389E-3</v>
      </c>
      <c r="O18" s="28">
        <f ca="1"/>
        <v>2.7316037265659914E-3</v>
      </c>
      <c r="P18" s="28">
        <f ca="1"/>
        <v>3.1959165947076321E-3</v>
      </c>
      <c r="Q18" s="28">
        <f ca="1"/>
        <v>2.3713476702265307E-3</v>
      </c>
      <c r="R18" s="28">
        <f ca="1"/>
        <v>2.2168899863120764E-3</v>
      </c>
      <c r="S18" s="28">
        <f ca="1"/>
        <v>1.8559309992658484E-3</v>
      </c>
      <c r="T18" s="28">
        <f ca="1"/>
        <v>3.1138580840261929E-3</v>
      </c>
      <c r="U18" s="28">
        <f ca="1"/>
        <v>3.0060391012406199E-3</v>
      </c>
      <c r="V18" s="28">
        <f ca="1"/>
        <v>3.2411918105177385E-3</v>
      </c>
      <c r="W18" s="28">
        <f ca="1"/>
        <v>2.2578697667169794E-3</v>
      </c>
      <c r="X18" s="28">
        <f ca="1"/>
        <v>2.4461740291098111E-3</v>
      </c>
      <c r="Y18" s="28">
        <f ca="1"/>
        <v>2.5371620886056609E-3</v>
      </c>
      <c r="Z18" s="28">
        <f ca="1"/>
        <v>2.3420977223439993E-3</v>
      </c>
      <c r="AA18" s="28">
        <f ca="1"/>
        <v>7.9969897401659523E-3</v>
      </c>
      <c r="AB18" s="28">
        <f ca="1"/>
        <v>2.9922741468394284E-2</v>
      </c>
      <c r="AC18" s="28">
        <f ca="1"/>
        <v>4.2218213597898506E-2</v>
      </c>
      <c r="AD18" s="28">
        <f ca="1"/>
        <v>3.7550931965082135E-2</v>
      </c>
      <c r="AE18" s="28">
        <f ca="1"/>
        <v>2.3187454132548916E-2</v>
      </c>
      <c r="AF18" s="28">
        <f ca="1"/>
        <v>1.8619908951179626E-2</v>
      </c>
      <c r="AG18" s="28">
        <f ca="1"/>
        <v>2.295574447084698E-2</v>
      </c>
      <c r="AH18" s="28">
        <f ca="1"/>
        <v>1.8369831253188085E-2</v>
      </c>
      <c r="AI18" s="28">
        <f ca="1"/>
        <v>1.2096503259064962E-2</v>
      </c>
      <c r="AJ18" s="28">
        <f ca="1"/>
        <v>8.0231949037409822E-3</v>
      </c>
      <c r="AK18" s="28">
        <f ca="1"/>
        <v>8.93229263162818E-3</v>
      </c>
      <c r="AL18" s="28">
        <f ca="1"/>
        <v>9.4231970922376215E-3</v>
      </c>
      <c r="AM18" s="28" t="str">
        <f ca="1"/>
        <v/>
      </c>
      <c r="AN18" s="28" t="str">
        <f ca="1"/>
        <v/>
      </c>
      <c r="AO18" s="28" t="str">
        <f ca="1"/>
        <v/>
      </c>
      <c r="AP18" s="28" t="str">
        <f ca="1"/>
        <v/>
      </c>
      <c r="AQ18" s="28" t="str">
        <f ca="1"/>
        <v/>
      </c>
      <c r="AR18" s="28" t="str">
        <f ca="1"/>
        <v/>
      </c>
      <c r="AS18" s="28" t="str">
        <f ca="1"/>
        <v/>
      </c>
      <c r="AT18" s="28" t="str">
        <f ca="1"/>
        <v/>
      </c>
      <c r="AU18" s="28" t="str">
        <f ca="1"/>
        <v/>
      </c>
      <c r="AV18" s="28" t="str">
        <f ca="1"/>
        <v/>
      </c>
      <c r="AW18" s="28" t="str">
        <f ca="1"/>
        <v/>
      </c>
      <c r="AX18" s="28" t="str">
        <f ca="1"/>
        <v/>
      </c>
      <c r="AY18" s="28" t="e">
        <f ca="1"/>
        <v>#N/A</v>
      </c>
      <c r="AZ18" s="28" t="e">
        <f ca="1"/>
        <v>#N/A</v>
      </c>
      <c r="BA18" s="28" t="e">
        <f ca="1"/>
        <v>#N/A</v>
      </c>
      <c r="BB18" s="28" t="e">
        <f ca="1"/>
        <v>#N/A</v>
      </c>
      <c r="BC18" s="28" t="e">
        <f ca="1"/>
        <v>#N/A</v>
      </c>
      <c r="BD18" s="28" t="e">
        <f ca="1"/>
        <v>#N/A</v>
      </c>
      <c r="BE18" s="28" t="e">
        <f ca="1"/>
        <v>#N/A</v>
      </c>
      <c r="BF18" s="28" t="e">
        <f ca="1"/>
        <v>#N/A</v>
      </c>
      <c r="BG18" s="28" t="e">
        <f ca="1"/>
        <v>#N/A</v>
      </c>
      <c r="BH18" s="28" t="e">
        <f ca="1"/>
        <v>#N/A</v>
      </c>
      <c r="BI18" s="28" t="e">
        <f ca="1"/>
        <v>#N/A</v>
      </c>
      <c r="BK18" s="9">
        <f ca="1">INDEX(_SSTotalESP,ROWS($A$1:A3))</f>
        <v>18502088</v>
      </c>
      <c r="BL18" s="9">
        <f ca="1">INDEX(_SSTotalESP,ROWS($A$1:C3))</f>
        <v>18502088</v>
      </c>
      <c r="BM18" s="9"/>
      <c r="BN18" s="38">
        <f ca="1">IF(INDEX(Previsiones_SSTotalESP,2)&lt;INDEX(_SSTotalESP,_NumeroMeses),1,0)</f>
        <v>1</v>
      </c>
    </row>
    <row r="19" spans="1:66" x14ac:dyDescent="0.25">
      <c r="A19" s="6">
        <v>3</v>
      </c>
      <c r="B19" s="28">
        <f ca="1"/>
        <v>2.7764462408104706E-3</v>
      </c>
      <c r="C19" s="28">
        <f ca="1"/>
        <v>2.6531555209297892E-3</v>
      </c>
      <c r="D19" s="28">
        <f ca="1"/>
        <v>2.6296379310464476E-3</v>
      </c>
      <c r="E19" s="28">
        <f ca="1"/>
        <v>2.8723079929692833E-3</v>
      </c>
      <c r="F19" s="28">
        <f ca="1"/>
        <v>2.8286680480867441E-3</v>
      </c>
      <c r="G19" s="28">
        <f ca="1"/>
        <v>4.3223287398481613E-3</v>
      </c>
      <c r="H19" s="28">
        <f ca="1"/>
        <v>5.5601336401384172E-3</v>
      </c>
      <c r="I19" s="28">
        <f ca="1"/>
        <v>5.4878081782970319E-3</v>
      </c>
      <c r="J19" s="28">
        <f ca="1"/>
        <v>6.264280382984511E-3</v>
      </c>
      <c r="K19" s="28">
        <f ca="1"/>
        <v>5.7387301206746786E-3</v>
      </c>
      <c r="L19" s="28">
        <f ca="1"/>
        <v>5.3536009228609448E-3</v>
      </c>
      <c r="M19" s="28">
        <f ca="1"/>
        <v>5.1656648438385706E-3</v>
      </c>
      <c r="N19" s="28">
        <f ca="1"/>
        <v>4.5792612166232136E-3</v>
      </c>
      <c r="O19" s="28">
        <f ca="1"/>
        <v>4.2240128901591878E-3</v>
      </c>
      <c r="P19" s="28">
        <f ca="1"/>
        <v>3.8075377592915755E-3</v>
      </c>
      <c r="Q19" s="28">
        <f ca="1"/>
        <v>3.4197916882885305E-3</v>
      </c>
      <c r="R19" s="28">
        <f ca="1"/>
        <v>3.5846150050045898E-3</v>
      </c>
      <c r="S19" s="28">
        <f ca="1"/>
        <v>3.9084040408869803E-3</v>
      </c>
      <c r="T19" s="28">
        <f ca="1"/>
        <v>4.1830201234751615E-3</v>
      </c>
      <c r="U19" s="28">
        <f ca="1"/>
        <v>4.2485753626018471E-3</v>
      </c>
      <c r="V19" s="28">
        <f ca="1"/>
        <v>3.8597739560301807E-3</v>
      </c>
      <c r="W19" s="28">
        <f ca="1"/>
        <v>2.9675775658347526E-3</v>
      </c>
      <c r="X19" s="28">
        <f ca="1"/>
        <v>2.6674965667304747E-3</v>
      </c>
      <c r="Y19" s="28">
        <f ca="1"/>
        <v>2.9763573453722388E-3</v>
      </c>
      <c r="Z19" s="28">
        <f ca="1"/>
        <v>7.8349934623014733E-3</v>
      </c>
      <c r="AA19" s="28">
        <f ca="1"/>
        <v>2.3505370836366321E-2</v>
      </c>
      <c r="AB19" s="28">
        <f ca="1"/>
        <v>4.0702805407831062E-2</v>
      </c>
      <c r="AC19" s="28">
        <f ca="1"/>
        <v>4.9012053967804746E-2</v>
      </c>
      <c r="AD19" s="28">
        <f ca="1"/>
        <v>4.7814747327535247E-2</v>
      </c>
      <c r="AE19" s="28">
        <f ca="1"/>
        <v>4.1937395851712002E-2</v>
      </c>
      <c r="AF19" s="28">
        <f ca="1"/>
        <v>3.3449195399941581E-2</v>
      </c>
      <c r="AG19" s="28">
        <f ca="1"/>
        <v>3.0617567836364344E-2</v>
      </c>
      <c r="AH19" s="28">
        <f ca="1"/>
        <v>2.7198099303781982E-2</v>
      </c>
      <c r="AI19" s="28">
        <f ca="1"/>
        <v>2.0104558522332693E-2</v>
      </c>
      <c r="AJ19" s="28">
        <f ca="1"/>
        <v>1.3435625523599459E-2</v>
      </c>
      <c r="AK19" s="28">
        <f ca="1"/>
        <v>8.4611290407738526E-3</v>
      </c>
      <c r="AL19" s="28">
        <f ca="1"/>
        <v>9.2321765391313541E-3</v>
      </c>
      <c r="AM19" s="28" t="str">
        <f ca="1"/>
        <v/>
      </c>
      <c r="AN19" s="28" t="str">
        <f ca="1"/>
        <v/>
      </c>
      <c r="AO19" s="28" t="str">
        <f ca="1"/>
        <v/>
      </c>
      <c r="AP19" s="28" t="str">
        <f ca="1"/>
        <v/>
      </c>
      <c r="AQ19" s="28" t="str">
        <f ca="1"/>
        <v/>
      </c>
      <c r="AR19" s="28" t="str">
        <f ca="1"/>
        <v/>
      </c>
      <c r="AS19" s="28" t="str">
        <f ca="1"/>
        <v/>
      </c>
      <c r="AT19" s="28" t="str">
        <f ca="1"/>
        <v/>
      </c>
      <c r="AU19" s="28" t="str">
        <f ca="1"/>
        <v/>
      </c>
      <c r="AV19" s="28" t="str">
        <f ca="1"/>
        <v/>
      </c>
      <c r="AW19" s="28" t="str">
        <f ca="1"/>
        <v/>
      </c>
      <c r="AX19" s="28" t="str">
        <f ca="1"/>
        <v/>
      </c>
      <c r="AY19" s="28" t="e">
        <f ca="1"/>
        <v>#N/A</v>
      </c>
      <c r="AZ19" s="28" t="e">
        <f ca="1"/>
        <v>#N/A</v>
      </c>
      <c r="BA19" s="28" t="e">
        <f ca="1"/>
        <v>#N/A</v>
      </c>
      <c r="BB19" s="28" t="e">
        <f ca="1"/>
        <v>#N/A</v>
      </c>
      <c r="BC19" s="28" t="e">
        <f ca="1"/>
        <v>#N/A</v>
      </c>
      <c r="BD19" s="28" t="e">
        <f ca="1"/>
        <v>#N/A</v>
      </c>
      <c r="BE19" s="28" t="e">
        <f ca="1"/>
        <v>#N/A</v>
      </c>
      <c r="BF19" s="28" t="e">
        <f ca="1"/>
        <v>#N/A</v>
      </c>
      <c r="BG19" s="28" t="e">
        <f ca="1"/>
        <v>#N/A</v>
      </c>
      <c r="BH19" s="28" t="e">
        <f ca="1"/>
        <v>#N/A</v>
      </c>
      <c r="BI19" s="28" t="e">
        <f ca="1"/>
        <v>#N/A</v>
      </c>
      <c r="BK19" s="9">
        <f ca="1">INDEX(_SSTotalESP,ROWS($A$1:A4))</f>
        <v>18678461</v>
      </c>
      <c r="BL19" s="9">
        <f ca="1">INDEX(_SSTotalESP,ROWS($A$1:C4))</f>
        <v>18678461</v>
      </c>
      <c r="BM19" s="9"/>
      <c r="BN19" s="38">
        <f ca="1">IF(INDEX(Previsiones_SSTotalESP,3)&lt;INDEX(_SSTotalESP,_NumeroMeses),1,0)</f>
        <v>1</v>
      </c>
    </row>
    <row r="20" spans="1:66" x14ac:dyDescent="0.25">
      <c r="A20" s="6">
        <v>4</v>
      </c>
      <c r="B20" s="28">
        <f ca="1"/>
        <v>4.039513623450286E-3</v>
      </c>
      <c r="C20" s="28">
        <f ca="1"/>
        <v>3.2044208884450054E-3</v>
      </c>
      <c r="D20" s="28">
        <f ca="1"/>
        <v>3.2289868702837297E-3</v>
      </c>
      <c r="E20" s="28">
        <f ca="1"/>
        <v>3.1883262860492702E-3</v>
      </c>
      <c r="F20" s="28">
        <f ca="1"/>
        <v>3.3273855743949925E-3</v>
      </c>
      <c r="G20" s="28">
        <f ca="1"/>
        <v>4.2870212047126585E-3</v>
      </c>
      <c r="H20" s="28">
        <f ca="1"/>
        <v>4.3066005320369942E-3</v>
      </c>
      <c r="I20" s="28">
        <f ca="1"/>
        <v>4.2438235118652471E-3</v>
      </c>
      <c r="J20" s="28">
        <f ca="1"/>
        <v>5.8466708077638836E-3</v>
      </c>
      <c r="K20" s="28">
        <f ca="1"/>
        <v>6.1459230501596735E-3</v>
      </c>
      <c r="L20" s="28">
        <f ca="1"/>
        <v>5.8849227444134917E-3</v>
      </c>
      <c r="M20" s="28">
        <f ca="1"/>
        <v>5.796133104143464E-3</v>
      </c>
      <c r="N20" s="28">
        <f ca="1"/>
        <v>5.9855621144624801E-3</v>
      </c>
      <c r="O20" s="28">
        <f ca="1"/>
        <v>5.0686075681850573E-3</v>
      </c>
      <c r="P20" s="28">
        <f ca="1"/>
        <v>4.899060061491687E-3</v>
      </c>
      <c r="Q20" s="28">
        <f ca="1"/>
        <v>4.1993092876961308E-3</v>
      </c>
      <c r="R20" s="28">
        <f ca="1"/>
        <v>4.9683079050881433E-3</v>
      </c>
      <c r="S20" s="28">
        <f ca="1"/>
        <v>5.5131234218967875E-3</v>
      </c>
      <c r="T20" s="28">
        <f ca="1"/>
        <v>5.2595695327277399E-3</v>
      </c>
      <c r="U20" s="28">
        <f ca="1"/>
        <v>4.7195536897135966E-3</v>
      </c>
      <c r="V20" s="28">
        <f ca="1"/>
        <v>4.7234904033536702E-3</v>
      </c>
      <c r="W20" s="28">
        <f ca="1"/>
        <v>3.4178545110884859E-3</v>
      </c>
      <c r="X20" s="28">
        <f ca="1"/>
        <v>2.7919815594964017E-3</v>
      </c>
      <c r="Y20" s="28">
        <f ca="1"/>
        <v>6.9867222885969605E-3</v>
      </c>
      <c r="Z20" s="28">
        <f ca="1"/>
        <v>2.1280122435431079E-2</v>
      </c>
      <c r="AA20" s="28">
        <f ca="1"/>
        <v>3.3637245583303374E-2</v>
      </c>
      <c r="AB20" s="28">
        <f ca="1"/>
        <v>4.772332532264343E-2</v>
      </c>
      <c r="AC20" s="28">
        <f ca="1"/>
        <v>5.2513876875036974E-2</v>
      </c>
      <c r="AD20" s="28">
        <f ca="1"/>
        <v>5.3275583402996526E-2</v>
      </c>
      <c r="AE20" s="28">
        <f ca="1"/>
        <v>4.9613058328382552E-2</v>
      </c>
      <c r="AF20" s="28">
        <f ca="1"/>
        <v>4.5310410575739556E-2</v>
      </c>
      <c r="AG20" s="28">
        <f ca="1"/>
        <v>3.8065103560719356E-2</v>
      </c>
      <c r="AH20" s="28">
        <f ca="1"/>
        <v>3.3439829357586617E-2</v>
      </c>
      <c r="AI20" s="28">
        <f ca="1"/>
        <v>2.8988266087547312E-2</v>
      </c>
      <c r="AJ20" s="28">
        <f ca="1"/>
        <v>2.5009191773911893E-2</v>
      </c>
      <c r="AK20" s="28">
        <f ca="1"/>
        <v>1.9383873939058348E-2</v>
      </c>
      <c r="AL20" s="28">
        <f ca="1"/>
        <v>1.1219011219031239E-2</v>
      </c>
      <c r="AM20" s="28" t="str">
        <f ca="1"/>
        <v/>
      </c>
      <c r="AN20" s="28" t="str">
        <f ca="1"/>
        <v/>
      </c>
      <c r="AO20" s="28" t="str">
        <f ca="1"/>
        <v/>
      </c>
      <c r="AP20" s="28" t="str">
        <f ca="1"/>
        <v/>
      </c>
      <c r="AQ20" s="28" t="str">
        <f ca="1"/>
        <v/>
      </c>
      <c r="AR20" s="28" t="str">
        <f ca="1"/>
        <v/>
      </c>
      <c r="AS20" s="28" t="str">
        <f ca="1"/>
        <v/>
      </c>
      <c r="AT20" s="28" t="str">
        <f ca="1"/>
        <v/>
      </c>
      <c r="AU20" s="28" t="str">
        <f ca="1"/>
        <v/>
      </c>
      <c r="AV20" s="28" t="str">
        <f ca="1"/>
        <v/>
      </c>
      <c r="AW20" s="28" t="str">
        <f ca="1"/>
        <v/>
      </c>
      <c r="AX20" s="28" t="str">
        <f ca="1"/>
        <v/>
      </c>
      <c r="AY20" s="28" t="e">
        <f ca="1"/>
        <v>#N/A</v>
      </c>
      <c r="AZ20" s="28" t="e">
        <f ca="1"/>
        <v>#N/A</v>
      </c>
      <c r="BA20" s="28" t="e">
        <f ca="1"/>
        <v>#N/A</v>
      </c>
      <c r="BB20" s="28" t="e">
        <f ca="1"/>
        <v>#N/A</v>
      </c>
      <c r="BC20" s="28" t="e">
        <f ca="1"/>
        <v>#N/A</v>
      </c>
      <c r="BD20" s="28" t="e">
        <f ca="1"/>
        <v>#N/A</v>
      </c>
      <c r="BE20" s="28" t="e">
        <f ca="1"/>
        <v>#N/A</v>
      </c>
      <c r="BF20" s="28" t="e">
        <f ca="1"/>
        <v>#N/A</v>
      </c>
      <c r="BG20" s="28" t="e">
        <f ca="1"/>
        <v>#N/A</v>
      </c>
      <c r="BH20" s="28" t="e">
        <f ca="1"/>
        <v>#N/A</v>
      </c>
      <c r="BI20" s="28" t="e">
        <f ca="1"/>
        <v>#N/A</v>
      </c>
      <c r="BK20" s="9">
        <f ca="1">INDEX(_SSTotalESP,ROWS($A$1:A5))</f>
        <v>18915668</v>
      </c>
      <c r="BL20" s="9">
        <f ca="1">INDEX(_SSTotalESP,ROWS($A$1:C5))</f>
        <v>18915668</v>
      </c>
      <c r="BM20" s="9"/>
      <c r="BN20" s="38">
        <f ca="1">IF(INDEX(Previsiones_SSTotalESP,4)&lt;INDEX(_SSTotalESP,_NumeroMeses),1,0)</f>
        <v>0</v>
      </c>
    </row>
    <row r="21" spans="1:66" x14ac:dyDescent="0.25">
      <c r="A21" s="6">
        <v>5</v>
      </c>
      <c r="B21" s="28">
        <f ca="1"/>
        <v>4.3711790579054098E-3</v>
      </c>
      <c r="C21" s="28">
        <f ca="1"/>
        <v>4.7780307217336433E-3</v>
      </c>
      <c r="D21" s="28">
        <f ca="1"/>
        <v>3.4733069324477638E-3</v>
      </c>
      <c r="E21" s="28">
        <f ca="1"/>
        <v>3.2383553544138447E-3</v>
      </c>
      <c r="F21" s="28">
        <f ca="1"/>
        <v>3.2930530582981478E-3</v>
      </c>
      <c r="G21" s="28">
        <f ca="1"/>
        <v>3.6767177990878713E-3</v>
      </c>
      <c r="H21" s="28">
        <f ca="1"/>
        <v>3.8194506665892572E-3</v>
      </c>
      <c r="I21" s="28">
        <f ca="1"/>
        <v>3.7267721573421069E-3</v>
      </c>
      <c r="J21" s="28">
        <f ca="1"/>
        <v>5.0027549425308423E-3</v>
      </c>
      <c r="K21" s="28">
        <f ca="1"/>
        <v>5.5087860547872614E-3</v>
      </c>
      <c r="L21" s="28">
        <f ca="1"/>
        <v>6.1427001294539684E-3</v>
      </c>
      <c r="M21" s="28">
        <f ca="1"/>
        <v>6.216611779846345E-3</v>
      </c>
      <c r="N21" s="28">
        <f ca="1"/>
        <v>5.5380888636210567E-3</v>
      </c>
      <c r="O21" s="28">
        <f ca="1"/>
        <v>5.5746613461384676E-3</v>
      </c>
      <c r="P21" s="28">
        <f ca="1"/>
        <v>4.5166407222757511E-3</v>
      </c>
      <c r="Q21" s="28">
        <f ca="1"/>
        <v>4.666703912388089E-3</v>
      </c>
      <c r="R21" s="28">
        <f ca="1"/>
        <v>5.1257723035537063E-3</v>
      </c>
      <c r="S21" s="28">
        <f ca="1"/>
        <v>5.0202544720815692E-3</v>
      </c>
      <c r="T21" s="28">
        <f ca="1"/>
        <v>5.4476154245777751E-3</v>
      </c>
      <c r="U21" s="28">
        <f ca="1"/>
        <v>4.9369179337954705E-3</v>
      </c>
      <c r="V21" s="28">
        <f ca="1"/>
        <v>4.8641365755839345E-3</v>
      </c>
      <c r="W21" s="28">
        <f ca="1"/>
        <v>4.1443630624738038E-3</v>
      </c>
      <c r="X21" s="28">
        <f ca="1"/>
        <v>7.4090652169086085E-3</v>
      </c>
      <c r="Y21" s="28">
        <f ca="1"/>
        <v>1.9505791424561006E-2</v>
      </c>
      <c r="Z21" s="28">
        <f ca="1"/>
        <v>3.076004674241457E-2</v>
      </c>
      <c r="AA21" s="28">
        <f ca="1"/>
        <v>4.0890174112308553E-2</v>
      </c>
      <c r="AB21" s="28">
        <f ca="1"/>
        <v>5.1006508927893018E-2</v>
      </c>
      <c r="AC21" s="28">
        <f ca="1"/>
        <v>5.4050640121196016E-2</v>
      </c>
      <c r="AD21" s="28">
        <f ca="1"/>
        <v>5.6477743106022424E-2</v>
      </c>
      <c r="AE21" s="28">
        <f ca="1"/>
        <v>5.4659365702115749E-2</v>
      </c>
      <c r="AF21" s="28">
        <f ca="1"/>
        <v>5.1419102464179731E-2</v>
      </c>
      <c r="AG21" s="28">
        <f ca="1"/>
        <v>4.6603679540972387E-2</v>
      </c>
      <c r="AH21" s="28">
        <f ca="1"/>
        <v>3.7881307952611055E-2</v>
      </c>
      <c r="AI21" s="28">
        <f ca="1"/>
        <v>4.0103976127600124E-2</v>
      </c>
      <c r="AJ21" s="28">
        <f ca="1"/>
        <v>3.91524858063593E-2</v>
      </c>
      <c r="AK21" s="28">
        <f ca="1"/>
        <v>3.3852662380185035E-2</v>
      </c>
      <c r="AL21" s="28">
        <f ca="1"/>
        <v>2.5691160321029666E-2</v>
      </c>
      <c r="AM21" s="28" t="str">
        <f ca="1"/>
        <v/>
      </c>
      <c r="AN21" s="28" t="str">
        <f ca="1"/>
        <v/>
      </c>
      <c r="AO21" s="28" t="str">
        <f ca="1"/>
        <v/>
      </c>
      <c r="AP21" s="28" t="str">
        <f ca="1"/>
        <v/>
      </c>
      <c r="AQ21" s="28" t="str">
        <f ca="1"/>
        <v/>
      </c>
      <c r="AR21" s="28" t="str">
        <f ca="1"/>
        <v/>
      </c>
      <c r="AS21" s="28" t="str">
        <f ca="1"/>
        <v/>
      </c>
      <c r="AT21" s="28" t="str">
        <f ca="1"/>
        <v/>
      </c>
      <c r="AU21" s="28" t="str">
        <f ca="1"/>
        <v/>
      </c>
      <c r="AV21" s="28" t="str">
        <f ca="1"/>
        <v/>
      </c>
      <c r="AW21" s="28" t="str">
        <f ca="1"/>
        <v/>
      </c>
      <c r="AX21" s="28" t="str">
        <f ca="1"/>
        <v/>
      </c>
      <c r="AY21" s="28" t="e">
        <f ca="1"/>
        <v>#N/A</v>
      </c>
      <c r="AZ21" s="28" t="e">
        <f ca="1"/>
        <v>#N/A</v>
      </c>
      <c r="BA21" s="28" t="e">
        <f ca="1"/>
        <v>#N/A</v>
      </c>
      <c r="BB21" s="28" t="e">
        <f ca="1"/>
        <v>#N/A</v>
      </c>
      <c r="BC21" s="28" t="e">
        <f ca="1"/>
        <v>#N/A</v>
      </c>
      <c r="BD21" s="28" t="e">
        <f ca="1"/>
        <v>#N/A</v>
      </c>
      <c r="BE21" s="28" t="e">
        <f ca="1"/>
        <v>#N/A</v>
      </c>
      <c r="BF21" s="28" t="e">
        <f ca="1"/>
        <v>#N/A</v>
      </c>
      <c r="BG21" s="28" t="e">
        <f ca="1"/>
        <v>#N/A</v>
      </c>
      <c r="BH21" s="28" t="e">
        <f ca="1"/>
        <v>#N/A</v>
      </c>
      <c r="BI21" s="28" t="e">
        <f ca="1"/>
        <v>#N/A</v>
      </c>
      <c r="BK21" s="9">
        <f ca="1">INDEX(_SSTotalESP,ROWS($A$1:A6))</f>
        <v>19006990</v>
      </c>
      <c r="BL21" s="9">
        <f ca="1">INDEX(_SSTotalESP,ROWS($A$1:C6))</f>
        <v>19006990</v>
      </c>
      <c r="BM21" s="9"/>
      <c r="BN21" s="38">
        <f ca="1">IF(INDEX(Previsiones_SSTotalESP,5)&lt;INDEX(_SSTotalESP,_NumeroMeses),1,0)</f>
        <v>0</v>
      </c>
    </row>
    <row r="22" spans="1:66" x14ac:dyDescent="0.25">
      <c r="A22" s="6">
        <v>6</v>
      </c>
      <c r="B22" s="28">
        <f ca="1"/>
        <v>4.8193386654228109E-3</v>
      </c>
      <c r="C22" s="28">
        <f ca="1"/>
        <v>4.3867165935263268E-3</v>
      </c>
      <c r="D22" s="28">
        <f ca="1"/>
        <v>4.5608953941470029E-3</v>
      </c>
      <c r="E22" s="28">
        <f ca="1"/>
        <v>3.4024079544935065E-3</v>
      </c>
      <c r="F22" s="28">
        <f ca="1"/>
        <v>3.4764367384500384E-3</v>
      </c>
      <c r="G22" s="28">
        <f ca="1"/>
        <v>4.0856131474152077E-3</v>
      </c>
      <c r="H22" s="28">
        <f ca="1"/>
        <v>4.528076546115067E-3</v>
      </c>
      <c r="I22" s="28">
        <f ca="1"/>
        <v>4.2622169581180381E-3</v>
      </c>
      <c r="J22" s="28">
        <f ca="1"/>
        <v>5.2304144536380976E-3</v>
      </c>
      <c r="K22" s="28">
        <f ca="1"/>
        <v>5.5823077681106904E-3</v>
      </c>
      <c r="L22" s="28">
        <f ca="1"/>
        <v>6.190766737952518E-3</v>
      </c>
      <c r="M22" s="28">
        <f ca="1"/>
        <v>6.3406227144861497E-3</v>
      </c>
      <c r="N22" s="28">
        <f ca="1"/>
        <v>5.8198542343901351E-3</v>
      </c>
      <c r="O22" s="28">
        <f ca="1"/>
        <v>5.5143482467561308E-3</v>
      </c>
      <c r="P22" s="28">
        <f ca="1"/>
        <v>5.2619806725348172E-3</v>
      </c>
      <c r="Q22" s="28">
        <f ca="1"/>
        <v>4.9281511527959976E-3</v>
      </c>
      <c r="R22" s="28">
        <f ca="1"/>
        <v>5.0211885569696095E-3</v>
      </c>
      <c r="S22" s="28">
        <f ca="1"/>
        <v>4.9971928431978259E-3</v>
      </c>
      <c r="T22" s="28">
        <f ca="1"/>
        <v>5.0348289832739196E-3</v>
      </c>
      <c r="U22" s="28">
        <f ca="1"/>
        <v>5.0323674363955476E-3</v>
      </c>
      <c r="V22" s="28">
        <f ca="1"/>
        <v>5.0694902539917801E-3</v>
      </c>
      <c r="W22" s="28">
        <f ca="1"/>
        <v>7.8670742044592706E-3</v>
      </c>
      <c r="X22" s="28">
        <f ca="1"/>
        <v>1.9289072611597697E-2</v>
      </c>
      <c r="Y22" s="28">
        <f ca="1"/>
        <v>2.9321681063358751E-2</v>
      </c>
      <c r="Z22" s="28">
        <f ca="1"/>
        <v>3.8496357183366685E-2</v>
      </c>
      <c r="AA22" s="28">
        <f ca="1"/>
        <v>4.5119488021491697E-2</v>
      </c>
      <c r="AB22" s="28">
        <f ca="1"/>
        <v>5.175066926337632E-2</v>
      </c>
      <c r="AC22" s="28">
        <f ca="1"/>
        <v>5.3141331443034519E-2</v>
      </c>
      <c r="AD22" s="28">
        <f ca="1"/>
        <v>5.7790231224461169E-2</v>
      </c>
      <c r="AE22" s="28">
        <f ca="1"/>
        <v>5.717927922092024E-2</v>
      </c>
      <c r="AF22" s="28">
        <f ca="1"/>
        <v>5.4446387802802754E-2</v>
      </c>
      <c r="AG22" s="28">
        <f ca="1"/>
        <v>4.9339602182727461E-2</v>
      </c>
      <c r="AH22" s="28">
        <f ca="1"/>
        <v>4.8223383900893105E-2</v>
      </c>
      <c r="AI22" s="28">
        <f ca="1"/>
        <v>4.6979537395475432E-2</v>
      </c>
      <c r="AJ22" s="28">
        <f ca="1"/>
        <v>5.3680248102944986E-2</v>
      </c>
      <c r="AK22" s="28">
        <f ca="1"/>
        <v>5.2477817658566205E-2</v>
      </c>
      <c r="AL22" s="28">
        <f ca="1"/>
        <v>4.6262932774179193E-2</v>
      </c>
      <c r="AM22" s="28" t="str">
        <f ca="1"/>
        <v/>
      </c>
      <c r="AN22" s="28" t="str">
        <f ca="1"/>
        <v/>
      </c>
      <c r="AO22" s="28" t="str">
        <f ca="1"/>
        <v/>
      </c>
      <c r="AP22" s="28" t="str">
        <f ca="1"/>
        <v/>
      </c>
      <c r="AQ22" s="28" t="str">
        <f ca="1"/>
        <v/>
      </c>
      <c r="AR22" s="28" t="str">
        <f ca="1"/>
        <v/>
      </c>
      <c r="AS22" s="28" t="str">
        <f ca="1"/>
        <v/>
      </c>
      <c r="AT22" s="28" t="str">
        <f ca="1"/>
        <v/>
      </c>
      <c r="AU22" s="28" t="str">
        <f ca="1"/>
        <v/>
      </c>
      <c r="AV22" s="28" t="str">
        <f ca="1"/>
        <v/>
      </c>
      <c r="AW22" s="28" t="str">
        <f ca="1"/>
        <v/>
      </c>
      <c r="AX22" s="28" t="str">
        <f ca="1"/>
        <v/>
      </c>
      <c r="AY22" s="28" t="e">
        <f ca="1"/>
        <v>#N/A</v>
      </c>
      <c r="AZ22" s="28" t="e">
        <f ca="1"/>
        <v>#N/A</v>
      </c>
      <c r="BA22" s="28" t="e">
        <f ca="1"/>
        <v>#N/A</v>
      </c>
      <c r="BB22" s="28" t="e">
        <f ca="1"/>
        <v>#N/A</v>
      </c>
      <c r="BC22" s="28" t="e">
        <f ca="1"/>
        <v>#N/A</v>
      </c>
      <c r="BD22" s="28" t="e">
        <f ca="1"/>
        <v>#N/A</v>
      </c>
      <c r="BE22" s="28" t="e">
        <f ca="1"/>
        <v>#N/A</v>
      </c>
      <c r="BF22" s="28" t="e">
        <f ca="1"/>
        <v>#N/A</v>
      </c>
      <c r="BG22" s="28" t="e">
        <f ca="1"/>
        <v>#N/A</v>
      </c>
      <c r="BH22" s="28" t="e">
        <f ca="1"/>
        <v>#N/A</v>
      </c>
      <c r="BI22" s="28" t="e">
        <f ca="1"/>
        <v>#N/A</v>
      </c>
      <c r="BK22" s="9">
        <f ca="1">INDEX(_SSTotalESP,ROWS($A$1:A7))</f>
        <v>19042810</v>
      </c>
      <c r="BL22" s="9">
        <f ca="1">INDEX(_SSTotalESP,ROWS($A$1:C7))</f>
        <v>19042810</v>
      </c>
      <c r="BM22" s="9"/>
      <c r="BN22" s="38">
        <f ca="1">IF(INDEX(Previsiones_SSTotalESP,6)&lt;INDEX(_SSTotalESP,_NumeroMeses),1,0)</f>
        <v>0</v>
      </c>
    </row>
    <row r="23" spans="1:66" x14ac:dyDescent="0.25">
      <c r="A23" s="5">
        <v>7</v>
      </c>
      <c r="B23" s="28">
        <f ca="1"/>
        <v>5.9043195635140868E-3</v>
      </c>
      <c r="C23" s="28">
        <f ca="1"/>
        <v>5.0320876256085764E-3</v>
      </c>
      <c r="D23" s="28">
        <f ca="1"/>
        <v>4.7985189787824317E-3</v>
      </c>
      <c r="E23" s="28">
        <f ca="1"/>
        <v>4.7403464387070233E-3</v>
      </c>
      <c r="F23" s="28">
        <f ca="1"/>
        <v>3.8123300190896969E-3</v>
      </c>
      <c r="G23" s="28">
        <f ca="1"/>
        <v>3.766287838504313E-3</v>
      </c>
      <c r="H23" s="28">
        <f ca="1"/>
        <v>4.3591900604406531E-3</v>
      </c>
      <c r="I23" s="28">
        <f ca="1"/>
        <v>4.6345196486745933E-3</v>
      </c>
      <c r="J23" s="28">
        <f ca="1"/>
        <v>5.6972778399822146E-3</v>
      </c>
      <c r="K23" s="28">
        <f ca="1"/>
        <v>6.5130714686468709E-3</v>
      </c>
      <c r="L23" s="28">
        <f ca="1"/>
        <v>6.6823594680006475E-3</v>
      </c>
      <c r="M23" s="28">
        <f ca="1"/>
        <v>7.0007710861582709E-3</v>
      </c>
      <c r="N23" s="28">
        <f ca="1"/>
        <v>7.213336508960745E-3</v>
      </c>
      <c r="O23" s="28">
        <f ca="1"/>
        <v>6.8233568236463499E-3</v>
      </c>
      <c r="P23" s="28">
        <f ca="1"/>
        <v>6.3186314032863417E-3</v>
      </c>
      <c r="Q23" s="28">
        <f ca="1"/>
        <v>6.6664837178398951E-3</v>
      </c>
      <c r="R23" s="28">
        <f ca="1"/>
        <v>6.1616324065104861E-3</v>
      </c>
      <c r="S23" s="28">
        <f ca="1"/>
        <v>5.8080945486588724E-3</v>
      </c>
      <c r="T23" s="28">
        <f ca="1"/>
        <v>6.0942500710241135E-3</v>
      </c>
      <c r="U23" s="28">
        <f ca="1"/>
        <v>5.6618397319177071E-3</v>
      </c>
      <c r="V23" s="28">
        <f ca="1"/>
        <v>7.3498674676370241E-3</v>
      </c>
      <c r="W23" s="28">
        <f ca="1"/>
        <v>1.6845094708164008E-2</v>
      </c>
      <c r="X23" s="28">
        <f ca="1"/>
        <v>2.731157478126962E-2</v>
      </c>
      <c r="Y23" s="28">
        <f ca="1"/>
        <v>3.5866558596172257E-2</v>
      </c>
      <c r="Z23" s="28">
        <f ca="1"/>
        <v>4.2435580296842246E-2</v>
      </c>
      <c r="AA23" s="28">
        <f ca="1"/>
        <v>4.6805473799318403E-2</v>
      </c>
      <c r="AB23" s="28">
        <f ca="1"/>
        <v>5.1239540424067406E-2</v>
      </c>
      <c r="AC23" s="28">
        <f ca="1"/>
        <v>5.1420577753221314E-2</v>
      </c>
      <c r="AD23" s="28">
        <f ca="1"/>
        <v>5.7103174768220827E-2</v>
      </c>
      <c r="AE23" s="28">
        <f ca="1"/>
        <v>5.8168208533539295E-2</v>
      </c>
      <c r="AF23" s="28">
        <f ca="1"/>
        <v>5.5864830151604393E-2</v>
      </c>
      <c r="AG23" s="28">
        <f ca="1"/>
        <v>5.3637145508817777E-2</v>
      </c>
      <c r="AH23" s="28">
        <f ca="1"/>
        <v>5.1996444951230195E-2</v>
      </c>
      <c r="AI23" s="28">
        <f ca="1"/>
        <v>5.2852197962062739E-2</v>
      </c>
      <c r="AJ23" s="28">
        <f ca="1"/>
        <v>5.3302086419597564E-2</v>
      </c>
      <c r="AK23" s="28">
        <f ca="1"/>
        <v>6.678553027622651E-2</v>
      </c>
      <c r="AL23" s="28">
        <f ca="1"/>
        <v>6.5936128583853615E-2</v>
      </c>
      <c r="AM23" s="28" t="str">
        <f ca="1"/>
        <v/>
      </c>
      <c r="AN23" s="28" t="str">
        <f ca="1"/>
        <v/>
      </c>
      <c r="AO23" s="28" t="str">
        <f ca="1"/>
        <v/>
      </c>
      <c r="AP23" s="28" t="str">
        <f ca="1"/>
        <v/>
      </c>
      <c r="AQ23" s="28" t="str">
        <f ca="1"/>
        <v/>
      </c>
      <c r="AR23" s="28" t="str">
        <f ca="1"/>
        <v/>
      </c>
      <c r="AS23" s="28" t="str">
        <f ca="1"/>
        <v/>
      </c>
      <c r="AT23" s="28" t="str">
        <f ca="1"/>
        <v/>
      </c>
      <c r="AU23" s="28" t="str">
        <f ca="1"/>
        <v/>
      </c>
      <c r="AV23" s="28" t="str">
        <f ca="1"/>
        <v/>
      </c>
      <c r="AW23" s="28" t="str">
        <f ca="1"/>
        <v/>
      </c>
      <c r="AX23" s="28" t="str">
        <f ca="1"/>
        <v/>
      </c>
      <c r="AY23" s="28" t="e">
        <f ca="1"/>
        <v>#N/A</v>
      </c>
      <c r="AZ23" s="28" t="e">
        <f ca="1"/>
        <v>#N/A</v>
      </c>
      <c r="BA23" s="28" t="e">
        <f ca="1"/>
        <v>#N/A</v>
      </c>
      <c r="BB23" s="28" t="e">
        <f ca="1"/>
        <v>#N/A</v>
      </c>
      <c r="BC23" s="28" t="e">
        <f ca="1"/>
        <v>#N/A</v>
      </c>
      <c r="BD23" s="28" t="e">
        <f ca="1"/>
        <v>#N/A</v>
      </c>
      <c r="BE23" s="28" t="e">
        <f ca="1"/>
        <v>#N/A</v>
      </c>
      <c r="BF23" s="28" t="e">
        <f ca="1"/>
        <v>#N/A</v>
      </c>
      <c r="BG23" s="28" t="e">
        <f ca="1"/>
        <v>#N/A</v>
      </c>
      <c r="BH23" s="28" t="e">
        <f ca="1"/>
        <v>#N/A</v>
      </c>
      <c r="BI23" s="28" t="e">
        <f ca="1"/>
        <v>#N/A</v>
      </c>
      <c r="BK23" s="9">
        <f ca="1">INDEX(_SSTotalESP,ROWS($A$1:A8))</f>
        <v>18839814</v>
      </c>
      <c r="BL23" s="9">
        <f ca="1">INDEX(_SSTotalESP,ROWS($A$1:C8))</f>
        <v>18839814</v>
      </c>
      <c r="BM23" s="9"/>
      <c r="BN23" s="38">
        <f ca="1">IF(INDEX(Previsiones_SSTotalESP,7)&lt;INDEX(_SSTotalESP,_NumeroMeses),1,0)</f>
        <v>0</v>
      </c>
    </row>
    <row r="24" spans="1:66" x14ac:dyDescent="0.25">
      <c r="A24" s="5">
        <v>8</v>
      </c>
      <c r="B24" s="28">
        <f ca="1"/>
        <v>7.7916113388802723E-3</v>
      </c>
      <c r="C24" s="28">
        <f ca="1"/>
        <v>6.6256125578076546E-3</v>
      </c>
      <c r="D24" s="28">
        <f ca="1"/>
        <v>5.5920126688683968E-3</v>
      </c>
      <c r="E24" s="28">
        <f ca="1"/>
        <v>5.1183904217167826E-3</v>
      </c>
      <c r="F24" s="28">
        <f ca="1"/>
        <v>5.2783338629085333E-3</v>
      </c>
      <c r="G24" s="28">
        <f ca="1"/>
        <v>4.5027457425171101E-3</v>
      </c>
      <c r="H24" s="28">
        <f ca="1"/>
        <v>4.3715973108594246E-3</v>
      </c>
      <c r="I24" s="28">
        <f ca="1"/>
        <v>4.6874850173767449E-3</v>
      </c>
      <c r="J24" s="28">
        <f ca="1"/>
        <v>6.2772907966526723E-3</v>
      </c>
      <c r="K24" s="28">
        <f ca="1"/>
        <v>7.0441440656780364E-3</v>
      </c>
      <c r="L24" s="28">
        <f ca="1"/>
        <v>7.4887398407820034E-3</v>
      </c>
      <c r="M24" s="28">
        <f ca="1"/>
        <v>7.7993468579512443E-3</v>
      </c>
      <c r="N24" s="28">
        <f ca="1"/>
        <v>8.7459746819741942E-3</v>
      </c>
      <c r="O24" s="28">
        <f ca="1"/>
        <v>8.3764862417990641E-3</v>
      </c>
      <c r="P24" s="28">
        <f ca="1"/>
        <v>7.7453944921276573E-3</v>
      </c>
      <c r="Q24" s="28">
        <f ca="1"/>
        <v>7.8199603520497461E-3</v>
      </c>
      <c r="R24" s="28">
        <f ca="1"/>
        <v>8.4005845558191988E-3</v>
      </c>
      <c r="S24" s="28">
        <f ca="1"/>
        <v>7.7326387715319599E-3</v>
      </c>
      <c r="T24" s="28">
        <f ca="1"/>
        <v>7.3556075866227548E-3</v>
      </c>
      <c r="U24" s="28">
        <f ca="1"/>
        <v>9.5641489311252999E-3</v>
      </c>
      <c r="V24" s="28">
        <f ca="1"/>
        <v>1.7311247438011081E-2</v>
      </c>
      <c r="W24" s="28">
        <f ca="1"/>
        <v>2.4404784893077396E-2</v>
      </c>
      <c r="X24" s="28">
        <f ca="1"/>
        <v>3.3344943694177578E-2</v>
      </c>
      <c r="Y24" s="28">
        <f ca="1"/>
        <v>4.022052211428058E-2</v>
      </c>
      <c r="Z24" s="28">
        <f ca="1"/>
        <v>4.4538118284175518E-2</v>
      </c>
      <c r="AA24" s="28">
        <f ca="1"/>
        <v>4.740339035414004E-2</v>
      </c>
      <c r="AB24" s="28">
        <f ca="1"/>
        <v>5.0884478046188071E-2</v>
      </c>
      <c r="AC24" s="28">
        <f ca="1"/>
        <v>5.0490669927614508E-2</v>
      </c>
      <c r="AD24" s="28">
        <f ca="1"/>
        <v>5.5979063689235151E-2</v>
      </c>
      <c r="AE24" s="28">
        <f ca="1"/>
        <v>5.7809750850621552E-2</v>
      </c>
      <c r="AF24" s="28">
        <f ca="1"/>
        <v>5.6747891681990605E-2</v>
      </c>
      <c r="AG24" s="28">
        <f ca="1"/>
        <v>5.4139406988458844E-2</v>
      </c>
      <c r="AH24" s="28">
        <f ca="1"/>
        <v>5.2402569443498553E-2</v>
      </c>
      <c r="AI24" s="28">
        <f ca="1"/>
        <v>5.2636351575128595E-2</v>
      </c>
      <c r="AJ24" s="28">
        <f ca="1"/>
        <v>5.484732315513479E-2</v>
      </c>
      <c r="AK24" s="28">
        <f ca="1"/>
        <v>5.643287042761197E-2</v>
      </c>
      <c r="AL24" s="28">
        <f ca="1"/>
        <v>7.7506723358058666E-2</v>
      </c>
      <c r="AM24" s="28" t="str">
        <f ca="1"/>
        <v/>
      </c>
      <c r="AN24" s="28" t="str">
        <f ca="1"/>
        <v/>
      </c>
      <c r="AO24" s="28" t="str">
        <f ca="1"/>
        <v/>
      </c>
      <c r="AP24" s="28" t="str">
        <f ca="1"/>
        <v/>
      </c>
      <c r="AQ24" s="28" t="str">
        <f ca="1"/>
        <v/>
      </c>
      <c r="AR24" s="28" t="str">
        <f ca="1"/>
        <v/>
      </c>
      <c r="AS24" s="28" t="str">
        <f ca="1"/>
        <v/>
      </c>
      <c r="AT24" s="28" t="str">
        <f ca="1"/>
        <v/>
      </c>
      <c r="AU24" s="28" t="str">
        <f ca="1"/>
        <v/>
      </c>
      <c r="AV24" s="28" t="str">
        <f ca="1"/>
        <v/>
      </c>
      <c r="AW24" s="28" t="str">
        <f ca="1"/>
        <v/>
      </c>
      <c r="AX24" s="28" t="str">
        <f ca="1"/>
        <v/>
      </c>
      <c r="AY24" s="28" t="e">
        <f ca="1"/>
        <v>#N/A</v>
      </c>
      <c r="AZ24" s="28" t="e">
        <f ca="1"/>
        <v>#N/A</v>
      </c>
      <c r="BA24" s="28" t="e">
        <f ca="1"/>
        <v>#N/A</v>
      </c>
      <c r="BB24" s="28" t="e">
        <f ca="1"/>
        <v>#N/A</v>
      </c>
      <c r="BC24" s="28" t="e">
        <f ca="1"/>
        <v>#N/A</v>
      </c>
      <c r="BD24" s="28" t="e">
        <f ca="1"/>
        <v>#N/A</v>
      </c>
      <c r="BE24" s="28" t="e">
        <f ca="1"/>
        <v>#N/A</v>
      </c>
      <c r="BF24" s="28" t="e">
        <f ca="1"/>
        <v>#N/A</v>
      </c>
      <c r="BG24" s="28" t="e">
        <f ca="1"/>
        <v>#N/A</v>
      </c>
      <c r="BH24" s="28" t="e">
        <f ca="1"/>
        <v>#N/A</v>
      </c>
      <c r="BI24" s="28" t="e">
        <f ca="1"/>
        <v>#N/A</v>
      </c>
      <c r="BK24" s="9">
        <f ca="1">INDEX(_SSTotalESP,ROWS($A$1:A9))</f>
        <v>18862713</v>
      </c>
      <c r="BL24" s="9">
        <f ca="1">INDEX(_SSTotalESP,ROWS($A$1:C9))</f>
        <v>18862713</v>
      </c>
      <c r="BM24" s="9"/>
      <c r="BN24" s="38">
        <f ca="1">IF(INDEX(Previsiones_SSTotalESP,8)&lt;INDEX(_SSTotalESP,_NumeroMeses),1,0)</f>
        <v>0</v>
      </c>
    </row>
    <row r="25" spans="1:66" x14ac:dyDescent="0.25">
      <c r="A25" s="6">
        <v>9</v>
      </c>
      <c r="B25" s="28">
        <f ca="1"/>
        <v>8.1164241319061133E-3</v>
      </c>
      <c r="C25" s="28">
        <f ca="1"/>
        <v>8.1729117610829499E-3</v>
      </c>
      <c r="D25" s="28">
        <f ca="1"/>
        <v>7.1154866837904078E-3</v>
      </c>
      <c r="E25" s="28">
        <f ca="1"/>
        <v>6.4013865573656764E-3</v>
      </c>
      <c r="F25" s="28">
        <f ca="1"/>
        <v>6.1258183009823847E-3</v>
      </c>
      <c r="G25" s="28">
        <f ca="1"/>
        <v>6.7125000609707507E-3</v>
      </c>
      <c r="H25" s="28">
        <f ca="1"/>
        <v>5.4116793705694475E-3</v>
      </c>
      <c r="I25" s="28">
        <f ca="1"/>
        <v>5.1637638483811119E-3</v>
      </c>
      <c r="J25" s="28">
        <f ca="1"/>
        <v>6.8792792122546664E-3</v>
      </c>
      <c r="K25" s="28">
        <f ca="1"/>
        <v>7.1145174250172513E-3</v>
      </c>
      <c r="L25" s="28">
        <f ca="1"/>
        <v>7.63922308781473E-3</v>
      </c>
      <c r="M25" s="28">
        <f ca="1"/>
        <v>7.4609262009623627E-3</v>
      </c>
      <c r="N25" s="28">
        <f ca="1"/>
        <v>8.5156258393814487E-3</v>
      </c>
      <c r="O25" s="28">
        <f ca="1"/>
        <v>8.3697154784850986E-3</v>
      </c>
      <c r="P25" s="28">
        <f ca="1"/>
        <v>8.3107913434718565E-3</v>
      </c>
      <c r="Q25" s="28">
        <f ca="1"/>
        <v>8.3245132686154966E-3</v>
      </c>
      <c r="R25" s="28">
        <f ca="1"/>
        <v>9.1932857176813994E-3</v>
      </c>
      <c r="S25" s="28">
        <f ca="1"/>
        <v>9.409264290434656E-3</v>
      </c>
      <c r="T25" s="28">
        <f ca="1"/>
        <v>1.0975431487200519E-2</v>
      </c>
      <c r="U25" s="28">
        <f ca="1"/>
        <v>1.8780950719058727E-2</v>
      </c>
      <c r="V25" s="28">
        <f ca="1"/>
        <v>2.4891338119390961E-2</v>
      </c>
      <c r="W25" s="28">
        <f ca="1"/>
        <v>3.1691186126535958E-2</v>
      </c>
      <c r="X25" s="28">
        <f ca="1"/>
        <v>3.7408219350309552E-2</v>
      </c>
      <c r="Y25" s="28">
        <f ca="1"/>
        <v>4.2349516628943117E-2</v>
      </c>
      <c r="Z25" s="28">
        <f ca="1"/>
        <v>4.6281374029114239E-2</v>
      </c>
      <c r="AA25" s="28">
        <f ca="1"/>
        <v>4.834847060656898E-2</v>
      </c>
      <c r="AB25" s="28">
        <f ca="1"/>
        <v>5.0671146154272713E-2</v>
      </c>
      <c r="AC25" s="28">
        <f ca="1"/>
        <v>5.0586131622882474E-2</v>
      </c>
      <c r="AD25" s="28">
        <f ca="1"/>
        <v>5.5144615108668117E-2</v>
      </c>
      <c r="AE25" s="28">
        <f ca="1"/>
        <v>5.3569204393980906E-2</v>
      </c>
      <c r="AF25" s="28">
        <f ca="1"/>
        <v>5.2228051584135363E-2</v>
      </c>
      <c r="AG25" s="28">
        <f ca="1"/>
        <v>5.020936943808027E-2</v>
      </c>
      <c r="AH25" s="28">
        <f ca="1"/>
        <v>4.7321740752257903E-2</v>
      </c>
      <c r="AI25" s="28">
        <f ca="1"/>
        <v>4.5813098548874324E-2</v>
      </c>
      <c r="AJ25" s="28">
        <f ca="1"/>
        <v>4.5435386826662358E-2</v>
      </c>
      <c r="AK25" s="28">
        <f ca="1"/>
        <v>4.7701468594997486E-2</v>
      </c>
      <c r="AL25" s="28">
        <f ca="1"/>
        <v>4.8395954798792433E-2</v>
      </c>
      <c r="AM25" s="28" t="str">
        <f ca="1"/>
        <v/>
      </c>
      <c r="AN25" s="28" t="str">
        <f ca="1"/>
        <v/>
      </c>
      <c r="AO25" s="28" t="str">
        <f ca="1"/>
        <v/>
      </c>
      <c r="AP25" s="28" t="str">
        <f ca="1"/>
        <v/>
      </c>
      <c r="AQ25" s="28" t="str">
        <f ca="1"/>
        <v/>
      </c>
      <c r="AR25" s="28" t="str">
        <f ca="1"/>
        <v/>
      </c>
      <c r="AS25" s="28" t="str">
        <f ca="1"/>
        <v/>
      </c>
      <c r="AT25" s="28" t="str">
        <f ca="1"/>
        <v/>
      </c>
      <c r="AU25" s="28" t="str">
        <f ca="1"/>
        <v/>
      </c>
      <c r="AV25" s="28" t="str">
        <f ca="1"/>
        <v/>
      </c>
      <c r="AW25" s="28" t="str">
        <f ca="1"/>
        <v/>
      </c>
      <c r="AX25" s="28" t="str">
        <f ca="1"/>
        <v/>
      </c>
      <c r="AY25" s="28" t="e">
        <f ca="1"/>
        <v>#N/A</v>
      </c>
      <c r="AZ25" s="28" t="e">
        <f ca="1"/>
        <v>#N/A</v>
      </c>
      <c r="BA25" s="28" t="e">
        <f ca="1"/>
        <v>#N/A</v>
      </c>
      <c r="BB25" s="28" t="e">
        <f ca="1"/>
        <v>#N/A</v>
      </c>
      <c r="BC25" s="28" t="e">
        <f ca="1"/>
        <v>#N/A</v>
      </c>
      <c r="BD25" s="28" t="e">
        <f ca="1"/>
        <v>#N/A</v>
      </c>
      <c r="BE25" s="28" t="e">
        <f ca="1"/>
        <v>#N/A</v>
      </c>
      <c r="BF25" s="28" t="e">
        <f ca="1"/>
        <v>#N/A</v>
      </c>
      <c r="BG25" s="28" t="e">
        <f ca="1"/>
        <v>#N/A</v>
      </c>
      <c r="BH25" s="28" t="e">
        <f ca="1"/>
        <v>#N/A</v>
      </c>
      <c r="BI25" s="28" t="e">
        <f ca="1"/>
        <v>#N/A</v>
      </c>
      <c r="BK25" s="9">
        <f ca="1">INDEX(_SSTotalESP,ROWS($A$1:A10))</f>
        <v>18993073</v>
      </c>
      <c r="BL25" s="9">
        <f ca="1">INDEX(_SSTotalESP,ROWS($A$1:C10))</f>
        <v>18993073</v>
      </c>
      <c r="BM25" s="9"/>
      <c r="BN25" s="38">
        <f ca="1">IF(INDEX(Previsiones_SSTotalESP,9)&lt;INDEX(_SSTotalESP,_NumeroMeses),1,0)</f>
        <v>0</v>
      </c>
    </row>
    <row r="26" spans="1:66" x14ac:dyDescent="0.25">
      <c r="A26" s="6">
        <v>10</v>
      </c>
      <c r="B26" s="28">
        <f ca="1"/>
        <v>8.4709159077042528E-3</v>
      </c>
      <c r="C26" s="28">
        <f ca="1"/>
        <v>8.0790429893909058E-3</v>
      </c>
      <c r="D26" s="28">
        <f ca="1"/>
        <v>8.0894285849858211E-3</v>
      </c>
      <c r="E26" s="28">
        <f ca="1"/>
        <v>7.2229761652930578E-3</v>
      </c>
      <c r="F26" s="28">
        <f ca="1"/>
        <v>6.5258373425422147E-3</v>
      </c>
      <c r="G26" s="28">
        <f ca="1"/>
        <v>6.6066284807651801E-3</v>
      </c>
      <c r="H26" s="28">
        <f ca="1"/>
        <v>6.5921135268318179E-3</v>
      </c>
      <c r="I26" s="28">
        <f ca="1"/>
        <v>5.36855735923182E-3</v>
      </c>
      <c r="J26" s="28">
        <f ca="1"/>
        <v>6.6487370101260077E-3</v>
      </c>
      <c r="K26" s="28">
        <f ca="1"/>
        <v>6.6515510457201867E-3</v>
      </c>
      <c r="L26" s="28">
        <f ca="1"/>
        <v>7.3462877778658429E-3</v>
      </c>
      <c r="M26" s="28">
        <f ca="1"/>
        <v>6.9292674535140365E-3</v>
      </c>
      <c r="N26" s="28">
        <f ca="1"/>
        <v>7.6590040274820241E-3</v>
      </c>
      <c r="O26" s="28">
        <f ca="1"/>
        <v>7.634751019141902E-3</v>
      </c>
      <c r="P26" s="28">
        <f ca="1"/>
        <v>7.5531098332066718E-3</v>
      </c>
      <c r="Q26" s="28">
        <f ca="1"/>
        <v>8.3829660717978788E-3</v>
      </c>
      <c r="R26" s="28">
        <f ca="1"/>
        <v>8.9209326074933121E-3</v>
      </c>
      <c r="S26" s="28">
        <f ca="1"/>
        <v>1.1787302347900378E-2</v>
      </c>
      <c r="T26" s="28">
        <f ca="1"/>
        <v>2.0150332642888943E-2</v>
      </c>
      <c r="U26" s="28">
        <f ca="1"/>
        <v>2.6446188942493273E-2</v>
      </c>
      <c r="V26" s="28">
        <f ca="1"/>
        <v>3.1794650699304899E-2</v>
      </c>
      <c r="W26" s="28">
        <f ca="1"/>
        <v>3.5959122380184741E-2</v>
      </c>
      <c r="X26" s="28">
        <f ca="1"/>
        <v>4.0733073119895956E-2</v>
      </c>
      <c r="Y26" s="28">
        <f ca="1"/>
        <v>4.3889844818145042E-2</v>
      </c>
      <c r="Z26" s="28">
        <f ca="1"/>
        <v>4.733266964778296E-2</v>
      </c>
      <c r="AA26" s="28">
        <f ca="1"/>
        <v>4.9357848717466499E-2</v>
      </c>
      <c r="AB26" s="28">
        <f ca="1"/>
        <v>5.162443390712422E-2</v>
      </c>
      <c r="AC26" s="28">
        <f ca="1"/>
        <v>5.0947489062744607E-2</v>
      </c>
      <c r="AD26" s="28">
        <f ca="1"/>
        <v>5.2587064384642654E-2</v>
      </c>
      <c r="AE26" s="28">
        <f ca="1"/>
        <v>5.024835915462026E-2</v>
      </c>
      <c r="AF26" s="28">
        <f ca="1"/>
        <v>4.7206485242351631E-2</v>
      </c>
      <c r="AG26" s="28">
        <f ca="1"/>
        <v>4.4707926873980161E-2</v>
      </c>
      <c r="AH26" s="28">
        <f ca="1"/>
        <v>4.2153171038535671E-2</v>
      </c>
      <c r="AI26" s="28">
        <f ca="1"/>
        <v>3.9239435309454146E-2</v>
      </c>
      <c r="AJ26" s="28">
        <f ca="1"/>
        <v>3.6280772350067207E-2</v>
      </c>
      <c r="AK26" s="28">
        <f ca="1"/>
        <v>3.2702009693312023E-2</v>
      </c>
      <c r="AL26" s="28">
        <f ca="1"/>
        <v>3.1693258870519311E-2</v>
      </c>
      <c r="AM26" s="28" t="str">
        <f ca="1"/>
        <v/>
      </c>
      <c r="AN26" s="28" t="str">
        <f ca="1"/>
        <v/>
      </c>
      <c r="AO26" s="28" t="str">
        <f ca="1"/>
        <v/>
      </c>
      <c r="AP26" s="28" t="str">
        <f ca="1"/>
        <v/>
      </c>
      <c r="AQ26" s="28" t="str">
        <f ca="1"/>
        <v/>
      </c>
      <c r="AR26" s="28" t="str">
        <f ca="1"/>
        <v/>
      </c>
      <c r="AS26" s="28" t="str">
        <f ca="1"/>
        <v/>
      </c>
      <c r="AT26" s="28" t="str">
        <f ca="1"/>
        <v/>
      </c>
      <c r="AU26" s="28" t="str">
        <f ca="1"/>
        <v/>
      </c>
      <c r="AV26" s="28" t="str">
        <f ca="1"/>
        <v/>
      </c>
      <c r="AW26" s="28" t="str">
        <f ca="1"/>
        <v/>
      </c>
      <c r="AX26" s="28" t="str">
        <f ca="1"/>
        <v/>
      </c>
      <c r="AY26" s="28" t="e">
        <f ca="1"/>
        <v>#N/A</v>
      </c>
      <c r="AZ26" s="28" t="e">
        <f ca="1"/>
        <v>#N/A</v>
      </c>
      <c r="BA26" s="28" t="e">
        <f ca="1"/>
        <v>#N/A</v>
      </c>
      <c r="BB26" s="28" t="e">
        <f ca="1"/>
        <v>#N/A</v>
      </c>
      <c r="BC26" s="28" t="e">
        <f ca="1"/>
        <v>#N/A</v>
      </c>
      <c r="BD26" s="28" t="e">
        <f ca="1"/>
        <v>#N/A</v>
      </c>
      <c r="BE26" s="28" t="e">
        <f ca="1"/>
        <v>#N/A</v>
      </c>
      <c r="BF26" s="28" t="e">
        <f ca="1"/>
        <v>#N/A</v>
      </c>
      <c r="BG26" s="28" t="e">
        <f ca="1"/>
        <v>#N/A</v>
      </c>
      <c r="BH26" s="28" t="e">
        <f ca="1"/>
        <v>#N/A</v>
      </c>
      <c r="BI26" s="28" t="e">
        <f ca="1"/>
        <v>#N/A</v>
      </c>
      <c r="BK26" s="9">
        <f ca="1">INDEX(_SSTotalESP,ROWS($A$1:A11))</f>
        <v>18945624</v>
      </c>
      <c r="BL26" s="9">
        <f ca="1">INDEX(_SSTotalESP,ROWS($A$1:C11))</f>
        <v>18945624</v>
      </c>
      <c r="BM26" s="9"/>
      <c r="BN26" s="38">
        <f ca="1">IF(INDEX(Previsiones_SSTotalESP,10)&lt;INDEX(_SSTotalESP,_NumeroMeses),1,0)</f>
        <v>0</v>
      </c>
    </row>
    <row r="27" spans="1:66" x14ac:dyDescent="0.25">
      <c r="A27" s="6">
        <v>11</v>
      </c>
      <c r="B27" s="28">
        <f ca="1"/>
        <v>7.3752732574159348E-3</v>
      </c>
      <c r="C27" s="28">
        <f ca="1"/>
        <v>7.123211029342223E-3</v>
      </c>
      <c r="D27" s="28">
        <f ca="1"/>
        <v>6.7295317906621559E-3</v>
      </c>
      <c r="E27" s="28">
        <f ca="1"/>
        <v>6.8120479026412845E-3</v>
      </c>
      <c r="F27" s="28">
        <f ca="1"/>
        <v>6.133704816647839E-3</v>
      </c>
      <c r="G27" s="28">
        <f ca="1"/>
        <v>5.8069710563091338E-3</v>
      </c>
      <c r="H27" s="28">
        <f ca="1"/>
        <v>5.6897535431758225E-3</v>
      </c>
      <c r="I27" s="28">
        <f ca="1"/>
        <v>5.7425801944951324E-3</v>
      </c>
      <c r="J27" s="28">
        <f ca="1"/>
        <v>5.7662048263378398E-3</v>
      </c>
      <c r="K27" s="28">
        <f ca="1"/>
        <v>5.8117006568578749E-3</v>
      </c>
      <c r="L27" s="28">
        <f ca="1"/>
        <v>6.6390473105227815E-3</v>
      </c>
      <c r="M27" s="28">
        <f ca="1"/>
        <v>6.8500183864837376E-3</v>
      </c>
      <c r="N27" s="28">
        <f ca="1"/>
        <v>7.2753738329128827E-3</v>
      </c>
      <c r="O27" s="28">
        <f ca="1"/>
        <v>7.0324898520029572E-3</v>
      </c>
      <c r="P27" s="28">
        <f ca="1"/>
        <v>7.2293796228879159E-3</v>
      </c>
      <c r="Q27" s="28">
        <f ca="1"/>
        <v>7.8028055251687725E-3</v>
      </c>
      <c r="R27" s="28">
        <f ca="1"/>
        <v>1.0958674302718524E-2</v>
      </c>
      <c r="S27" s="28">
        <f ca="1"/>
        <v>1.9055120228084307E-2</v>
      </c>
      <c r="T27" s="28">
        <f ca="1"/>
        <v>2.6862833455207215E-2</v>
      </c>
      <c r="U27" s="28">
        <f ca="1"/>
        <v>3.3157224846642915E-2</v>
      </c>
      <c r="V27" s="28">
        <f ca="1"/>
        <v>3.6497601723598089E-2</v>
      </c>
      <c r="W27" s="28">
        <f ca="1"/>
        <v>3.9813981203899694E-2</v>
      </c>
      <c r="X27" s="28">
        <f ca="1"/>
        <v>4.2579711375938724E-2</v>
      </c>
      <c r="Y27" s="28">
        <f ca="1"/>
        <v>4.5531145880134523E-2</v>
      </c>
      <c r="Z27" s="28">
        <f ca="1"/>
        <v>4.740386080979371E-2</v>
      </c>
      <c r="AA27" s="28">
        <f ca="1"/>
        <v>4.9233680990296569E-2</v>
      </c>
      <c r="AB27" s="28">
        <f ca="1"/>
        <v>5.1960308572366679E-2</v>
      </c>
      <c r="AC27" s="28">
        <f ca="1"/>
        <v>5.5215655811353938E-2</v>
      </c>
      <c r="AD27" s="28">
        <f ca="1"/>
        <v>5.6908757978970936E-2</v>
      </c>
      <c r="AE27" s="28">
        <f ca="1"/>
        <v>5.4925007080145215E-2</v>
      </c>
      <c r="AF27" s="28">
        <f ca="1"/>
        <v>5.1740689958568689E-2</v>
      </c>
      <c r="AG27" s="28">
        <f ca="1"/>
        <v>4.8368735837848301E-2</v>
      </c>
      <c r="AH27" s="28">
        <f ca="1"/>
        <v>4.6608893230355775E-2</v>
      </c>
      <c r="AI27" s="28">
        <f ca="1"/>
        <v>4.5962482000037365E-2</v>
      </c>
      <c r="AJ27" s="28">
        <f ca="1"/>
        <v>4.3864978740401774E-2</v>
      </c>
      <c r="AK27" s="28">
        <f ca="1"/>
        <v>4.2543677781275671E-2</v>
      </c>
      <c r="AL27" s="28">
        <f ca="1"/>
        <v>4.1546871600025424E-2</v>
      </c>
      <c r="AM27" s="28" t="str">
        <f ca="1"/>
        <v/>
      </c>
      <c r="AN27" s="28" t="str">
        <f ca="1"/>
        <v/>
      </c>
      <c r="AO27" s="28" t="str">
        <f ca="1"/>
        <v/>
      </c>
      <c r="AP27" s="28" t="str">
        <f ca="1"/>
        <v/>
      </c>
      <c r="AQ27" s="28" t="str">
        <f ca="1"/>
        <v/>
      </c>
      <c r="AR27" s="28" t="str">
        <f ca="1"/>
        <v/>
      </c>
      <c r="AS27" s="28" t="str">
        <f ca="1"/>
        <v/>
      </c>
      <c r="AT27" s="28" t="str">
        <f ca="1"/>
        <v/>
      </c>
      <c r="AU27" s="28" t="str">
        <f ca="1"/>
        <v/>
      </c>
      <c r="AV27" s="28" t="str">
        <f ca="1"/>
        <v/>
      </c>
      <c r="AW27" s="28" t="str">
        <f ca="1"/>
        <v/>
      </c>
      <c r="AX27" s="28" t="str">
        <f ca="1"/>
        <v/>
      </c>
      <c r="AY27" s="28" t="e">
        <f ca="1"/>
        <v>#N/A</v>
      </c>
      <c r="AZ27" s="28" t="e">
        <f ca="1"/>
        <v>#N/A</v>
      </c>
      <c r="BA27" s="28" t="e">
        <f ca="1"/>
        <v>#N/A</v>
      </c>
      <c r="BB27" s="28" t="e">
        <f ca="1"/>
        <v>#N/A</v>
      </c>
      <c r="BC27" s="28" t="e">
        <f ca="1"/>
        <v>#N/A</v>
      </c>
      <c r="BD27" s="28" t="e">
        <f ca="1"/>
        <v>#N/A</v>
      </c>
      <c r="BE27" s="28" t="e">
        <f ca="1"/>
        <v>#N/A</v>
      </c>
      <c r="BF27" s="28" t="e">
        <f ca="1"/>
        <v>#N/A</v>
      </c>
      <c r="BG27" s="28" t="e">
        <f ca="1"/>
        <v>#N/A</v>
      </c>
      <c r="BH27" s="28" t="e">
        <f ca="1"/>
        <v>#N/A</v>
      </c>
      <c r="BI27" s="28" t="e">
        <f ca="1"/>
        <v>#N/A</v>
      </c>
      <c r="BK27" s="9">
        <f ca="1">INDEX(_SSTotalESP,ROWS($A$1:A12))</f>
        <v>19024165</v>
      </c>
      <c r="BL27" s="9">
        <f ca="1">INDEX(_SSTotalESP,ROWS($A$1:C12))</f>
        <v>19024165</v>
      </c>
      <c r="BM27" s="9"/>
      <c r="BN27" s="38">
        <f ca="1">IF(INDEX(Previsiones_SSTotalESP,11)&lt;INDEX(_SSTotalESP,_NumeroMeses),1,0)</f>
        <v>0</v>
      </c>
    </row>
    <row r="28" spans="1:66" x14ac:dyDescent="0.25">
      <c r="A28" s="6">
        <v>12</v>
      </c>
      <c r="B28" s="28">
        <f ca="1"/>
        <v>7.1554475533261597E-3</v>
      </c>
      <c r="C28" s="28">
        <f ca="1"/>
        <v>6.6716637892848228E-3</v>
      </c>
      <c r="D28" s="28">
        <f ca="1"/>
        <v>6.2909335106082903E-3</v>
      </c>
      <c r="E28" s="28">
        <f ca="1"/>
        <v>5.9718255251997622E-3</v>
      </c>
      <c r="F28" s="28">
        <f ca="1"/>
        <v>6.2359000175520101E-3</v>
      </c>
      <c r="G28" s="28">
        <f ca="1"/>
        <v>5.5040276059180075E-3</v>
      </c>
      <c r="H28" s="28">
        <f ca="1"/>
        <v>5.2325462619510219E-3</v>
      </c>
      <c r="I28" s="28">
        <f ca="1"/>
        <v>5.2781361307325421E-3</v>
      </c>
      <c r="J28" s="28">
        <f ca="1"/>
        <v>5.9611302575640259E-3</v>
      </c>
      <c r="K28" s="28">
        <f ca="1"/>
        <v>5.3779082037275642E-3</v>
      </c>
      <c r="L28" s="28">
        <f ca="1"/>
        <v>6.0912779319260979E-3</v>
      </c>
      <c r="M28" s="28">
        <f ca="1"/>
        <v>6.3100769993440472E-3</v>
      </c>
      <c r="N28" s="28">
        <f ca="1"/>
        <v>6.8063224074431834E-3</v>
      </c>
      <c r="O28" s="28">
        <f ca="1"/>
        <v>6.449112310333553E-3</v>
      </c>
      <c r="P28" s="28">
        <f ca="1"/>
        <v>6.353667495640921E-3</v>
      </c>
      <c r="Q28" s="28">
        <f ca="1"/>
        <v>9.4848797196825374E-3</v>
      </c>
      <c r="R28" s="28">
        <f ca="1"/>
        <v>1.7877435299996133E-2</v>
      </c>
      <c r="S28" s="28">
        <f ca="1"/>
        <v>2.5088688229223742E-2</v>
      </c>
      <c r="T28" s="28">
        <f ca="1"/>
        <v>3.1834603561626998E-2</v>
      </c>
      <c r="U28" s="28">
        <f ca="1"/>
        <v>3.676978748753193E-2</v>
      </c>
      <c r="V28" s="28">
        <f ca="1"/>
        <v>3.9701467504000193E-2</v>
      </c>
      <c r="W28" s="28">
        <f ca="1"/>
        <v>4.172477070005827E-2</v>
      </c>
      <c r="X28" s="28">
        <f ca="1"/>
        <v>4.4676225443065272E-2</v>
      </c>
      <c r="Y28" s="28">
        <f ca="1"/>
        <v>4.6199793495676059E-2</v>
      </c>
      <c r="Z28" s="28">
        <f ca="1"/>
        <v>4.8454917459429529E-2</v>
      </c>
      <c r="AA28" s="28">
        <f ca="1"/>
        <v>4.9704374945773233E-2</v>
      </c>
      <c r="AB28" s="28">
        <f ca="1"/>
        <v>5.3085133417621562E-2</v>
      </c>
      <c r="AC28" s="28">
        <f ca="1"/>
        <v>5.7138991960653647E-2</v>
      </c>
      <c r="AD28" s="28">
        <f ca="1"/>
        <v>5.9221013358801075E-2</v>
      </c>
      <c r="AE28" s="28">
        <f ca="1"/>
        <v>5.7047391631324031E-2</v>
      </c>
      <c r="AF28" s="28">
        <f ca="1"/>
        <v>5.397993594238204E-2</v>
      </c>
      <c r="AG28" s="28">
        <f ca="1"/>
        <v>4.9964885572522294E-2</v>
      </c>
      <c r="AH28" s="28">
        <f ca="1"/>
        <v>4.6812593348877787E-2</v>
      </c>
      <c r="AI28" s="28">
        <f ca="1"/>
        <v>4.6275924755764503E-2</v>
      </c>
      <c r="AJ28" s="28">
        <f ca="1"/>
        <v>4.6042294116848022E-2</v>
      </c>
      <c r="AK28" s="28">
        <f ca="1"/>
        <v>4.3731745974733865E-2</v>
      </c>
      <c r="AL28" s="28">
        <f ca="1"/>
        <v>4.2714092386939434E-2</v>
      </c>
      <c r="AM28" s="28" t="str">
        <f ca="1"/>
        <v/>
      </c>
      <c r="AN28" s="28" t="str">
        <f ca="1"/>
        <v/>
      </c>
      <c r="AO28" s="28" t="str">
        <f ca="1"/>
        <v/>
      </c>
      <c r="AP28" s="28" t="str">
        <f ca="1"/>
        <v/>
      </c>
      <c r="AQ28" s="28" t="str">
        <f ca="1"/>
        <v/>
      </c>
      <c r="AR28" s="28" t="str">
        <f ca="1"/>
        <v/>
      </c>
      <c r="AS28" s="28" t="str">
        <f ca="1"/>
        <v/>
      </c>
      <c r="AT28" s="28" t="str">
        <f ca="1"/>
        <v/>
      </c>
      <c r="AU28" s="28" t="str">
        <f ca="1"/>
        <v/>
      </c>
      <c r="AV28" s="28" t="str">
        <f ca="1"/>
        <v/>
      </c>
      <c r="AW28" s="28" t="str">
        <f ca="1"/>
        <v/>
      </c>
      <c r="AX28" s="28" t="str">
        <f ca="1"/>
        <v/>
      </c>
      <c r="AY28" s="28" t="e">
        <f ca="1"/>
        <v>#N/A</v>
      </c>
      <c r="AZ28" s="28" t="e">
        <f ca="1"/>
        <v>#N/A</v>
      </c>
      <c r="BA28" s="28" t="e">
        <f ca="1"/>
        <v>#N/A</v>
      </c>
      <c r="BB28" s="28" t="e">
        <f ca="1"/>
        <v>#N/A</v>
      </c>
      <c r="BC28" s="28" t="e">
        <f ca="1"/>
        <v>#N/A</v>
      </c>
      <c r="BD28" s="28" t="e">
        <f ca="1"/>
        <v>#N/A</v>
      </c>
      <c r="BE28" s="28" t="e">
        <f ca="1"/>
        <v>#N/A</v>
      </c>
      <c r="BF28" s="28" t="e">
        <f ca="1"/>
        <v>#N/A</v>
      </c>
      <c r="BG28" s="28" t="e">
        <f ca="1"/>
        <v>#N/A</v>
      </c>
      <c r="BH28" s="28" t="e">
        <f ca="1"/>
        <v>#N/A</v>
      </c>
      <c r="BI28" s="28" t="e">
        <f ca="1"/>
        <v>#N/A</v>
      </c>
      <c r="BK28" s="9">
        <f ca="1">INDEX(_SSTotalESP,ROWS($A$1:A13))</f>
        <v>18819300</v>
      </c>
      <c r="BL28" s="9">
        <f ca="1">INDEX(_SSTotalESP,ROWS($A$1:C13))</f>
        <v>18819300</v>
      </c>
      <c r="BM28" s="9"/>
      <c r="BN28" s="38">
        <f ca="1">IF(INDEX(Previsiones_SSTotalESP,12)&lt;INDEX(_SSTotalESP,_NumeroMeses),1,0)</f>
        <v>0</v>
      </c>
    </row>
    <row r="29" spans="1:66" x14ac:dyDescent="0.25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Z29"/>
      <c r="BA29"/>
      <c r="BB29"/>
      <c r="BK29" s="9">
        <f ca="1">INDEX(_SSTotalESP,ROWS($A$1:A14))</f>
        <v>18888472</v>
      </c>
      <c r="BL29" s="9">
        <f ca="1">INDEX(_SSTotalESP,ROWS($A$1:C14))</f>
        <v>18888472</v>
      </c>
      <c r="BM29" s="9"/>
    </row>
    <row r="30" spans="1:66" x14ac:dyDescent="0.25">
      <c r="A30" s="2" t="s">
        <v>0</v>
      </c>
      <c r="B30" s="3">
        <f t="shared" ref="B30:BI30" ca="1" si="1">B16</f>
        <v>43131</v>
      </c>
      <c r="C30" s="3">
        <f t="shared" ca="1" si="1"/>
        <v>43159</v>
      </c>
      <c r="D30" s="3">
        <f t="shared" ca="1" si="1"/>
        <v>43190</v>
      </c>
      <c r="E30" s="3">
        <f t="shared" ca="1" si="1"/>
        <v>43220</v>
      </c>
      <c r="F30" s="3">
        <f t="shared" ca="1" si="1"/>
        <v>43251</v>
      </c>
      <c r="G30" s="3">
        <f t="shared" ca="1" si="1"/>
        <v>43281</v>
      </c>
      <c r="H30" s="3">
        <f t="shared" ca="1" si="1"/>
        <v>43312</v>
      </c>
      <c r="I30" s="3">
        <f t="shared" ca="1" si="1"/>
        <v>43343</v>
      </c>
      <c r="J30" s="3">
        <f t="shared" ca="1" si="1"/>
        <v>43373</v>
      </c>
      <c r="K30" s="3">
        <f t="shared" ca="1" si="1"/>
        <v>43404</v>
      </c>
      <c r="L30" s="3">
        <f t="shared" ca="1" si="1"/>
        <v>43434</v>
      </c>
      <c r="M30" s="3">
        <f t="shared" ca="1" si="1"/>
        <v>43465</v>
      </c>
      <c r="N30" s="3">
        <f t="shared" ca="1" si="1"/>
        <v>43496</v>
      </c>
      <c r="O30" s="3">
        <f t="shared" ca="1" si="1"/>
        <v>43524</v>
      </c>
      <c r="P30" s="3">
        <f t="shared" ca="1" si="1"/>
        <v>43555</v>
      </c>
      <c r="Q30" s="3">
        <f t="shared" ca="1" si="1"/>
        <v>43585</v>
      </c>
      <c r="R30" s="3">
        <f t="shared" ca="1" si="1"/>
        <v>43616</v>
      </c>
      <c r="S30" s="3">
        <f t="shared" ca="1" si="1"/>
        <v>43646</v>
      </c>
      <c r="T30" s="3">
        <f t="shared" ca="1" si="1"/>
        <v>43677</v>
      </c>
      <c r="U30" s="3">
        <f t="shared" ca="1" si="1"/>
        <v>43708</v>
      </c>
      <c r="V30" s="3">
        <f t="shared" ca="1" si="1"/>
        <v>43738</v>
      </c>
      <c r="W30" s="3">
        <f t="shared" ca="1" si="1"/>
        <v>43769</v>
      </c>
      <c r="X30" s="3">
        <f t="shared" ca="1" si="1"/>
        <v>43799</v>
      </c>
      <c r="Y30" s="3">
        <f t="shared" ca="1" si="1"/>
        <v>43830</v>
      </c>
      <c r="Z30" s="3">
        <f t="shared" ca="1" si="1"/>
        <v>43861</v>
      </c>
      <c r="AA30" s="3">
        <f t="shared" ca="1" si="1"/>
        <v>43890</v>
      </c>
      <c r="AB30" s="3">
        <f t="shared" ca="1" si="1"/>
        <v>43921</v>
      </c>
      <c r="AC30" s="3">
        <f t="shared" ca="1" si="1"/>
        <v>43951</v>
      </c>
      <c r="AD30" s="3">
        <f t="shared" ca="1" si="1"/>
        <v>43982</v>
      </c>
      <c r="AE30" s="3">
        <f t="shared" ca="1" si="1"/>
        <v>44012</v>
      </c>
      <c r="AF30" s="3">
        <f t="shared" ca="1" si="1"/>
        <v>44043</v>
      </c>
      <c r="AG30" s="3">
        <f t="shared" ca="1" si="1"/>
        <v>44074</v>
      </c>
      <c r="AH30" s="3">
        <f t="shared" ca="1" si="1"/>
        <v>44104</v>
      </c>
      <c r="AI30" s="3">
        <f t="shared" ca="1" si="1"/>
        <v>44135</v>
      </c>
      <c r="AJ30" s="3">
        <f t="shared" ca="1" si="1"/>
        <v>44165</v>
      </c>
      <c r="AK30" s="3">
        <f t="shared" ca="1" si="1"/>
        <v>44196</v>
      </c>
      <c r="AL30" s="3">
        <f t="shared" ca="1" si="1"/>
        <v>44227</v>
      </c>
      <c r="AM30" s="4">
        <f t="shared" ca="1" si="1"/>
        <v>44255</v>
      </c>
      <c r="AN30" s="3">
        <f t="shared" ca="1" si="1"/>
        <v>44286</v>
      </c>
      <c r="AO30" s="3">
        <f t="shared" ca="1" si="1"/>
        <v>44316</v>
      </c>
      <c r="AP30" s="3">
        <f t="shared" ca="1" si="1"/>
        <v>44347</v>
      </c>
      <c r="AQ30" s="3">
        <f t="shared" ca="1" si="1"/>
        <v>44377</v>
      </c>
      <c r="AR30" s="3">
        <f t="shared" ca="1" si="1"/>
        <v>44408</v>
      </c>
      <c r="AS30" s="3">
        <f t="shared" ca="1" si="1"/>
        <v>44439</v>
      </c>
      <c r="AT30" s="3">
        <f t="shared" ca="1" si="1"/>
        <v>44469</v>
      </c>
      <c r="AU30" s="3">
        <f t="shared" ca="1" si="1"/>
        <v>44500</v>
      </c>
      <c r="AV30" s="3">
        <f t="shared" ca="1" si="1"/>
        <v>44530</v>
      </c>
      <c r="AW30" s="3">
        <f t="shared" ca="1" si="1"/>
        <v>44561</v>
      </c>
      <c r="AX30" s="3">
        <f t="shared" ca="1" si="1"/>
        <v>44592</v>
      </c>
      <c r="AY30" s="4" t="e">
        <f t="shared" ca="1" si="1"/>
        <v>#N/A</v>
      </c>
      <c r="AZ30" s="3" t="e">
        <f t="shared" ca="1" si="1"/>
        <v>#N/A</v>
      </c>
      <c r="BA30" s="3" t="e">
        <f t="shared" ca="1" si="1"/>
        <v>#N/A</v>
      </c>
      <c r="BB30" s="3" t="e">
        <f t="shared" ca="1" si="1"/>
        <v>#N/A</v>
      </c>
      <c r="BC30" s="3" t="e">
        <f t="shared" ca="1" si="1"/>
        <v>#N/A</v>
      </c>
      <c r="BD30" s="3" t="e">
        <f t="shared" ca="1" si="1"/>
        <v>#N/A</v>
      </c>
      <c r="BE30" s="3" t="e">
        <f t="shared" ca="1" si="1"/>
        <v>#N/A</v>
      </c>
      <c r="BF30" s="3" t="e">
        <f t="shared" ca="1" si="1"/>
        <v>#N/A</v>
      </c>
      <c r="BG30" s="3" t="e">
        <f t="shared" ca="1" si="1"/>
        <v>#N/A</v>
      </c>
      <c r="BH30" s="3" t="e">
        <f t="shared" ca="1" si="1"/>
        <v>#N/A</v>
      </c>
      <c r="BI30" s="3" t="e">
        <f t="shared" ca="1" si="1"/>
        <v>#N/A</v>
      </c>
      <c r="BK30" s="9">
        <f ca="1">INDEX(_SSTotalESP,ROWS($A$1:A15))</f>
        <v>19043576</v>
      </c>
      <c r="BL30" s="9">
        <f ca="1">INDEX(_SSTotalESP,ROWS($A$1:C15))</f>
        <v>19043576</v>
      </c>
      <c r="BM30" s="9"/>
    </row>
    <row r="31" spans="1:66" x14ac:dyDescent="0.25">
      <c r="A31" s="5">
        <v>1</v>
      </c>
      <c r="B31" s="28">
        <f ca="1">MAX(B$17:B17)</f>
        <v>1.7207840636740909E-3</v>
      </c>
      <c r="C31" s="28">
        <f ca="1">MAX(C$17:C17)</f>
        <v>1.1782738926849165E-3</v>
      </c>
      <c r="D31" s="28">
        <f ca="1">MAX(D$17:D17)</f>
        <v>7.9450403589692846E-4</v>
      </c>
      <c r="E31" s="28">
        <f ca="1">MAX(E$17:E17)</f>
        <v>7.3436778909772757E-4</v>
      </c>
      <c r="F31" s="28">
        <f ca="1">MAX(F$17:F17)</f>
        <v>1.6523827021797692E-3</v>
      </c>
      <c r="G31" s="28">
        <f ca="1">MAX(G$17:G17)</f>
        <v>1.471428683896324E-3</v>
      </c>
      <c r="H31" s="28">
        <f ca="1">MAX(H$17:H17)</f>
        <v>1.325319057907372E-3</v>
      </c>
      <c r="I31" s="28">
        <f ca="1">MAX(I$17:I17)</f>
        <v>2.5791032162795374E-3</v>
      </c>
      <c r="J31" s="28">
        <f ca="1">MAX(J$17:J17)</f>
        <v>2.5094983989239861E-3</v>
      </c>
      <c r="K31" s="28">
        <f ca="1">MAX(K$17:K17)</f>
        <v>3.0586176839536407E-3</v>
      </c>
      <c r="L31" s="28">
        <f ca="1">MAX(L$17:L17)</f>
        <v>3.566633432992853E-3</v>
      </c>
      <c r="M31" s="28">
        <f ca="1">MAX(M$17:M17)</f>
        <v>3.012175691650824E-3</v>
      </c>
      <c r="N31" s="28">
        <f ca="1">MAX(N$17:N17)</f>
        <v>2.5204874078120941E-3</v>
      </c>
      <c r="O31" s="28">
        <f ca="1">MAX(O$17:O17)</f>
        <v>1.4424315652032164E-3</v>
      </c>
      <c r="P31" s="28">
        <f ca="1">MAX(P$17:P17)</f>
        <v>1.3869542988764747E-3</v>
      </c>
      <c r="Q31" s="28">
        <f ca="1">MAX(Q$17:Q17)</f>
        <v>1.6959554880401789E-3</v>
      </c>
      <c r="R31" s="28">
        <f ca="1">MAX(R$17:R17)</f>
        <v>9.6466027624996257E-4</v>
      </c>
      <c r="S31" s="28">
        <f ca="1">MAX(S$17:S17)</f>
        <v>5.7685207828198927E-4</v>
      </c>
      <c r="T31" s="28">
        <f ca="1">MAX(T$17:T17)</f>
        <v>1.2593759669181975E-3</v>
      </c>
      <c r="U31" s="28">
        <f ca="1">MAX(U$17:U17)</f>
        <v>1.8812039185066357E-3</v>
      </c>
      <c r="V31" s="28">
        <f ca="1">MAX(V$17:V17)</f>
        <v>1.124925556895195E-3</v>
      </c>
      <c r="W31" s="28">
        <f ca="1">MAX(W$17:W17)</f>
        <v>1.35321724926798E-3</v>
      </c>
      <c r="X31" s="28">
        <f ca="1">MAX(X$17:X17)</f>
        <v>1.4323059256851126E-3</v>
      </c>
      <c r="Y31" s="28">
        <f ca="1">MAX(Y$17:Y17)</f>
        <v>9.2801442906953924E-4</v>
      </c>
      <c r="Z31" s="28">
        <f ca="1">MAX(Z$17:Z17)</f>
        <v>1.4621241943746333E-3</v>
      </c>
      <c r="AA31" s="28">
        <f ca="1">MAX(AA$17:AA17)</f>
        <v>2.2665189837937838E-3</v>
      </c>
      <c r="AB31" s="28">
        <f ca="1">MAX(AB$17:AB17)</f>
        <v>1.2542868810030396E-2</v>
      </c>
      <c r="AC31" s="28">
        <f ca="1">MAX(AC$17:AC17)</f>
        <v>3.0124563956124183E-2</v>
      </c>
      <c r="AD31" s="28">
        <f ca="1">MAX(AD$17:AD17)</f>
        <v>2.0585666905490213E-2</v>
      </c>
      <c r="AE31" s="28">
        <f ca="1">MAX(AE$17:AE17)</f>
        <v>5.3332419327413111E-3</v>
      </c>
      <c r="AF31" s="28">
        <f ca="1">MAX(AF$17:AF17)</f>
        <v>9.489899804760546E-3</v>
      </c>
      <c r="AG31" s="28">
        <f ca="1">MAX(AG$17:AG17)</f>
        <v>1.1964699186531641E-2</v>
      </c>
      <c r="AH31" s="28">
        <f ca="1">MAX(AH$17:AH17)</f>
        <v>7.7257433529962418E-3</v>
      </c>
      <c r="AI31" s="28">
        <f ca="1">MAX(AI$17:AI17)</f>
        <v>3.5301303720696176E-3</v>
      </c>
      <c r="AJ31" s="28">
        <f ca="1">MAX(AJ$17:AJ17)</f>
        <v>5.1951929891978985E-3</v>
      </c>
      <c r="AK31" s="28">
        <f ca="1">MAX(AK$17:AK17)</f>
        <v>5.7472796148932692E-3</v>
      </c>
      <c r="AL31" s="28">
        <f ca="1">MAX(AL$17:AL17)</f>
        <v>4.3927906438453344E-3</v>
      </c>
      <c r="AM31" s="28">
        <f ca="1">MAX(AM$17:AM17)</f>
        <v>0</v>
      </c>
      <c r="AN31" s="28">
        <f ca="1">MAX(AN$17:AN17)</f>
        <v>0</v>
      </c>
      <c r="AO31" s="28">
        <f ca="1">MAX(AO$17:AO17)</f>
        <v>0</v>
      </c>
      <c r="AP31" s="28">
        <f ca="1">MAX(AP$17:AP17)</f>
        <v>0</v>
      </c>
      <c r="AQ31" s="28">
        <f ca="1">MAX(AQ$17:AQ17)</f>
        <v>0</v>
      </c>
      <c r="AR31" s="28">
        <f ca="1">MAX(AR$17:AR17)</f>
        <v>0</v>
      </c>
      <c r="AS31" s="28">
        <f ca="1">MAX(AS$17:AS17)</f>
        <v>0</v>
      </c>
      <c r="AT31" s="28">
        <f ca="1">MAX(AT$17:AT17)</f>
        <v>0</v>
      </c>
      <c r="AU31" s="28">
        <f ca="1">MAX(AU$17:AU17)</f>
        <v>0</v>
      </c>
      <c r="AV31" s="28">
        <f ca="1">MAX(AV$17:AV17)</f>
        <v>0</v>
      </c>
      <c r="AW31" s="28">
        <f ca="1">MAX(AW$17:AW17)</f>
        <v>0</v>
      </c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K31" s="9">
        <f ca="1">INDEX(_SSTotalESP,ROWS($A$1:A16))</f>
        <v>19230362</v>
      </c>
      <c r="BL31" s="9">
        <f ca="1">INDEX(_SSTotalESP,ROWS($A$1:C16))</f>
        <v>19230362</v>
      </c>
      <c r="BM31" s="9"/>
    </row>
    <row r="32" spans="1:66" x14ac:dyDescent="0.25">
      <c r="A32" s="5">
        <v>2</v>
      </c>
      <c r="B32" s="28">
        <f ca="1">MAX(B$17:B18)</f>
        <v>2.5118016570143432E-3</v>
      </c>
      <c r="C32" s="28">
        <f ca="1">MAX(C$17:C18)</f>
        <v>2.1752566829924881E-3</v>
      </c>
      <c r="D32" s="28">
        <f ca="1">MAX(D$17:D18)</f>
        <v>1.4898589245860728E-3</v>
      </c>
      <c r="E32" s="28">
        <f ca="1">MAX(E$17:E18)</f>
        <v>1.5500850763435759E-3</v>
      </c>
      <c r="F32" s="28">
        <f ca="1">MAX(F$17:F18)</f>
        <v>2.4240798208101477E-3</v>
      </c>
      <c r="G32" s="28">
        <f ca="1">MAX(G$17:G18)</f>
        <v>3.1191014075563923E-3</v>
      </c>
      <c r="H32" s="28">
        <f ca="1">MAX(H$17:H18)</f>
        <v>4.5431066066752143E-3</v>
      </c>
      <c r="I32" s="28">
        <f ca="1">MAX(I$17:I18)</f>
        <v>3.9874473227066711E-3</v>
      </c>
      <c r="J32" s="28">
        <f ca="1">MAX(J$17:J18)</f>
        <v>5.3122395593260836E-3</v>
      </c>
      <c r="K32" s="28">
        <f ca="1">MAX(K$17:K18)</f>
        <v>3.9244218278829228E-3</v>
      </c>
      <c r="L32" s="28">
        <f ca="1">MAX(L$17:L18)</f>
        <v>4.3646285298288897E-3</v>
      </c>
      <c r="M32" s="28">
        <f ca="1">MAX(M$17:M18)</f>
        <v>3.012175691650824E-3</v>
      </c>
      <c r="N32" s="28">
        <f ca="1">MAX(N$17:N18)</f>
        <v>3.1055201438097389E-3</v>
      </c>
      <c r="O32" s="28">
        <f ca="1">MAX(O$17:O18)</f>
        <v>2.7316037265659914E-3</v>
      </c>
      <c r="P32" s="28">
        <f ca="1">MAX(P$17:P18)</f>
        <v>3.1959165947076321E-3</v>
      </c>
      <c r="Q32" s="28">
        <f ca="1">MAX(Q$17:Q18)</f>
        <v>2.3713476702265307E-3</v>
      </c>
      <c r="R32" s="28">
        <f ca="1">MAX(R$17:R18)</f>
        <v>2.2168899863120764E-3</v>
      </c>
      <c r="S32" s="28">
        <f ca="1">MAX(S$17:S18)</f>
        <v>1.8559309992658484E-3</v>
      </c>
      <c r="T32" s="28">
        <f ca="1">MAX(T$17:T18)</f>
        <v>3.1138580840261929E-3</v>
      </c>
      <c r="U32" s="28">
        <f ca="1">MAX(U$17:U18)</f>
        <v>3.0060391012406199E-3</v>
      </c>
      <c r="V32" s="28">
        <f ca="1">MAX(V$17:V18)</f>
        <v>3.2411918105177385E-3</v>
      </c>
      <c r="W32" s="28">
        <f ca="1">MAX(W$17:W18)</f>
        <v>2.2578697667169794E-3</v>
      </c>
      <c r="X32" s="28">
        <f ca="1">MAX(X$17:X18)</f>
        <v>2.4461740291098111E-3</v>
      </c>
      <c r="Y32" s="28">
        <f ca="1">MAX(Y$17:Y18)</f>
        <v>2.5371620886056609E-3</v>
      </c>
      <c r="Z32" s="28">
        <f ca="1">MAX(Z$17:Z18)</f>
        <v>2.3420977223439993E-3</v>
      </c>
      <c r="AA32" s="28">
        <f ca="1">MAX(AA$17:AA18)</f>
        <v>7.9969897401659523E-3</v>
      </c>
      <c r="AB32" s="28">
        <f ca="1">MAX(AB$17:AB18)</f>
        <v>2.9922741468394284E-2</v>
      </c>
      <c r="AC32" s="28">
        <f ca="1">MAX(AC$17:AC18)</f>
        <v>4.2218213597898506E-2</v>
      </c>
      <c r="AD32" s="28">
        <f ca="1">MAX(AD$17:AD18)</f>
        <v>3.7550931965082135E-2</v>
      </c>
      <c r="AE32" s="28">
        <f ca="1">MAX(AE$17:AE18)</f>
        <v>2.3187454132548916E-2</v>
      </c>
      <c r="AF32" s="28">
        <f ca="1">MAX(AF$17:AF18)</f>
        <v>1.8619908951179626E-2</v>
      </c>
      <c r="AG32" s="28">
        <f ca="1">MAX(AG$17:AG18)</f>
        <v>2.295574447084698E-2</v>
      </c>
      <c r="AH32" s="28">
        <f ca="1">MAX(AH$17:AH18)</f>
        <v>1.8369831253188085E-2</v>
      </c>
      <c r="AI32" s="28">
        <f ca="1">MAX(AI$17:AI18)</f>
        <v>1.2096503259064962E-2</v>
      </c>
      <c r="AJ32" s="28">
        <f ca="1">MAX(AJ$17:AJ18)</f>
        <v>8.0231949037409822E-3</v>
      </c>
      <c r="AK32" s="28">
        <f ca="1">MAX(AK$17:AK18)</f>
        <v>8.93229263162818E-3</v>
      </c>
      <c r="AL32" s="28">
        <f ca="1">MAX(AL$17:AL18)</f>
        <v>9.4231970922376215E-3</v>
      </c>
      <c r="AM32" s="28">
        <f ca="1">MAX(AM$17:AM18)</f>
        <v>0</v>
      </c>
      <c r="AN32" s="28">
        <f ca="1">MAX(AN$17:AN18)</f>
        <v>0</v>
      </c>
      <c r="AO32" s="28">
        <f ca="1">MAX(AO$17:AO18)</f>
        <v>0</v>
      </c>
      <c r="AP32" s="28">
        <f ca="1">MAX(AP$17:AP18)</f>
        <v>0</v>
      </c>
      <c r="AQ32" s="28">
        <f ca="1">MAX(AQ$17:AQ18)</f>
        <v>0</v>
      </c>
      <c r="AR32" s="28">
        <f ca="1">MAX(AR$17:AR18)</f>
        <v>0</v>
      </c>
      <c r="AS32" s="28">
        <f ca="1">MAX(AS$17:AS18)</f>
        <v>0</v>
      </c>
      <c r="AT32" s="28">
        <f ca="1">MAX(AT$17:AT18)</f>
        <v>0</v>
      </c>
      <c r="AU32" s="28">
        <f ca="1">MAX(AU$17:AU18)</f>
        <v>0</v>
      </c>
      <c r="AV32" s="28">
        <f ca="1">MAX(AV$17:AV18)</f>
        <v>0</v>
      </c>
      <c r="AW32" s="28">
        <f ca="1">MAX(AW$17:AW18)</f>
        <v>0</v>
      </c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K32" s="9">
        <f ca="1">INDEX(_SSTotalESP,ROWS($A$1:A17))</f>
        <v>19442113</v>
      </c>
      <c r="BL32" s="9">
        <f ca="1">INDEX(_SSTotalESP,ROWS($A$1:C17))</f>
        <v>19442113</v>
      </c>
      <c r="BM32" s="9"/>
    </row>
    <row r="33" spans="1:65" x14ac:dyDescent="0.25">
      <c r="A33" s="6">
        <v>3</v>
      </c>
      <c r="B33" s="28">
        <f ca="1">MAX(B$17:B19)</f>
        <v>2.7764462408104706E-3</v>
      </c>
      <c r="C33" s="28">
        <f ca="1">MAX(C$17:C19)</f>
        <v>2.6531555209297892E-3</v>
      </c>
      <c r="D33" s="28">
        <f ca="1">MAX(D$17:D19)</f>
        <v>2.6296379310464476E-3</v>
      </c>
      <c r="E33" s="28">
        <f ca="1">MAX(E$17:E19)</f>
        <v>2.8723079929692833E-3</v>
      </c>
      <c r="F33" s="28">
        <f ca="1">MAX(F$17:F19)</f>
        <v>2.8286680480867441E-3</v>
      </c>
      <c r="G33" s="28">
        <f ca="1">MAX(G$17:G19)</f>
        <v>4.3223287398481613E-3</v>
      </c>
      <c r="H33" s="28">
        <f ca="1">MAX(H$17:H19)</f>
        <v>5.5601336401384172E-3</v>
      </c>
      <c r="I33" s="28">
        <f ca="1">MAX(I$17:I19)</f>
        <v>5.4878081782970319E-3</v>
      </c>
      <c r="J33" s="28">
        <f ca="1">MAX(J$17:J19)</f>
        <v>6.264280382984511E-3</v>
      </c>
      <c r="K33" s="28">
        <f ca="1">MAX(K$17:K19)</f>
        <v>5.7387301206746786E-3</v>
      </c>
      <c r="L33" s="28">
        <f ca="1">MAX(L$17:L19)</f>
        <v>5.3536009228609448E-3</v>
      </c>
      <c r="M33" s="28">
        <f ca="1">MAX(M$17:M19)</f>
        <v>5.1656648438385706E-3</v>
      </c>
      <c r="N33" s="28">
        <f ca="1">MAX(N$17:N19)</f>
        <v>4.5792612166232136E-3</v>
      </c>
      <c r="O33" s="28">
        <f ca="1">MAX(O$17:O19)</f>
        <v>4.2240128901591878E-3</v>
      </c>
      <c r="P33" s="28">
        <f ca="1">MAX(P$17:P19)</f>
        <v>3.8075377592915755E-3</v>
      </c>
      <c r="Q33" s="28">
        <f ca="1">MAX(Q$17:Q19)</f>
        <v>3.4197916882885305E-3</v>
      </c>
      <c r="R33" s="28">
        <f ca="1">MAX(R$17:R19)</f>
        <v>3.5846150050045898E-3</v>
      </c>
      <c r="S33" s="28">
        <f ca="1">MAX(S$17:S19)</f>
        <v>3.9084040408869803E-3</v>
      </c>
      <c r="T33" s="28">
        <f ca="1">MAX(T$17:T19)</f>
        <v>4.1830201234751615E-3</v>
      </c>
      <c r="U33" s="28">
        <f ca="1">MAX(U$17:U19)</f>
        <v>4.2485753626018471E-3</v>
      </c>
      <c r="V33" s="28">
        <f ca="1">MAX(V$17:V19)</f>
        <v>3.8597739560301807E-3</v>
      </c>
      <c r="W33" s="28">
        <f ca="1">MAX(W$17:W19)</f>
        <v>2.9675775658347526E-3</v>
      </c>
      <c r="X33" s="28">
        <f ca="1">MAX(X$17:X19)</f>
        <v>2.6674965667304747E-3</v>
      </c>
      <c r="Y33" s="28">
        <f ca="1">MAX(Y$17:Y19)</f>
        <v>2.9763573453722388E-3</v>
      </c>
      <c r="Z33" s="28">
        <f ca="1">MAX(Z$17:Z19)</f>
        <v>7.8349934623014733E-3</v>
      </c>
      <c r="AA33" s="28">
        <f ca="1">MAX(AA$17:AA19)</f>
        <v>2.3505370836366321E-2</v>
      </c>
      <c r="AB33" s="28">
        <f ca="1">MAX(AB$17:AB19)</f>
        <v>4.0702805407831062E-2</v>
      </c>
      <c r="AC33" s="28">
        <f ca="1">MAX(AC$17:AC19)</f>
        <v>4.9012053967804746E-2</v>
      </c>
      <c r="AD33" s="28">
        <f ca="1">MAX(AD$17:AD19)</f>
        <v>4.7814747327535247E-2</v>
      </c>
      <c r="AE33" s="28">
        <f ca="1">MAX(AE$17:AE19)</f>
        <v>4.1937395851712002E-2</v>
      </c>
      <c r="AF33" s="28">
        <f ca="1">MAX(AF$17:AF19)</f>
        <v>3.3449195399941581E-2</v>
      </c>
      <c r="AG33" s="28">
        <f ca="1">MAX(AG$17:AG19)</f>
        <v>3.0617567836364344E-2</v>
      </c>
      <c r="AH33" s="28">
        <f ca="1">MAX(AH$17:AH19)</f>
        <v>2.7198099303781982E-2</v>
      </c>
      <c r="AI33" s="28">
        <f ca="1">MAX(AI$17:AI19)</f>
        <v>2.0104558522332693E-2</v>
      </c>
      <c r="AJ33" s="28">
        <f ca="1">MAX(AJ$17:AJ19)</f>
        <v>1.3435625523599459E-2</v>
      </c>
      <c r="AK33" s="28">
        <f ca="1">MAX(AK$17:AK19)</f>
        <v>8.93229263162818E-3</v>
      </c>
      <c r="AL33" s="28">
        <f ca="1">MAX(AL$17:AL19)</f>
        <v>9.4231970922376215E-3</v>
      </c>
      <c r="AM33" s="28">
        <f ca="1">MAX(AM$17:AM19)</f>
        <v>0</v>
      </c>
      <c r="AN33" s="28">
        <f ca="1">MAX(AN$17:AN19)</f>
        <v>0</v>
      </c>
      <c r="AO33" s="28">
        <f ca="1">MAX(AO$17:AO19)</f>
        <v>0</v>
      </c>
      <c r="AP33" s="28">
        <f ca="1">MAX(AP$17:AP19)</f>
        <v>0</v>
      </c>
      <c r="AQ33" s="28">
        <f ca="1">MAX(AQ$17:AQ19)</f>
        <v>0</v>
      </c>
      <c r="AR33" s="28">
        <f ca="1">MAX(AR$17:AR19)</f>
        <v>0</v>
      </c>
      <c r="AS33" s="28">
        <f ca="1">MAX(AS$17:AS19)</f>
        <v>0</v>
      </c>
      <c r="AT33" s="28">
        <f ca="1">MAX(AT$17:AT19)</f>
        <v>0</v>
      </c>
      <c r="AU33" s="28">
        <f ca="1">MAX(AU$17:AU19)</f>
        <v>0</v>
      </c>
      <c r="AV33" s="28">
        <f ca="1">MAX(AV$17:AV19)</f>
        <v>0</v>
      </c>
      <c r="AW33" s="28">
        <f ca="1">MAX(AW$17:AW19)</f>
        <v>0</v>
      </c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K33" s="9">
        <f ca="1">INDEX(_SSTotalESP,ROWS($A$1:A18))</f>
        <v>19517697</v>
      </c>
      <c r="BL33" s="9">
        <f ca="1">INDEX(_SSTotalESP,ROWS($A$1:C18))</f>
        <v>19517697</v>
      </c>
      <c r="BM33" s="9"/>
    </row>
    <row r="34" spans="1:65" x14ac:dyDescent="0.25">
      <c r="A34" s="6">
        <v>4</v>
      </c>
      <c r="B34" s="28">
        <f ca="1">MAX(B$17:B20)</f>
        <v>4.039513623450286E-3</v>
      </c>
      <c r="C34" s="28">
        <f ca="1">MAX(C$17:C20)</f>
        <v>3.2044208884450054E-3</v>
      </c>
      <c r="D34" s="28">
        <f ca="1">MAX(D$17:D20)</f>
        <v>3.2289868702837297E-3</v>
      </c>
      <c r="E34" s="28">
        <f ca="1">MAX(E$17:E20)</f>
        <v>3.1883262860492702E-3</v>
      </c>
      <c r="F34" s="28">
        <f ca="1">MAX(F$17:F20)</f>
        <v>3.3273855743949925E-3</v>
      </c>
      <c r="G34" s="28">
        <f ca="1">MAX(G$17:G20)</f>
        <v>4.3223287398481613E-3</v>
      </c>
      <c r="H34" s="28">
        <f ca="1">MAX(H$17:H20)</f>
        <v>5.5601336401384172E-3</v>
      </c>
      <c r="I34" s="28">
        <f ca="1">MAX(I$17:I20)</f>
        <v>5.4878081782970319E-3</v>
      </c>
      <c r="J34" s="28">
        <f ca="1">MAX(J$17:J20)</f>
        <v>6.264280382984511E-3</v>
      </c>
      <c r="K34" s="28">
        <f ca="1">MAX(K$17:K20)</f>
        <v>6.1459230501596735E-3</v>
      </c>
      <c r="L34" s="28">
        <f ca="1">MAX(L$17:L20)</f>
        <v>5.8849227444134917E-3</v>
      </c>
      <c r="M34" s="28">
        <f ca="1">MAX(M$17:M20)</f>
        <v>5.796133104143464E-3</v>
      </c>
      <c r="N34" s="28">
        <f ca="1">MAX(N$17:N20)</f>
        <v>5.9855621144624801E-3</v>
      </c>
      <c r="O34" s="28">
        <f ca="1">MAX(O$17:O20)</f>
        <v>5.0686075681850573E-3</v>
      </c>
      <c r="P34" s="28">
        <f ca="1">MAX(P$17:P20)</f>
        <v>4.899060061491687E-3</v>
      </c>
      <c r="Q34" s="28">
        <f ca="1">MAX(Q$17:Q20)</f>
        <v>4.1993092876961308E-3</v>
      </c>
      <c r="R34" s="28">
        <f ca="1">MAX(R$17:R20)</f>
        <v>4.9683079050881433E-3</v>
      </c>
      <c r="S34" s="28">
        <f ca="1">MAX(S$17:S20)</f>
        <v>5.5131234218967875E-3</v>
      </c>
      <c r="T34" s="28">
        <f ca="1">MAX(T$17:T20)</f>
        <v>5.2595695327277399E-3</v>
      </c>
      <c r="U34" s="28">
        <f ca="1">MAX(U$17:U20)</f>
        <v>4.7195536897135966E-3</v>
      </c>
      <c r="V34" s="28">
        <f ca="1">MAX(V$17:V20)</f>
        <v>4.7234904033536702E-3</v>
      </c>
      <c r="W34" s="28">
        <f ca="1">MAX(W$17:W20)</f>
        <v>3.4178545110884859E-3</v>
      </c>
      <c r="X34" s="28">
        <f ca="1">MAX(X$17:X20)</f>
        <v>2.7919815594964017E-3</v>
      </c>
      <c r="Y34" s="28">
        <f ca="1">MAX(Y$17:Y20)</f>
        <v>6.9867222885969605E-3</v>
      </c>
      <c r="Z34" s="28">
        <f ca="1">MAX(Z$17:Z20)</f>
        <v>2.1280122435431079E-2</v>
      </c>
      <c r="AA34" s="28">
        <f ca="1">MAX(AA$17:AA20)</f>
        <v>3.3637245583303374E-2</v>
      </c>
      <c r="AB34" s="28">
        <f ca="1">MAX(AB$17:AB20)</f>
        <v>4.772332532264343E-2</v>
      </c>
      <c r="AC34" s="28">
        <f ca="1">MAX(AC$17:AC20)</f>
        <v>5.2513876875036974E-2</v>
      </c>
      <c r="AD34" s="28">
        <f ca="1">MAX(AD$17:AD20)</f>
        <v>5.3275583402996526E-2</v>
      </c>
      <c r="AE34" s="28">
        <f ca="1">MAX(AE$17:AE20)</f>
        <v>4.9613058328382552E-2</v>
      </c>
      <c r="AF34" s="28">
        <f ca="1">MAX(AF$17:AF20)</f>
        <v>4.5310410575739556E-2</v>
      </c>
      <c r="AG34" s="28">
        <f ca="1">MAX(AG$17:AG20)</f>
        <v>3.8065103560719356E-2</v>
      </c>
      <c r="AH34" s="28">
        <f ca="1">MAX(AH$17:AH20)</f>
        <v>3.3439829357586617E-2</v>
      </c>
      <c r="AI34" s="28">
        <f ca="1">MAX(AI$17:AI20)</f>
        <v>2.8988266087547312E-2</v>
      </c>
      <c r="AJ34" s="28">
        <f ca="1">MAX(AJ$17:AJ20)</f>
        <v>2.5009191773911893E-2</v>
      </c>
      <c r="AK34" s="28">
        <f ca="1">MAX(AK$17:AK20)</f>
        <v>1.9383873939058348E-2</v>
      </c>
      <c r="AL34" s="28">
        <f ca="1">MAX(AL$17:AL20)</f>
        <v>1.1219011219031239E-2</v>
      </c>
      <c r="AM34" s="28">
        <f ca="1">MAX(AM$17:AM20)</f>
        <v>0</v>
      </c>
      <c r="AN34" s="28">
        <f ca="1">MAX(AN$17:AN20)</f>
        <v>0</v>
      </c>
      <c r="AO34" s="28">
        <f ca="1">MAX(AO$17:AO20)</f>
        <v>0</v>
      </c>
      <c r="AP34" s="28">
        <f ca="1">MAX(AP$17:AP20)</f>
        <v>0</v>
      </c>
      <c r="AQ34" s="28">
        <f ca="1">MAX(AQ$17:AQ20)</f>
        <v>0</v>
      </c>
      <c r="AR34" s="28">
        <f ca="1">MAX(AR$17:AR20)</f>
        <v>0</v>
      </c>
      <c r="AS34" s="28">
        <f ca="1">MAX(AS$17:AS20)</f>
        <v>0</v>
      </c>
      <c r="AT34" s="28">
        <f ca="1">MAX(AT$17:AT20)</f>
        <v>0</v>
      </c>
      <c r="AU34" s="28">
        <f ca="1">MAX(AU$17:AU20)</f>
        <v>0</v>
      </c>
      <c r="AV34" s="28">
        <f ca="1">MAX(AV$17:AV20)</f>
        <v>0</v>
      </c>
      <c r="AW34" s="28">
        <f ca="1">MAX(AW$17:AW20)</f>
        <v>0</v>
      </c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K34" s="9">
        <f ca="1">INDEX(_SSTotalESP,ROWS($A$1:A19))</f>
        <v>19533211</v>
      </c>
      <c r="BL34" s="9">
        <f ca="1">INDEX(_SSTotalESP,ROWS($A$1:C19))</f>
        <v>19533211</v>
      </c>
      <c r="BM34" s="9"/>
    </row>
    <row r="35" spans="1:65" x14ac:dyDescent="0.25">
      <c r="A35" s="6">
        <v>5</v>
      </c>
      <c r="B35" s="28">
        <f ca="1">MAX(B$17:B21)</f>
        <v>4.3711790579054098E-3</v>
      </c>
      <c r="C35" s="28">
        <f ca="1">MAX(C$17:C21)</f>
        <v>4.7780307217336433E-3</v>
      </c>
      <c r="D35" s="28">
        <f ca="1">MAX(D$17:D21)</f>
        <v>3.4733069324477638E-3</v>
      </c>
      <c r="E35" s="28">
        <f ca="1">MAX(E$17:E21)</f>
        <v>3.2383553544138447E-3</v>
      </c>
      <c r="F35" s="28">
        <f ca="1">MAX(F$17:F21)</f>
        <v>3.3273855743949925E-3</v>
      </c>
      <c r="G35" s="28">
        <f ca="1">MAX(G$17:G21)</f>
        <v>4.3223287398481613E-3</v>
      </c>
      <c r="H35" s="28">
        <f ca="1">MAX(H$17:H21)</f>
        <v>5.5601336401384172E-3</v>
      </c>
      <c r="I35" s="28">
        <f ca="1">MAX(I$17:I21)</f>
        <v>5.4878081782970319E-3</v>
      </c>
      <c r="J35" s="28">
        <f ca="1">MAX(J$17:J21)</f>
        <v>6.264280382984511E-3</v>
      </c>
      <c r="K35" s="28">
        <f ca="1">MAX(K$17:K21)</f>
        <v>6.1459230501596735E-3</v>
      </c>
      <c r="L35" s="28">
        <f ca="1">MAX(L$17:L21)</f>
        <v>6.1427001294539684E-3</v>
      </c>
      <c r="M35" s="28">
        <f ca="1">MAX(M$17:M21)</f>
        <v>6.216611779846345E-3</v>
      </c>
      <c r="N35" s="28">
        <f ca="1">MAX(N$17:N21)</f>
        <v>5.9855621144624801E-3</v>
      </c>
      <c r="O35" s="28">
        <f ca="1">MAX(O$17:O21)</f>
        <v>5.5746613461384676E-3</v>
      </c>
      <c r="P35" s="28">
        <f ca="1">MAX(P$17:P21)</f>
        <v>4.899060061491687E-3</v>
      </c>
      <c r="Q35" s="28">
        <f ca="1">MAX(Q$17:Q21)</f>
        <v>4.666703912388089E-3</v>
      </c>
      <c r="R35" s="28">
        <f ca="1">MAX(R$17:R21)</f>
        <v>5.1257723035537063E-3</v>
      </c>
      <c r="S35" s="28">
        <f ca="1">MAX(S$17:S21)</f>
        <v>5.5131234218967875E-3</v>
      </c>
      <c r="T35" s="28">
        <f ca="1">MAX(T$17:T21)</f>
        <v>5.4476154245777751E-3</v>
      </c>
      <c r="U35" s="28">
        <f ca="1">MAX(U$17:U21)</f>
        <v>4.9369179337954705E-3</v>
      </c>
      <c r="V35" s="28">
        <f ca="1">MAX(V$17:V21)</f>
        <v>4.8641365755839345E-3</v>
      </c>
      <c r="W35" s="28">
        <f ca="1">MAX(W$17:W21)</f>
        <v>4.1443630624738038E-3</v>
      </c>
      <c r="X35" s="28">
        <f ca="1">MAX(X$17:X21)</f>
        <v>7.4090652169086085E-3</v>
      </c>
      <c r="Y35" s="28">
        <f ca="1">MAX(Y$17:Y21)</f>
        <v>1.9505791424561006E-2</v>
      </c>
      <c r="Z35" s="28">
        <f ca="1">MAX(Z$17:Z21)</f>
        <v>3.076004674241457E-2</v>
      </c>
      <c r="AA35" s="28">
        <f ca="1">MAX(AA$17:AA21)</f>
        <v>4.0890174112308553E-2</v>
      </c>
      <c r="AB35" s="28">
        <f ca="1">MAX(AB$17:AB21)</f>
        <v>5.1006508927893018E-2</v>
      </c>
      <c r="AC35" s="28">
        <f ca="1">MAX(AC$17:AC21)</f>
        <v>5.4050640121196016E-2</v>
      </c>
      <c r="AD35" s="28">
        <f ca="1">MAX(AD$17:AD21)</f>
        <v>5.6477743106022424E-2</v>
      </c>
      <c r="AE35" s="28">
        <f ca="1">MAX(AE$17:AE21)</f>
        <v>5.4659365702115749E-2</v>
      </c>
      <c r="AF35" s="28">
        <f ca="1">MAX(AF$17:AF21)</f>
        <v>5.1419102464179731E-2</v>
      </c>
      <c r="AG35" s="28">
        <f ca="1">MAX(AG$17:AG21)</f>
        <v>4.6603679540972387E-2</v>
      </c>
      <c r="AH35" s="28">
        <f ca="1">MAX(AH$17:AH21)</f>
        <v>3.7881307952611055E-2</v>
      </c>
      <c r="AI35" s="28">
        <f ca="1">MAX(AI$17:AI21)</f>
        <v>4.0103976127600124E-2</v>
      </c>
      <c r="AJ35" s="28">
        <f ca="1">MAX(AJ$17:AJ21)</f>
        <v>3.91524858063593E-2</v>
      </c>
      <c r="AK35" s="28">
        <f ca="1">MAX(AK$17:AK21)</f>
        <v>3.3852662380185035E-2</v>
      </c>
      <c r="AL35" s="28">
        <f ca="1">MAX(AL$17:AL21)</f>
        <v>2.5691160321029666E-2</v>
      </c>
      <c r="AM35" s="28">
        <f ca="1">MAX(AM$17:AM21)</f>
        <v>0</v>
      </c>
      <c r="AN35" s="28">
        <f ca="1">MAX(AN$17:AN21)</f>
        <v>0</v>
      </c>
      <c r="AO35" s="28">
        <f ca="1">MAX(AO$17:AO21)</f>
        <v>0</v>
      </c>
      <c r="AP35" s="28">
        <f ca="1">MAX(AP$17:AP21)</f>
        <v>0</v>
      </c>
      <c r="AQ35" s="28">
        <f ca="1">MAX(AQ$17:AQ21)</f>
        <v>0</v>
      </c>
      <c r="AR35" s="28">
        <f ca="1">MAX(AR$17:AR21)</f>
        <v>0</v>
      </c>
      <c r="AS35" s="28">
        <f ca="1">MAX(AS$17:AS21)</f>
        <v>0</v>
      </c>
      <c r="AT35" s="28">
        <f ca="1">MAX(AT$17:AT21)</f>
        <v>0</v>
      </c>
      <c r="AU35" s="28">
        <f ca="1">MAX(AU$17:AU21)</f>
        <v>0</v>
      </c>
      <c r="AV35" s="28">
        <f ca="1">MAX(AV$17:AV21)</f>
        <v>0</v>
      </c>
      <c r="AW35" s="28">
        <f ca="1">MAX(AW$17:AW21)</f>
        <v>0</v>
      </c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K35" s="9">
        <f ca="1">INDEX(_SSTotalESP,ROWS($A$1:A20))</f>
        <v>19320227</v>
      </c>
      <c r="BL35" s="9">
        <f ca="1">INDEX(_SSTotalESP,ROWS($A$1:C20))</f>
        <v>19320227</v>
      </c>
      <c r="BM35" s="9"/>
    </row>
    <row r="36" spans="1:65" x14ac:dyDescent="0.25">
      <c r="A36" s="6">
        <v>6</v>
      </c>
      <c r="B36" s="28">
        <f ca="1">MAX(B$17:B22)</f>
        <v>4.8193386654228109E-3</v>
      </c>
      <c r="C36" s="28">
        <f ca="1">MAX(C$17:C22)</f>
        <v>4.7780307217336433E-3</v>
      </c>
      <c r="D36" s="28">
        <f ca="1">MAX(D$17:D22)</f>
        <v>4.5608953941470029E-3</v>
      </c>
      <c r="E36" s="28">
        <f ca="1">MAX(E$17:E22)</f>
        <v>3.4024079544935065E-3</v>
      </c>
      <c r="F36" s="28">
        <f ca="1">MAX(F$17:F22)</f>
        <v>3.4764367384500384E-3</v>
      </c>
      <c r="G36" s="28">
        <f ca="1">MAX(G$17:G22)</f>
        <v>4.3223287398481613E-3</v>
      </c>
      <c r="H36" s="28">
        <f ca="1">MAX(H$17:H22)</f>
        <v>5.5601336401384172E-3</v>
      </c>
      <c r="I36" s="28">
        <f ca="1">MAX(I$17:I22)</f>
        <v>5.4878081782970319E-3</v>
      </c>
      <c r="J36" s="28">
        <f ca="1">MAX(J$17:J22)</f>
        <v>6.264280382984511E-3</v>
      </c>
      <c r="K36" s="28">
        <f ca="1">MAX(K$17:K22)</f>
        <v>6.1459230501596735E-3</v>
      </c>
      <c r="L36" s="28">
        <f ca="1">MAX(L$17:L22)</f>
        <v>6.190766737952518E-3</v>
      </c>
      <c r="M36" s="28">
        <f ca="1">MAX(M$17:M22)</f>
        <v>6.3406227144861497E-3</v>
      </c>
      <c r="N36" s="28">
        <f ca="1">MAX(N$17:N22)</f>
        <v>5.9855621144624801E-3</v>
      </c>
      <c r="O36" s="28">
        <f ca="1">MAX(O$17:O22)</f>
        <v>5.5746613461384676E-3</v>
      </c>
      <c r="P36" s="28">
        <f ca="1">MAX(P$17:P22)</f>
        <v>5.2619806725348172E-3</v>
      </c>
      <c r="Q36" s="28">
        <f ca="1">MAX(Q$17:Q22)</f>
        <v>4.9281511527959976E-3</v>
      </c>
      <c r="R36" s="28">
        <f ca="1">MAX(R$17:R22)</f>
        <v>5.1257723035537063E-3</v>
      </c>
      <c r="S36" s="28">
        <f ca="1">MAX(S$17:S22)</f>
        <v>5.5131234218967875E-3</v>
      </c>
      <c r="T36" s="28">
        <f ca="1">MAX(T$17:T22)</f>
        <v>5.4476154245777751E-3</v>
      </c>
      <c r="U36" s="28">
        <f ca="1">MAX(U$17:U22)</f>
        <v>5.0323674363955476E-3</v>
      </c>
      <c r="V36" s="28">
        <f ca="1">MAX(V$17:V22)</f>
        <v>5.0694902539917801E-3</v>
      </c>
      <c r="W36" s="28">
        <f ca="1">MAX(W$17:W22)</f>
        <v>7.8670742044592706E-3</v>
      </c>
      <c r="X36" s="28">
        <f ca="1">MAX(X$17:X22)</f>
        <v>1.9289072611597697E-2</v>
      </c>
      <c r="Y36" s="28">
        <f ca="1">MAX(Y$17:Y22)</f>
        <v>2.9321681063358751E-2</v>
      </c>
      <c r="Z36" s="28">
        <f ca="1">MAX(Z$17:Z22)</f>
        <v>3.8496357183366685E-2</v>
      </c>
      <c r="AA36" s="28">
        <f ca="1">MAX(AA$17:AA22)</f>
        <v>4.5119488021491697E-2</v>
      </c>
      <c r="AB36" s="28">
        <f ca="1">MAX(AB$17:AB22)</f>
        <v>5.175066926337632E-2</v>
      </c>
      <c r="AC36" s="28">
        <f ca="1">MAX(AC$17:AC22)</f>
        <v>5.4050640121196016E-2</v>
      </c>
      <c r="AD36" s="28">
        <f ca="1">MAX(AD$17:AD22)</f>
        <v>5.7790231224461169E-2</v>
      </c>
      <c r="AE36" s="28">
        <f ca="1">MAX(AE$17:AE22)</f>
        <v>5.717927922092024E-2</v>
      </c>
      <c r="AF36" s="28">
        <f ca="1">MAX(AF$17:AF22)</f>
        <v>5.4446387802802754E-2</v>
      </c>
      <c r="AG36" s="28">
        <f ca="1">MAX(AG$17:AG22)</f>
        <v>4.9339602182727461E-2</v>
      </c>
      <c r="AH36" s="28">
        <f ca="1">MAX(AH$17:AH22)</f>
        <v>4.8223383900893105E-2</v>
      </c>
      <c r="AI36" s="28">
        <f ca="1">MAX(AI$17:AI22)</f>
        <v>4.6979537395475432E-2</v>
      </c>
      <c r="AJ36" s="28">
        <f ca="1">MAX(AJ$17:AJ22)</f>
        <v>5.3680248102944986E-2</v>
      </c>
      <c r="AK36" s="28">
        <f ca="1">MAX(AK$17:AK22)</f>
        <v>5.2477817658566205E-2</v>
      </c>
      <c r="AL36" s="28">
        <f ca="1">MAX(AL$17:AL22)</f>
        <v>4.6262932774179193E-2</v>
      </c>
      <c r="AM36" s="28">
        <f ca="1">MAX(AM$17:AM22)</f>
        <v>0</v>
      </c>
      <c r="AN36" s="28">
        <f ca="1">MAX(AN$17:AN22)</f>
        <v>0</v>
      </c>
      <c r="AO36" s="28">
        <f ca="1">MAX(AO$17:AO22)</f>
        <v>0</v>
      </c>
      <c r="AP36" s="28">
        <f ca="1">MAX(AP$17:AP22)</f>
        <v>0</v>
      </c>
      <c r="AQ36" s="28">
        <f ca="1">MAX(AQ$17:AQ22)</f>
        <v>0</v>
      </c>
      <c r="AR36" s="28">
        <f ca="1">MAX(AR$17:AR22)</f>
        <v>0</v>
      </c>
      <c r="AS36" s="28">
        <f ca="1">MAX(AS$17:AS22)</f>
        <v>0</v>
      </c>
      <c r="AT36" s="28">
        <f ca="1">MAX(AT$17:AT22)</f>
        <v>0</v>
      </c>
      <c r="AU36" s="28">
        <f ca="1">MAX(AU$17:AU22)</f>
        <v>0</v>
      </c>
      <c r="AV36" s="28">
        <f ca="1">MAX(AV$17:AV22)</f>
        <v>0</v>
      </c>
      <c r="AW36" s="28">
        <f ca="1">MAX(AW$17:AW22)</f>
        <v>0</v>
      </c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K36" s="9">
        <f ca="1">INDEX(_SSTotalESP,ROWS($A$1:A21))</f>
        <v>19323451</v>
      </c>
      <c r="BL36" s="9">
        <f ca="1">INDEX(_SSTotalESP,ROWS($A$1:C21))</f>
        <v>19323451</v>
      </c>
      <c r="BM36" s="9"/>
    </row>
    <row r="37" spans="1:65" x14ac:dyDescent="0.25">
      <c r="A37" s="5">
        <v>7</v>
      </c>
      <c r="B37" s="28">
        <f ca="1">MAX(B$17:B23)</f>
        <v>5.9043195635140868E-3</v>
      </c>
      <c r="C37" s="28">
        <f ca="1">MAX(C$17:C23)</f>
        <v>5.0320876256085764E-3</v>
      </c>
      <c r="D37" s="28">
        <f ca="1">MAX(D$17:D23)</f>
        <v>4.7985189787824317E-3</v>
      </c>
      <c r="E37" s="28">
        <f ca="1">MAX(E$17:E23)</f>
        <v>4.7403464387070233E-3</v>
      </c>
      <c r="F37" s="28">
        <f ca="1">MAX(F$17:F23)</f>
        <v>3.8123300190896969E-3</v>
      </c>
      <c r="G37" s="28">
        <f ca="1">MAX(G$17:G23)</f>
        <v>4.3223287398481613E-3</v>
      </c>
      <c r="H37" s="28">
        <f ca="1">MAX(H$17:H23)</f>
        <v>5.5601336401384172E-3</v>
      </c>
      <c r="I37" s="28">
        <f ca="1">MAX(I$17:I23)</f>
        <v>5.4878081782970319E-3</v>
      </c>
      <c r="J37" s="28">
        <f ca="1">MAX(J$17:J23)</f>
        <v>6.264280382984511E-3</v>
      </c>
      <c r="K37" s="28">
        <f ca="1">MAX(K$17:K23)</f>
        <v>6.5130714686468709E-3</v>
      </c>
      <c r="L37" s="28">
        <f ca="1">MAX(L$17:L23)</f>
        <v>6.6823594680006475E-3</v>
      </c>
      <c r="M37" s="28">
        <f ca="1">MAX(M$17:M23)</f>
        <v>7.0007710861582709E-3</v>
      </c>
      <c r="N37" s="28">
        <f ca="1">MAX(N$17:N23)</f>
        <v>7.213336508960745E-3</v>
      </c>
      <c r="O37" s="28">
        <f ca="1">MAX(O$17:O23)</f>
        <v>6.8233568236463499E-3</v>
      </c>
      <c r="P37" s="28">
        <f ca="1">MAX(P$17:P23)</f>
        <v>6.3186314032863417E-3</v>
      </c>
      <c r="Q37" s="28">
        <f ca="1">MAX(Q$17:Q23)</f>
        <v>6.6664837178398951E-3</v>
      </c>
      <c r="R37" s="28">
        <f ca="1">MAX(R$17:R23)</f>
        <v>6.1616324065104861E-3</v>
      </c>
      <c r="S37" s="28">
        <f ca="1">MAX(S$17:S23)</f>
        <v>5.8080945486588724E-3</v>
      </c>
      <c r="T37" s="28">
        <f ca="1">MAX(T$17:T23)</f>
        <v>6.0942500710241135E-3</v>
      </c>
      <c r="U37" s="28">
        <f ca="1">MAX(U$17:U23)</f>
        <v>5.6618397319177071E-3</v>
      </c>
      <c r="V37" s="28">
        <f ca="1">MAX(V$17:V23)</f>
        <v>7.3498674676370241E-3</v>
      </c>
      <c r="W37" s="28">
        <f ca="1">MAX(W$17:W23)</f>
        <v>1.6845094708164008E-2</v>
      </c>
      <c r="X37" s="28">
        <f ca="1">MAX(X$17:X23)</f>
        <v>2.731157478126962E-2</v>
      </c>
      <c r="Y37" s="28">
        <f ca="1">MAX(Y$17:Y23)</f>
        <v>3.5866558596172257E-2</v>
      </c>
      <c r="Z37" s="28">
        <f ca="1">MAX(Z$17:Z23)</f>
        <v>4.2435580296842246E-2</v>
      </c>
      <c r="AA37" s="28">
        <f ca="1">MAX(AA$17:AA23)</f>
        <v>4.6805473799318403E-2</v>
      </c>
      <c r="AB37" s="28">
        <f ca="1">MAX(AB$17:AB23)</f>
        <v>5.175066926337632E-2</v>
      </c>
      <c r="AC37" s="28">
        <f ca="1">MAX(AC$17:AC23)</f>
        <v>5.4050640121196016E-2</v>
      </c>
      <c r="AD37" s="28">
        <f ca="1">MAX(AD$17:AD23)</f>
        <v>5.7790231224461169E-2</v>
      </c>
      <c r="AE37" s="28">
        <f ca="1">MAX(AE$17:AE23)</f>
        <v>5.8168208533539295E-2</v>
      </c>
      <c r="AF37" s="28">
        <f ca="1">MAX(AF$17:AF23)</f>
        <v>5.5864830151604393E-2</v>
      </c>
      <c r="AG37" s="28">
        <f ca="1">MAX(AG$17:AG23)</f>
        <v>5.3637145508817777E-2</v>
      </c>
      <c r="AH37" s="28">
        <f ca="1">MAX(AH$17:AH23)</f>
        <v>5.1996444951230195E-2</v>
      </c>
      <c r="AI37" s="28">
        <f ca="1">MAX(AI$17:AI23)</f>
        <v>5.2852197962062739E-2</v>
      </c>
      <c r="AJ37" s="28">
        <f ca="1">MAX(AJ$17:AJ23)</f>
        <v>5.3680248102944986E-2</v>
      </c>
      <c r="AK37" s="28">
        <f ca="1">MAX(AK$17:AK23)</f>
        <v>6.678553027622651E-2</v>
      </c>
      <c r="AL37" s="28">
        <f ca="1">MAX(AL$17:AL23)</f>
        <v>6.5936128583853615E-2</v>
      </c>
      <c r="AM37" s="28">
        <f ca="1">MAX(AM$17:AM23)</f>
        <v>0</v>
      </c>
      <c r="AN37" s="28">
        <f ca="1">MAX(AN$17:AN23)</f>
        <v>0</v>
      </c>
      <c r="AO37" s="28">
        <f ca="1">MAX(AO$17:AO23)</f>
        <v>0</v>
      </c>
      <c r="AP37" s="28">
        <f ca="1">MAX(AP$17:AP23)</f>
        <v>0</v>
      </c>
      <c r="AQ37" s="28">
        <f ca="1">MAX(AQ$17:AQ23)</f>
        <v>0</v>
      </c>
      <c r="AR37" s="28">
        <f ca="1">MAX(AR$17:AR23)</f>
        <v>0</v>
      </c>
      <c r="AS37" s="28">
        <f ca="1">MAX(AS$17:AS23)</f>
        <v>0</v>
      </c>
      <c r="AT37" s="28">
        <f ca="1">MAX(AT$17:AT23)</f>
        <v>0</v>
      </c>
      <c r="AU37" s="28">
        <f ca="1">MAX(AU$17:AU23)</f>
        <v>0</v>
      </c>
      <c r="AV37" s="28">
        <f ca="1">MAX(AV$17:AV23)</f>
        <v>0</v>
      </c>
      <c r="AW37" s="28">
        <f ca="1">MAX(AW$17:AW23)</f>
        <v>0</v>
      </c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K37" s="9">
        <f ca="1">INDEX(_SSTotalESP,ROWS($A$1:A22))</f>
        <v>19429993</v>
      </c>
      <c r="BL37" s="9">
        <f ca="1">INDEX(_SSTotalESP,ROWS($A$1:C22))</f>
        <v>19429993</v>
      </c>
      <c r="BM37" s="9"/>
    </row>
    <row r="38" spans="1:65" x14ac:dyDescent="0.25">
      <c r="A38" s="5">
        <v>8</v>
      </c>
      <c r="B38" s="28">
        <f ca="1">MAX(B$17:B24)</f>
        <v>7.7916113388802723E-3</v>
      </c>
      <c r="C38" s="28">
        <f ca="1">MAX(C$17:C24)</f>
        <v>6.6256125578076546E-3</v>
      </c>
      <c r="D38" s="28">
        <f ca="1">MAX(D$17:D24)</f>
        <v>5.5920126688683968E-3</v>
      </c>
      <c r="E38" s="28">
        <f ca="1">MAX(E$17:E24)</f>
        <v>5.1183904217167826E-3</v>
      </c>
      <c r="F38" s="28">
        <f ca="1">MAX(F$17:F24)</f>
        <v>5.2783338629085333E-3</v>
      </c>
      <c r="G38" s="28">
        <f ca="1">MAX(G$17:G24)</f>
        <v>4.5027457425171101E-3</v>
      </c>
      <c r="H38" s="28">
        <f ca="1">MAX(H$17:H24)</f>
        <v>5.5601336401384172E-3</v>
      </c>
      <c r="I38" s="28">
        <f ca="1">MAX(I$17:I24)</f>
        <v>5.4878081782970319E-3</v>
      </c>
      <c r="J38" s="28">
        <f ca="1">MAX(J$17:J24)</f>
        <v>6.2772907966526723E-3</v>
      </c>
      <c r="K38" s="28">
        <f ca="1">MAX(K$17:K24)</f>
        <v>7.0441440656780364E-3</v>
      </c>
      <c r="L38" s="28">
        <f ca="1">MAX(L$17:L24)</f>
        <v>7.4887398407820034E-3</v>
      </c>
      <c r="M38" s="28">
        <f ca="1">MAX(M$17:M24)</f>
        <v>7.7993468579512443E-3</v>
      </c>
      <c r="N38" s="28">
        <f ca="1">MAX(N$17:N24)</f>
        <v>8.7459746819741942E-3</v>
      </c>
      <c r="O38" s="28">
        <f ca="1">MAX(O$17:O24)</f>
        <v>8.3764862417990641E-3</v>
      </c>
      <c r="P38" s="28">
        <f ca="1">MAX(P$17:P24)</f>
        <v>7.7453944921276573E-3</v>
      </c>
      <c r="Q38" s="28">
        <f ca="1">MAX(Q$17:Q24)</f>
        <v>7.8199603520497461E-3</v>
      </c>
      <c r="R38" s="28">
        <f ca="1">MAX(R$17:R24)</f>
        <v>8.4005845558191988E-3</v>
      </c>
      <c r="S38" s="28">
        <f ca="1">MAX(S$17:S24)</f>
        <v>7.7326387715319599E-3</v>
      </c>
      <c r="T38" s="28">
        <f ca="1">MAX(T$17:T24)</f>
        <v>7.3556075866227548E-3</v>
      </c>
      <c r="U38" s="28">
        <f ca="1">MAX(U$17:U24)</f>
        <v>9.5641489311252999E-3</v>
      </c>
      <c r="V38" s="28">
        <f ca="1">MAX(V$17:V24)</f>
        <v>1.7311247438011081E-2</v>
      </c>
      <c r="W38" s="28">
        <f ca="1">MAX(W$17:W24)</f>
        <v>2.4404784893077396E-2</v>
      </c>
      <c r="X38" s="28">
        <f ca="1">MAX(X$17:X24)</f>
        <v>3.3344943694177578E-2</v>
      </c>
      <c r="Y38" s="28">
        <f ca="1">MAX(Y$17:Y24)</f>
        <v>4.022052211428058E-2</v>
      </c>
      <c r="Z38" s="28">
        <f ca="1">MAX(Z$17:Z24)</f>
        <v>4.4538118284175518E-2</v>
      </c>
      <c r="AA38" s="28">
        <f ca="1">MAX(AA$17:AA24)</f>
        <v>4.740339035414004E-2</v>
      </c>
      <c r="AB38" s="28">
        <f ca="1">MAX(AB$17:AB24)</f>
        <v>5.175066926337632E-2</v>
      </c>
      <c r="AC38" s="28">
        <f ca="1">MAX(AC$17:AC24)</f>
        <v>5.4050640121196016E-2</v>
      </c>
      <c r="AD38" s="28">
        <f ca="1">MAX(AD$17:AD24)</f>
        <v>5.7790231224461169E-2</v>
      </c>
      <c r="AE38" s="28">
        <f ca="1">MAX(AE$17:AE24)</f>
        <v>5.8168208533539295E-2</v>
      </c>
      <c r="AF38" s="28">
        <f ca="1">MAX(AF$17:AF24)</f>
        <v>5.6747891681990605E-2</v>
      </c>
      <c r="AG38" s="28">
        <f ca="1">MAX(AG$17:AG24)</f>
        <v>5.4139406988458844E-2</v>
      </c>
      <c r="AH38" s="28">
        <f ca="1">MAX(AH$17:AH24)</f>
        <v>5.2402569443498553E-2</v>
      </c>
      <c r="AI38" s="28">
        <f ca="1">MAX(AI$17:AI24)</f>
        <v>5.2852197962062739E-2</v>
      </c>
      <c r="AJ38" s="28">
        <f ca="1">MAX(AJ$17:AJ24)</f>
        <v>5.484732315513479E-2</v>
      </c>
      <c r="AK38" s="28">
        <f ca="1">MAX(AK$17:AK24)</f>
        <v>6.678553027622651E-2</v>
      </c>
      <c r="AL38" s="28">
        <f ca="1">MAX(AL$17:AL24)</f>
        <v>7.7506723358058666E-2</v>
      </c>
      <c r="AM38" s="28">
        <f ca="1">MAX(AM$17:AM24)</f>
        <v>0</v>
      </c>
      <c r="AN38" s="28">
        <f ca="1">MAX(AN$17:AN24)</f>
        <v>0</v>
      </c>
      <c r="AO38" s="28">
        <f ca="1">MAX(AO$17:AO24)</f>
        <v>0</v>
      </c>
      <c r="AP38" s="28">
        <f ca="1">MAX(AP$17:AP24)</f>
        <v>0</v>
      </c>
      <c r="AQ38" s="28">
        <f ca="1">MAX(AQ$17:AQ24)</f>
        <v>0</v>
      </c>
      <c r="AR38" s="28">
        <f ca="1">MAX(AR$17:AR24)</f>
        <v>0</v>
      </c>
      <c r="AS38" s="28">
        <f ca="1">MAX(AS$17:AS24)</f>
        <v>0</v>
      </c>
      <c r="AT38" s="28">
        <f ca="1">MAX(AT$17:AT24)</f>
        <v>0</v>
      </c>
      <c r="AU38" s="28">
        <f ca="1">MAX(AU$17:AU24)</f>
        <v>0</v>
      </c>
      <c r="AV38" s="28">
        <f ca="1">MAX(AV$17:AV24)</f>
        <v>0</v>
      </c>
      <c r="AW38" s="28">
        <f ca="1">MAX(AW$17:AW24)</f>
        <v>0</v>
      </c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K38" s="9">
        <f ca="1">INDEX(_SSTotalESP,ROWS($A$1:A23))</f>
        <v>19376878</v>
      </c>
      <c r="BL38" s="9">
        <f ca="1">INDEX(_SSTotalESP,ROWS($A$1:C23))</f>
        <v>19376878</v>
      </c>
      <c r="BM38" s="9"/>
    </row>
    <row r="39" spans="1:65" x14ac:dyDescent="0.25">
      <c r="A39" s="6">
        <v>9</v>
      </c>
      <c r="B39" s="28">
        <f ca="1">MAX(B$17:B25)</f>
        <v>8.1164241319061133E-3</v>
      </c>
      <c r="C39" s="28">
        <f ca="1">MAX(C$17:C25)</f>
        <v>8.1729117610829499E-3</v>
      </c>
      <c r="D39" s="28">
        <f ca="1">MAX(D$17:D25)</f>
        <v>7.1154866837904078E-3</v>
      </c>
      <c r="E39" s="28">
        <f ca="1">MAX(E$17:E25)</f>
        <v>6.4013865573656764E-3</v>
      </c>
      <c r="F39" s="28">
        <f ca="1">MAX(F$17:F25)</f>
        <v>6.1258183009823847E-3</v>
      </c>
      <c r="G39" s="28">
        <f ca="1">MAX(G$17:G25)</f>
        <v>6.7125000609707507E-3</v>
      </c>
      <c r="H39" s="28">
        <f ca="1">MAX(H$17:H25)</f>
        <v>5.5601336401384172E-3</v>
      </c>
      <c r="I39" s="28">
        <f ca="1">MAX(I$17:I25)</f>
        <v>5.4878081782970319E-3</v>
      </c>
      <c r="J39" s="28">
        <f ca="1">MAX(J$17:J25)</f>
        <v>6.8792792122546664E-3</v>
      </c>
      <c r="K39" s="28">
        <f ca="1">MAX(K$17:K25)</f>
        <v>7.1145174250172513E-3</v>
      </c>
      <c r="L39" s="28">
        <f ca="1">MAX(L$17:L25)</f>
        <v>7.63922308781473E-3</v>
      </c>
      <c r="M39" s="28">
        <f ca="1">MAX(M$17:M25)</f>
        <v>7.7993468579512443E-3</v>
      </c>
      <c r="N39" s="28">
        <f ca="1">MAX(N$17:N25)</f>
        <v>8.7459746819741942E-3</v>
      </c>
      <c r="O39" s="28">
        <f ca="1">MAX(O$17:O25)</f>
        <v>8.3764862417990641E-3</v>
      </c>
      <c r="P39" s="28">
        <f ca="1">MAX(P$17:P25)</f>
        <v>8.3107913434718565E-3</v>
      </c>
      <c r="Q39" s="28">
        <f ca="1">MAX(Q$17:Q25)</f>
        <v>8.3245132686154966E-3</v>
      </c>
      <c r="R39" s="28">
        <f ca="1">MAX(R$17:R25)</f>
        <v>9.1932857176813994E-3</v>
      </c>
      <c r="S39" s="28">
        <f ca="1">MAX(S$17:S25)</f>
        <v>9.409264290434656E-3</v>
      </c>
      <c r="T39" s="28">
        <f ca="1">MAX(T$17:T25)</f>
        <v>1.0975431487200519E-2</v>
      </c>
      <c r="U39" s="28">
        <f ca="1">MAX(U$17:U25)</f>
        <v>1.8780950719058727E-2</v>
      </c>
      <c r="V39" s="28">
        <f ca="1">MAX(V$17:V25)</f>
        <v>2.4891338119390961E-2</v>
      </c>
      <c r="W39" s="28">
        <f ca="1">MAX(W$17:W25)</f>
        <v>3.1691186126535958E-2</v>
      </c>
      <c r="X39" s="28">
        <f ca="1">MAX(X$17:X25)</f>
        <v>3.7408219350309552E-2</v>
      </c>
      <c r="Y39" s="28">
        <f ca="1">MAX(Y$17:Y25)</f>
        <v>4.2349516628943117E-2</v>
      </c>
      <c r="Z39" s="28">
        <f ca="1">MAX(Z$17:Z25)</f>
        <v>4.6281374029114239E-2</v>
      </c>
      <c r="AA39" s="28">
        <f ca="1">MAX(AA$17:AA25)</f>
        <v>4.834847060656898E-2</v>
      </c>
      <c r="AB39" s="28">
        <f ca="1">MAX(AB$17:AB25)</f>
        <v>5.175066926337632E-2</v>
      </c>
      <c r="AC39" s="28">
        <f ca="1">MAX(AC$17:AC25)</f>
        <v>5.4050640121196016E-2</v>
      </c>
      <c r="AD39" s="28">
        <f ca="1">MAX(AD$17:AD25)</f>
        <v>5.7790231224461169E-2</v>
      </c>
      <c r="AE39" s="28">
        <f ca="1">MAX(AE$17:AE25)</f>
        <v>5.8168208533539295E-2</v>
      </c>
      <c r="AF39" s="28">
        <f ca="1">MAX(AF$17:AF25)</f>
        <v>5.6747891681990605E-2</v>
      </c>
      <c r="AG39" s="28">
        <f ca="1">MAX(AG$17:AG25)</f>
        <v>5.4139406988458844E-2</v>
      </c>
      <c r="AH39" s="28">
        <f ca="1">MAX(AH$17:AH25)</f>
        <v>5.2402569443498553E-2</v>
      </c>
      <c r="AI39" s="28">
        <f ca="1">MAX(AI$17:AI25)</f>
        <v>5.2852197962062739E-2</v>
      </c>
      <c r="AJ39" s="28">
        <f ca="1">MAX(AJ$17:AJ25)</f>
        <v>5.484732315513479E-2</v>
      </c>
      <c r="AK39" s="28">
        <f ca="1">MAX(AK$17:AK25)</f>
        <v>6.678553027622651E-2</v>
      </c>
      <c r="AL39" s="28">
        <f ca="1">MAX(AL$17:AL25)</f>
        <v>7.7506723358058666E-2</v>
      </c>
      <c r="AM39" s="28">
        <f ca="1">MAX(AM$17:AM25)</f>
        <v>0</v>
      </c>
      <c r="AN39" s="28">
        <f ca="1">MAX(AN$17:AN25)</f>
        <v>0</v>
      </c>
      <c r="AO39" s="28">
        <f ca="1">MAX(AO$17:AO25)</f>
        <v>0</v>
      </c>
      <c r="AP39" s="28">
        <f ca="1">MAX(AP$17:AP25)</f>
        <v>0</v>
      </c>
      <c r="AQ39" s="28">
        <f ca="1">MAX(AQ$17:AQ25)</f>
        <v>0</v>
      </c>
      <c r="AR39" s="28">
        <f ca="1">MAX(AR$17:AR25)</f>
        <v>0</v>
      </c>
      <c r="AS39" s="28">
        <f ca="1">MAX(AS$17:AS25)</f>
        <v>0</v>
      </c>
      <c r="AT39" s="28">
        <f ca="1">MAX(AT$17:AT25)</f>
        <v>0</v>
      </c>
      <c r="AU39" s="28">
        <f ca="1">MAX(AU$17:AU25)</f>
        <v>0</v>
      </c>
      <c r="AV39" s="28">
        <f ca="1">MAX(AV$17:AV25)</f>
        <v>0</v>
      </c>
      <c r="AW39" s="28">
        <f ca="1">MAX(AW$17:AW25)</f>
        <v>0</v>
      </c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K39" s="9">
        <f ca="1">INDEX(_SSTotalESP,ROWS($A$1:A24))</f>
        <v>19408538</v>
      </c>
      <c r="BL39" s="9">
        <f ca="1">INDEX(_SSTotalESP,ROWS($A$1:C24))</f>
        <v>19408538</v>
      </c>
      <c r="BM39" s="9"/>
    </row>
    <row r="40" spans="1:65" x14ac:dyDescent="0.25">
      <c r="A40" s="6">
        <v>10</v>
      </c>
      <c r="B40" s="28">
        <f ca="1">MAX(B$17:B26)</f>
        <v>8.4709159077042528E-3</v>
      </c>
      <c r="C40" s="28">
        <f ca="1">MAX(C$17:C26)</f>
        <v>8.1729117610829499E-3</v>
      </c>
      <c r="D40" s="28">
        <f ca="1">MAX(D$17:D26)</f>
        <v>8.0894285849858211E-3</v>
      </c>
      <c r="E40" s="28">
        <f ca="1">MAX(E$17:E26)</f>
        <v>7.2229761652930578E-3</v>
      </c>
      <c r="F40" s="28">
        <f ca="1">MAX(F$17:F26)</f>
        <v>6.5258373425422147E-3</v>
      </c>
      <c r="G40" s="28">
        <f ca="1">MAX(G$17:G26)</f>
        <v>6.7125000609707507E-3</v>
      </c>
      <c r="H40" s="28">
        <f ca="1">MAX(H$17:H26)</f>
        <v>6.5921135268318179E-3</v>
      </c>
      <c r="I40" s="28">
        <f ca="1">MAX(I$17:I26)</f>
        <v>5.4878081782970319E-3</v>
      </c>
      <c r="J40" s="28">
        <f ca="1">MAX(J$17:J26)</f>
        <v>6.8792792122546664E-3</v>
      </c>
      <c r="K40" s="28">
        <f ca="1">MAX(K$17:K26)</f>
        <v>7.1145174250172513E-3</v>
      </c>
      <c r="L40" s="28">
        <f ca="1">MAX(L$17:L26)</f>
        <v>7.63922308781473E-3</v>
      </c>
      <c r="M40" s="28">
        <f ca="1">MAX(M$17:M26)</f>
        <v>7.7993468579512443E-3</v>
      </c>
      <c r="N40" s="28">
        <f ca="1">MAX(N$17:N26)</f>
        <v>8.7459746819741942E-3</v>
      </c>
      <c r="O40" s="28">
        <f ca="1">MAX(O$17:O26)</f>
        <v>8.3764862417990641E-3</v>
      </c>
      <c r="P40" s="28">
        <f ca="1">MAX(P$17:P26)</f>
        <v>8.3107913434718565E-3</v>
      </c>
      <c r="Q40" s="28">
        <f ca="1">MAX(Q$17:Q26)</f>
        <v>8.3829660717978788E-3</v>
      </c>
      <c r="R40" s="28">
        <f ca="1">MAX(R$17:R26)</f>
        <v>9.1932857176813994E-3</v>
      </c>
      <c r="S40" s="28">
        <f ca="1">MAX(S$17:S26)</f>
        <v>1.1787302347900378E-2</v>
      </c>
      <c r="T40" s="28">
        <f ca="1">MAX(T$17:T26)</f>
        <v>2.0150332642888943E-2</v>
      </c>
      <c r="U40" s="28">
        <f ca="1">MAX(U$17:U26)</f>
        <v>2.6446188942493273E-2</v>
      </c>
      <c r="V40" s="28">
        <f ca="1">MAX(V$17:V26)</f>
        <v>3.1794650699304899E-2</v>
      </c>
      <c r="W40" s="28">
        <f ca="1">MAX(W$17:W26)</f>
        <v>3.5959122380184741E-2</v>
      </c>
      <c r="X40" s="28">
        <f ca="1">MAX(X$17:X26)</f>
        <v>4.0733073119895956E-2</v>
      </c>
      <c r="Y40" s="28">
        <f ca="1">MAX(Y$17:Y26)</f>
        <v>4.3889844818145042E-2</v>
      </c>
      <c r="Z40" s="28">
        <f ca="1">MAX(Z$17:Z26)</f>
        <v>4.733266964778296E-2</v>
      </c>
      <c r="AA40" s="28">
        <f ca="1">MAX(AA$17:AA26)</f>
        <v>4.9357848717466499E-2</v>
      </c>
      <c r="AB40" s="28">
        <f ca="1">MAX(AB$17:AB26)</f>
        <v>5.175066926337632E-2</v>
      </c>
      <c r="AC40" s="28">
        <f ca="1">MAX(AC$17:AC26)</f>
        <v>5.4050640121196016E-2</v>
      </c>
      <c r="AD40" s="28">
        <f ca="1">MAX(AD$17:AD26)</f>
        <v>5.7790231224461169E-2</v>
      </c>
      <c r="AE40" s="28">
        <f ca="1">MAX(AE$17:AE26)</f>
        <v>5.8168208533539295E-2</v>
      </c>
      <c r="AF40" s="28">
        <f ca="1">MAX(AF$17:AF26)</f>
        <v>5.6747891681990605E-2</v>
      </c>
      <c r="AG40" s="28">
        <f ca="1">MAX(AG$17:AG26)</f>
        <v>5.4139406988458844E-2</v>
      </c>
      <c r="AH40" s="28">
        <f ca="1">MAX(AH$17:AH26)</f>
        <v>5.2402569443498553E-2</v>
      </c>
      <c r="AI40" s="28">
        <f ca="1">MAX(AI$17:AI26)</f>
        <v>5.2852197962062739E-2</v>
      </c>
      <c r="AJ40" s="28">
        <f ca="1">MAX(AJ$17:AJ26)</f>
        <v>5.484732315513479E-2</v>
      </c>
      <c r="AK40" s="28">
        <f ca="1">MAX(AK$17:AK26)</f>
        <v>6.678553027622651E-2</v>
      </c>
      <c r="AL40" s="28">
        <f ca="1">MAX(AL$17:AL26)</f>
        <v>7.7506723358058666E-2</v>
      </c>
      <c r="AM40" s="28">
        <f ca="1">MAX(AM$17:AM26)</f>
        <v>0</v>
      </c>
      <c r="AN40" s="28">
        <f ca="1">MAX(AN$17:AN26)</f>
        <v>0</v>
      </c>
      <c r="AO40" s="28">
        <f ca="1">MAX(AO$17:AO26)</f>
        <v>0</v>
      </c>
      <c r="AP40" s="28">
        <f ca="1">MAX(AP$17:AP26)</f>
        <v>0</v>
      </c>
      <c r="AQ40" s="28">
        <f ca="1">MAX(AQ$17:AQ26)</f>
        <v>0</v>
      </c>
      <c r="AR40" s="28">
        <f ca="1">MAX(AR$17:AR26)</f>
        <v>0</v>
      </c>
      <c r="AS40" s="28">
        <f ca="1">MAX(AS$17:AS26)</f>
        <v>0</v>
      </c>
      <c r="AT40" s="28">
        <f ca="1">MAX(AT$17:AT26)</f>
        <v>0</v>
      </c>
      <c r="AU40" s="28">
        <f ca="1">MAX(AU$17:AU26)</f>
        <v>0</v>
      </c>
      <c r="AV40" s="28">
        <f ca="1">MAX(AV$17:AV26)</f>
        <v>0</v>
      </c>
      <c r="AW40" s="28">
        <f ca="1">MAX(AW$17:AW26)</f>
        <v>0</v>
      </c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K40" s="9">
        <f ca="1">INDEX(_SSTotalESP,ROWS($A$1:A25))</f>
        <v>19164494</v>
      </c>
      <c r="BL40" s="9">
        <f ca="1">INDEX(_SSTotalESP,ROWS($A$1:C25))</f>
        <v>19164494</v>
      </c>
      <c r="BM40" s="9"/>
    </row>
    <row r="41" spans="1:65" x14ac:dyDescent="0.25">
      <c r="A41" s="6">
        <v>11</v>
      </c>
      <c r="B41" s="28">
        <f ca="1">MAX(B$17:B27)</f>
        <v>8.4709159077042528E-3</v>
      </c>
      <c r="C41" s="28">
        <f ca="1">MAX(C$17:C27)</f>
        <v>8.1729117610829499E-3</v>
      </c>
      <c r="D41" s="28">
        <f ca="1">MAX(D$17:D27)</f>
        <v>8.0894285849858211E-3</v>
      </c>
      <c r="E41" s="28">
        <f ca="1">MAX(E$17:E27)</f>
        <v>7.2229761652930578E-3</v>
      </c>
      <c r="F41" s="28">
        <f ca="1">MAX(F$17:F27)</f>
        <v>6.5258373425422147E-3</v>
      </c>
      <c r="G41" s="28">
        <f ca="1">MAX(G$17:G27)</f>
        <v>6.7125000609707507E-3</v>
      </c>
      <c r="H41" s="28">
        <f ca="1">MAX(H$17:H27)</f>
        <v>6.5921135268318179E-3</v>
      </c>
      <c r="I41" s="28">
        <f ca="1">MAX(I$17:I27)</f>
        <v>5.7425801944951324E-3</v>
      </c>
      <c r="J41" s="28">
        <f ca="1">MAX(J$17:J27)</f>
        <v>6.8792792122546664E-3</v>
      </c>
      <c r="K41" s="28">
        <f ca="1">MAX(K$17:K27)</f>
        <v>7.1145174250172513E-3</v>
      </c>
      <c r="L41" s="28">
        <f ca="1">MAX(L$17:L27)</f>
        <v>7.63922308781473E-3</v>
      </c>
      <c r="M41" s="28">
        <f ca="1">MAX(M$17:M27)</f>
        <v>7.7993468579512443E-3</v>
      </c>
      <c r="N41" s="28">
        <f ca="1">MAX(N$17:N27)</f>
        <v>8.7459746819741942E-3</v>
      </c>
      <c r="O41" s="28">
        <f ca="1">MAX(O$17:O27)</f>
        <v>8.3764862417990641E-3</v>
      </c>
      <c r="P41" s="28">
        <f ca="1">MAX(P$17:P27)</f>
        <v>8.3107913434718565E-3</v>
      </c>
      <c r="Q41" s="28">
        <f ca="1">MAX(Q$17:Q27)</f>
        <v>8.3829660717978788E-3</v>
      </c>
      <c r="R41" s="28">
        <f ca="1">MAX(R$17:R27)</f>
        <v>1.0958674302718524E-2</v>
      </c>
      <c r="S41" s="28">
        <f ca="1">MAX(S$17:S27)</f>
        <v>1.9055120228084307E-2</v>
      </c>
      <c r="T41" s="28">
        <f ca="1">MAX(T$17:T27)</f>
        <v>2.6862833455207215E-2</v>
      </c>
      <c r="U41" s="28">
        <f ca="1">MAX(U$17:U27)</f>
        <v>3.3157224846642915E-2</v>
      </c>
      <c r="V41" s="28">
        <f ca="1">MAX(V$17:V27)</f>
        <v>3.6497601723598089E-2</v>
      </c>
      <c r="W41" s="28">
        <f ca="1">MAX(W$17:W27)</f>
        <v>3.9813981203899694E-2</v>
      </c>
      <c r="X41" s="28">
        <f ca="1">MAX(X$17:X27)</f>
        <v>4.2579711375938724E-2</v>
      </c>
      <c r="Y41" s="28">
        <f ca="1">MAX(Y$17:Y27)</f>
        <v>4.5531145880134523E-2</v>
      </c>
      <c r="Z41" s="28">
        <f ca="1">MAX(Z$17:Z27)</f>
        <v>4.740386080979371E-2</v>
      </c>
      <c r="AA41" s="28">
        <f ca="1">MAX(AA$17:AA27)</f>
        <v>4.9357848717466499E-2</v>
      </c>
      <c r="AB41" s="28">
        <f ca="1">MAX(AB$17:AB27)</f>
        <v>5.1960308572366679E-2</v>
      </c>
      <c r="AC41" s="28">
        <f ca="1">MAX(AC$17:AC27)</f>
        <v>5.5215655811353938E-2</v>
      </c>
      <c r="AD41" s="28">
        <f ca="1">MAX(AD$17:AD27)</f>
        <v>5.7790231224461169E-2</v>
      </c>
      <c r="AE41" s="28">
        <f ca="1">MAX(AE$17:AE27)</f>
        <v>5.8168208533539295E-2</v>
      </c>
      <c r="AF41" s="28">
        <f ca="1">MAX(AF$17:AF27)</f>
        <v>5.6747891681990605E-2</v>
      </c>
      <c r="AG41" s="28">
        <f ca="1">MAX(AG$17:AG27)</f>
        <v>5.4139406988458844E-2</v>
      </c>
      <c r="AH41" s="28">
        <f ca="1">MAX(AH$17:AH27)</f>
        <v>5.2402569443498553E-2</v>
      </c>
      <c r="AI41" s="28">
        <f ca="1">MAX(AI$17:AI27)</f>
        <v>5.2852197962062739E-2</v>
      </c>
      <c r="AJ41" s="28">
        <f ca="1">MAX(AJ$17:AJ27)</f>
        <v>5.484732315513479E-2</v>
      </c>
      <c r="AK41" s="28">
        <f ca="1">MAX(AK$17:AK27)</f>
        <v>6.678553027622651E-2</v>
      </c>
      <c r="AL41" s="28">
        <f ca="1">MAX(AL$17:AL27)</f>
        <v>7.7506723358058666E-2</v>
      </c>
      <c r="AM41" s="28">
        <f ca="1">MAX(AM$17:AM27)</f>
        <v>0</v>
      </c>
      <c r="AN41" s="28">
        <f ca="1">MAX(AN$17:AN27)</f>
        <v>0</v>
      </c>
      <c r="AO41" s="28">
        <f ca="1">MAX(AO$17:AO27)</f>
        <v>0</v>
      </c>
      <c r="AP41" s="28">
        <f ca="1">MAX(AP$17:AP27)</f>
        <v>0</v>
      </c>
      <c r="AQ41" s="28">
        <f ca="1">MAX(AQ$17:AQ27)</f>
        <v>0</v>
      </c>
      <c r="AR41" s="28">
        <f ca="1">MAX(AR$17:AR27)</f>
        <v>0</v>
      </c>
      <c r="AS41" s="28">
        <f ca="1">MAX(AS$17:AS27)</f>
        <v>0</v>
      </c>
      <c r="AT41" s="28">
        <f ca="1">MAX(AT$17:AT27)</f>
        <v>0</v>
      </c>
      <c r="AU41" s="28">
        <f ca="1">MAX(AU$17:AU27)</f>
        <v>0</v>
      </c>
      <c r="AV41" s="28">
        <f ca="1">MAX(AV$17:AV27)</f>
        <v>0</v>
      </c>
      <c r="AW41" s="28">
        <f ca="1">MAX(AW$17:AW27)</f>
        <v>0</v>
      </c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K41" s="9">
        <f ca="1">IFERROR(INDEX(_SSTotalESP,ROWS($A$1:A26)),IFERROR(INDEX(Previsiones_SSTotalESP,ROWS($A$1:A26)-_NumeroMeses),""))</f>
        <v>19250228.949999999</v>
      </c>
      <c r="BL41" s="9">
        <f ca="1">IFERROR(INDEX(Previsiones_SSTotalESP,ROWS($A$1:A26)-_NumeroMeses)*(1-INDEX(Errores_SSTotalESP,ROWS($A$1:A26)-_NumeroMeses)),BK41)</f>
        <v>19250228.949999999</v>
      </c>
      <c r="BM41" s="9" t="str">
        <f ca="1">IFERROR(INDEX(Previsiones_SSTotalESP,ROWS($A$1:C26)-_NumeroMeses)*INDEX(Errores_SSTotalESP,ROWS($A$1:C26)-_NumeroMeses),"")</f>
        <v/>
      </c>
    </row>
    <row r="42" spans="1:65" x14ac:dyDescent="0.25">
      <c r="A42" s="6">
        <v>12</v>
      </c>
      <c r="B42" s="28">
        <f ca="1">MAX(B$17:B28)</f>
        <v>8.4709159077042528E-3</v>
      </c>
      <c r="C42" s="28">
        <f ca="1">MAX(C$17:C28)</f>
        <v>8.1729117610829499E-3</v>
      </c>
      <c r="D42" s="28">
        <f ca="1">MAX(D$17:D28)</f>
        <v>8.0894285849858211E-3</v>
      </c>
      <c r="E42" s="28">
        <f ca="1">MAX(E$17:E28)</f>
        <v>7.2229761652930578E-3</v>
      </c>
      <c r="F42" s="28">
        <f ca="1">MAX(F$17:F28)</f>
        <v>6.5258373425422147E-3</v>
      </c>
      <c r="G42" s="28">
        <f ca="1">MAX(G$17:G28)</f>
        <v>6.7125000609707507E-3</v>
      </c>
      <c r="H42" s="28">
        <f ca="1">MAX(H$17:H28)</f>
        <v>6.5921135268318179E-3</v>
      </c>
      <c r="I42" s="28">
        <f ca="1">MAX(I$17:I28)</f>
        <v>5.7425801944951324E-3</v>
      </c>
      <c r="J42" s="28">
        <f ca="1">MAX(J$17:J28)</f>
        <v>6.8792792122546664E-3</v>
      </c>
      <c r="K42" s="28">
        <f ca="1">MAX(K$17:K28)</f>
        <v>7.1145174250172513E-3</v>
      </c>
      <c r="L42" s="28">
        <f ca="1">MAX(L$17:L28)</f>
        <v>7.63922308781473E-3</v>
      </c>
      <c r="M42" s="28">
        <f ca="1">MAX(M$17:M28)</f>
        <v>7.7993468579512443E-3</v>
      </c>
      <c r="N42" s="28">
        <f ca="1">MAX(N$17:N28)</f>
        <v>8.7459746819741942E-3</v>
      </c>
      <c r="O42" s="28">
        <f ca="1">MAX(O$17:O28)</f>
        <v>8.3764862417990641E-3</v>
      </c>
      <c r="P42" s="28">
        <f ca="1">MAX(P$17:P28)</f>
        <v>8.3107913434718565E-3</v>
      </c>
      <c r="Q42" s="28">
        <f ca="1">MAX(Q$17:Q28)</f>
        <v>9.4848797196825374E-3</v>
      </c>
      <c r="R42" s="28">
        <f ca="1">MAX(R$17:R28)</f>
        <v>1.7877435299996133E-2</v>
      </c>
      <c r="S42" s="28">
        <f ca="1">MAX(S$17:S28)</f>
        <v>2.5088688229223742E-2</v>
      </c>
      <c r="T42" s="28">
        <f ca="1">MAX(T$17:T28)</f>
        <v>3.1834603561626998E-2</v>
      </c>
      <c r="U42" s="28">
        <f ca="1">MAX(U$17:U28)</f>
        <v>3.676978748753193E-2</v>
      </c>
      <c r="V42" s="28">
        <f ca="1">MAX(V$17:V28)</f>
        <v>3.9701467504000193E-2</v>
      </c>
      <c r="W42" s="28">
        <f ca="1">MAX(W$17:W28)</f>
        <v>4.172477070005827E-2</v>
      </c>
      <c r="X42" s="28">
        <f ca="1">MAX(X$17:X28)</f>
        <v>4.4676225443065272E-2</v>
      </c>
      <c r="Y42" s="28">
        <f ca="1">MAX(Y$17:Y28)</f>
        <v>4.6199793495676059E-2</v>
      </c>
      <c r="Z42" s="28">
        <f ca="1">MAX(Z$17:Z28)</f>
        <v>4.8454917459429529E-2</v>
      </c>
      <c r="AA42" s="28">
        <f ca="1">MAX(AA$17:AA28)</f>
        <v>4.9704374945773233E-2</v>
      </c>
      <c r="AB42" s="28">
        <f ca="1">MAX(AB$17:AB28)</f>
        <v>5.3085133417621562E-2</v>
      </c>
      <c r="AC42" s="28">
        <f ca="1">MAX(AC$17:AC28)</f>
        <v>5.7138991960653647E-2</v>
      </c>
      <c r="AD42" s="28">
        <f ca="1">MAX(AD$17:AD28)</f>
        <v>5.9221013358801075E-2</v>
      </c>
      <c r="AE42" s="28">
        <f ca="1">MAX(AE$17:AE28)</f>
        <v>5.8168208533539295E-2</v>
      </c>
      <c r="AF42" s="28">
        <f ca="1">MAX(AF$17:AF28)</f>
        <v>5.6747891681990605E-2</v>
      </c>
      <c r="AG42" s="28">
        <f ca="1">MAX(AG$17:AG28)</f>
        <v>5.4139406988458844E-2</v>
      </c>
      <c r="AH42" s="28">
        <f ca="1">MAX(AH$17:AH28)</f>
        <v>5.2402569443498553E-2</v>
      </c>
      <c r="AI42" s="28">
        <f ca="1">MAX(AI$17:AI28)</f>
        <v>5.2852197962062739E-2</v>
      </c>
      <c r="AJ42" s="28">
        <f ca="1">MAX(AJ$17:AJ28)</f>
        <v>5.484732315513479E-2</v>
      </c>
      <c r="AK42" s="28">
        <f ca="1">MAX(AK$17:AK28)</f>
        <v>6.678553027622651E-2</v>
      </c>
      <c r="AL42" s="28">
        <f ca="1">MAX(AL$17:AL28)</f>
        <v>7.7506723358058666E-2</v>
      </c>
      <c r="AM42" s="28">
        <f ca="1">MAX(AM$17:AM28)</f>
        <v>0</v>
      </c>
      <c r="AN42" s="28">
        <f ca="1">MAX(AN$17:AN28)</f>
        <v>0</v>
      </c>
      <c r="AO42" s="28">
        <f ca="1">MAX(AO$17:AO28)</f>
        <v>0</v>
      </c>
      <c r="AP42" s="28">
        <f ca="1">MAX(AP$17:AP28)</f>
        <v>0</v>
      </c>
      <c r="AQ42" s="28">
        <f ca="1">MAX(AQ$17:AQ28)</f>
        <v>0</v>
      </c>
      <c r="AR42" s="28">
        <f ca="1">MAX(AR$17:AR28)</f>
        <v>0</v>
      </c>
      <c r="AS42" s="28">
        <f ca="1">MAX(AS$17:AS28)</f>
        <v>0</v>
      </c>
      <c r="AT42" s="28">
        <f ca="1">MAX(AT$17:AT28)</f>
        <v>0</v>
      </c>
      <c r="AU42" s="28">
        <f ca="1">MAX(AU$17:AU28)</f>
        <v>0</v>
      </c>
      <c r="AV42" s="28">
        <f ca="1">MAX(AV$17:AV28)</f>
        <v>0</v>
      </c>
      <c r="AW42" s="28">
        <f ca="1">MAX(AW$17:AW28)</f>
        <v>0</v>
      </c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K42" s="9">
        <f ca="1">IFERROR(INDEX(_SSTotalESP,ROWS($A$1:A27)),IFERROR(INDEX(Previsiones_SSTotalESP,ROWS($A$1:A27)-_NumeroMeses),""))</f>
        <v>19006759.59</v>
      </c>
      <c r="BL42" s="9">
        <f ca="1">IFERROR(INDEX(Previsiones_SSTotalESP,ROWS($A$1:A27)-_NumeroMeses)*(1-INDEX(Errores_SSTotalESP,ROWS($A$1:A27)-_NumeroMeses)),BK42)</f>
        <v>19006759.59</v>
      </c>
      <c r="BM42" s="9" t="str">
        <f ca="1">IFERROR(INDEX(Previsiones_SSTotalESP,ROWS($A$1:C27)-_NumeroMeses)*INDEX(Errores_SSTotalESP,ROWS($A$1:C27)-_NumeroMeses),"")</f>
        <v/>
      </c>
    </row>
    <row r="43" spans="1:65" x14ac:dyDescent="0.25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K43" s="9">
        <f ca="1">IFERROR(INDEX(_SSTotalESP,ROWS($A$1:A28)),IFERROR(INDEX(Previsiones_SSTotalESP,ROWS($A$1:A28)-_NumeroMeses),""))</f>
        <v>18458666.800000001</v>
      </c>
      <c r="BL43" s="9">
        <f ca="1">IFERROR(INDEX(Previsiones_SSTotalESP,ROWS($A$1:A28)-_NumeroMeses)*(1-INDEX(Errores_SSTotalESP,ROWS($A$1:A28)-_NumeroMeses)),BK43)</f>
        <v>18458666.800000001</v>
      </c>
      <c r="BM43" s="9" t="str">
        <f ca="1">IFERROR(INDEX(Previsiones_SSTotalESP,ROWS($A$1:C28)-_NumeroMeses)*INDEX(Errores_SSTotalESP,ROWS($A$1:C28)-_NumeroMeses),"")</f>
        <v/>
      </c>
    </row>
    <row r="44" spans="1:65" x14ac:dyDescent="0.25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K44" s="9">
        <f ca="1">IFERROR(INDEX(_SSTotalESP,ROWS($A$1:A29)),IFERROR(INDEX(Previsiones_SSTotalESP,ROWS($A$1:A29)-_NumeroMeses),""))</f>
        <v>18556128.850000001</v>
      </c>
      <c r="BL44" s="9">
        <f ca="1">IFERROR(INDEX(Previsiones_SSTotalESP,ROWS($A$1:A29)-_NumeroMeses)*(1-INDEX(Errores_SSTotalESP,ROWS($A$1:A29)-_NumeroMeses)),BK44)</f>
        <v>18556128.850000001</v>
      </c>
      <c r="BM44" s="9" t="str">
        <f ca="1">IFERROR(INDEX(Previsiones_SSTotalESP,ROWS($A$1:C29)-_NumeroMeses)*INDEX(Errores_SSTotalESP,ROWS($A$1:C29)-_NumeroMeses),"")</f>
        <v/>
      </c>
    </row>
    <row r="45" spans="1:65" x14ac:dyDescent="0.25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K45" s="9">
        <f ca="1">IFERROR(INDEX(_SSTotalESP,ROWS($A$1:A30)),IFERROR(INDEX(Previsiones_SSTotalESP,ROWS($A$1:A30)-_NumeroMeses),""))</f>
        <v>18624336.681820001</v>
      </c>
      <c r="BL45" s="9">
        <f ca="1">IFERROR(INDEX(Previsiones_SSTotalESP,ROWS($A$1:A30)-_NumeroMeses)*(1-INDEX(Errores_SSTotalESP,ROWS($A$1:A30)-_NumeroMeses)),BK45)</f>
        <v>18624336.681820001</v>
      </c>
      <c r="BM45" s="9" t="str">
        <f ca="1">IFERROR(INDEX(Previsiones_SSTotalESP,ROWS($A$1:C30)-_NumeroMeses)*INDEX(Errores_SSTotalESP,ROWS($A$1:C30)-_NumeroMeses),"")</f>
        <v/>
      </c>
    </row>
    <row r="46" spans="1:65" x14ac:dyDescent="0.25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K46" s="9">
        <f ca="1">IFERROR(INDEX(_SSTotalESP,ROWS($A$1:A31)),IFERROR(INDEX(Previsiones_SSTotalESP,ROWS($A$1:A31)-_NumeroMeses),""))</f>
        <v>18785554.300000001</v>
      </c>
      <c r="BL46" s="9">
        <f ca="1">IFERROR(INDEX(Previsiones_SSTotalESP,ROWS($A$1:A31)-_NumeroMeses)*(1-INDEX(Errores_SSTotalESP,ROWS($A$1:A31)-_NumeroMeses)),BK46)</f>
        <v>18785554.300000001</v>
      </c>
      <c r="BM46" s="9" t="str">
        <f ca="1">IFERROR(INDEX(Previsiones_SSTotalESP,ROWS($A$1:C31)-_NumeroMeses)*INDEX(Errores_SSTotalESP,ROWS($A$1:C31)-_NumeroMeses),"")</f>
        <v/>
      </c>
    </row>
    <row r="47" spans="1:65" x14ac:dyDescent="0.25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K47" s="9">
        <f ca="1">IFERROR(INDEX(_SSTotalESP,ROWS($A$1:A32)),IFERROR(INDEX(Previsiones_SSTotalESP,ROWS($A$1:A32)-_NumeroMeses),""))</f>
        <v>18792376.140000001</v>
      </c>
      <c r="BL47" s="9">
        <f ca="1">IFERROR(INDEX(Previsiones_SSTotalESP,ROWS($A$1:A32)-_NumeroMeses)*(1-INDEX(Errores_SSTotalESP,ROWS($A$1:A32)-_NumeroMeses)),BK47)</f>
        <v>18792376.140000001</v>
      </c>
      <c r="BM47" s="9" t="str">
        <f ca="1">IFERROR(INDEX(Previsiones_SSTotalESP,ROWS($A$1:C32)-_NumeroMeses)*INDEX(Errores_SSTotalESP,ROWS($A$1:C32)-_NumeroMeses),"")</f>
        <v/>
      </c>
    </row>
    <row r="48" spans="1:65" x14ac:dyDescent="0.25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K48" s="9">
        <f ca="1">IFERROR(INDEX(_SSTotalESP,ROWS($A$1:A33)),IFERROR(INDEX(Previsiones_SSTotalESP,ROWS($A$1:A33)-_NumeroMeses),""))</f>
        <v>18876389.219999999</v>
      </c>
      <c r="BL48" s="9">
        <f ca="1">IFERROR(INDEX(Previsiones_SSTotalESP,ROWS($A$1:A33)-_NumeroMeses)*(1-INDEX(Errores_SSTotalESP,ROWS($A$1:A33)-_NumeroMeses)),BK48)</f>
        <v>18876389.219999999</v>
      </c>
      <c r="BM48" s="9" t="str">
        <f ca="1">IFERROR(INDEX(Previsiones_SSTotalESP,ROWS($A$1:C33)-_NumeroMeses)*INDEX(Errores_SSTotalESP,ROWS($A$1:C33)-_NumeroMeses),"")</f>
        <v/>
      </c>
    </row>
    <row r="49" spans="7:65" x14ac:dyDescent="0.25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K49" s="9">
        <f ca="1">IFERROR(INDEX(_SSTotalESP,ROWS($A$1:A34)),IFERROR(INDEX(Previsiones_SSTotalESP,ROWS($A$1:A34)-_NumeroMeses),""))</f>
        <v>18990363.949999999</v>
      </c>
      <c r="BL49" s="9">
        <f ca="1">IFERROR(INDEX(Previsiones_SSTotalESP,ROWS($A$1:A34)-_NumeroMeses)*(1-INDEX(Errores_SSTotalESP,ROWS($A$1:A34)-_NumeroMeses)),BK49)</f>
        <v>18990363.949999999</v>
      </c>
      <c r="BM49" s="9" t="str">
        <f ca="1">IFERROR(INDEX(Previsiones_SSTotalESP,ROWS($A$1:C34)-_NumeroMeses)*INDEX(Errores_SSTotalESP,ROWS($A$1:C34)-_NumeroMeses),"")</f>
        <v/>
      </c>
    </row>
    <row r="50" spans="7:65" x14ac:dyDescent="0.25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K50" s="9">
        <f ca="1">IFERROR(INDEX(_SSTotalESP,ROWS($A$1:A35)),IFERROR(INDEX(Previsiones_SSTotalESP,ROWS($A$1:A35)-_NumeroMeses),""))</f>
        <v>19022001.57</v>
      </c>
      <c r="BL50" s="9">
        <f ca="1">IFERROR(INDEX(Previsiones_SSTotalESP,ROWS($A$1:A35)-_NumeroMeses)*(1-INDEX(Errores_SSTotalESP,ROWS($A$1:A35)-_NumeroMeses)),BK50)</f>
        <v>19022001.57</v>
      </c>
      <c r="BM50" s="9" t="str">
        <f ca="1">IFERROR(INDEX(Previsiones_SSTotalESP,ROWS($A$1:C35)-_NumeroMeses)*INDEX(Errores_SSTotalESP,ROWS($A$1:C35)-_NumeroMeses),"")</f>
        <v/>
      </c>
    </row>
    <row r="51" spans="7:65" x14ac:dyDescent="0.25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G51" s="7"/>
      <c r="BK51" s="9">
        <f ca="1">IFERROR(INDEX(_SSTotalESP,ROWS($A$1:A36)),IFERROR(INDEX(Previsiones_SSTotalESP,ROWS($A$1:A36)-_NumeroMeses),""))</f>
        <v>19048433.309999999</v>
      </c>
      <c r="BL51" s="9">
        <f ca="1">IFERROR(INDEX(Previsiones_SSTotalESP,ROWS($A$1:A36)-_NumeroMeses)*(1-INDEX(Errores_SSTotalESP,ROWS($A$1:A36)-_NumeroMeses)),BK51)</f>
        <v>19048433.309999999</v>
      </c>
      <c r="BM51" s="9" t="str">
        <f ca="1">IFERROR(INDEX(Previsiones_SSTotalESP,ROWS($A$1:C36)-_NumeroMeses)*INDEX(Errores_SSTotalESP,ROWS($A$1:C36)-_NumeroMeses),"")</f>
        <v/>
      </c>
    </row>
    <row r="52" spans="7:65" x14ac:dyDescent="0.25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K52" s="9">
        <f ca="1">IFERROR(INDEX(_SSTotalESP,ROWS($A$1:A37)),IFERROR(INDEX(Previsiones_SSTotalESP,ROWS($A$1:A37)-_NumeroMeses),""))</f>
        <v>18829480.149999999</v>
      </c>
      <c r="BL52" s="9">
        <f ca="1">IFERROR(INDEX(Previsiones_SSTotalESP,ROWS($A$1:A37)-_NumeroMeses)*(1-INDEX(Errores_SSTotalESP,ROWS($A$1:A37)-_NumeroMeses)),BK52)</f>
        <v>18829480.149999999</v>
      </c>
      <c r="BM52" s="9" t="str">
        <f ca="1">IFERROR(INDEX(Previsiones_SSTotalESP,ROWS($A$1:C37)-_NumeroMeses)*INDEX(Errores_SSTotalESP,ROWS($A$1:C37)-_NumeroMeses),"")</f>
        <v/>
      </c>
    </row>
    <row r="53" spans="7:65" x14ac:dyDescent="0.25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K53" s="9">
        <f ca="1">IFERROR(INDEX(_SSTotalESP,ROWS($A$1:A38)),IFERROR(INDEX(Previsiones_SSTotalESP,ROWS($A$1:A38)-_NumeroMeses),""))</f>
        <v>18812673.10029985</v>
      </c>
      <c r="BL53" s="9">
        <f ca="1">IFERROR(INDEX(Previsiones_SSTotalESP,ROWS($A$1:A38)-_NumeroMeses)*(1-INDEX(Errores_SSTotalESP,ROWS($A$1:A38)-_NumeroMeses)),BK53)</f>
        <v>18730032.965919133</v>
      </c>
      <c r="BM53" s="9">
        <f ca="1">IFERROR(INDEX(Previsiones_SSTotalESP,ROWS($A$1:C38)-_NumeroMeses)*INDEX(Errores_SSTotalESP,ROWS($A$1:C38)-_NumeroMeses),"")</f>
        <v>82640.13438071798</v>
      </c>
    </row>
    <row r="54" spans="7:65" x14ac:dyDescent="0.25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K54" s="9">
        <f ca="1">IFERROR(INDEX(_SSTotalESP,ROWS($A$1:A39)),IFERROR(INDEX(Previsiones_SSTotalESP,ROWS($A$1:A39)-_NumeroMeses),""))</f>
        <v>18814773.300828695</v>
      </c>
      <c r="BL54" s="9">
        <f ca="1">IFERROR(INDEX(Previsiones_SSTotalESP,ROWS($A$1:A39)-_NumeroMeses)*(1-INDEX(Errores_SSTotalESP,ROWS($A$1:A39)-_NumeroMeses)),BK54)</f>
        <v>18637477.983769216</v>
      </c>
      <c r="BM54" s="9">
        <f ca="1">IFERROR(INDEX(Previsiones_SSTotalESP,ROWS($A$1:C39)-_NumeroMeses)*INDEX(Errores_SSTotalESP,ROWS($A$1:C39)-_NumeroMeses),"")</f>
        <v>177295.31705947898</v>
      </c>
    </row>
    <row r="55" spans="7:65" x14ac:dyDescent="0.25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K55" s="9">
        <f ca="1">IFERROR(INDEX(_SSTotalESP,ROWS($A$1:A40)),IFERROR(INDEX(Previsiones_SSTotalESP,ROWS($A$1:A40)-_NumeroMeses),""))</f>
        <v>18814885.698711962</v>
      </c>
      <c r="BL55" s="9">
        <f ca="1">IFERROR(INDEX(Previsiones_SSTotalESP,ROWS($A$1:A40)-_NumeroMeses)*(1-INDEX(Errores_SSTotalESP,ROWS($A$1:A40)-_NumeroMeses)),BK55)</f>
        <v>18637589.322505075</v>
      </c>
      <c r="BM55" s="9">
        <f ca="1">IFERROR(INDEX(Previsiones_SSTotalESP,ROWS($A$1:C40)-_NumeroMeses)*INDEX(Errores_SSTotalESP,ROWS($A$1:C40)-_NumeroMeses),"")</f>
        <v>177296.37620688576</v>
      </c>
    </row>
    <row r="56" spans="7:65" x14ac:dyDescent="0.25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K56" s="9">
        <f ca="1">IFERROR(INDEX(_SSTotalESP,ROWS($A$1:A41)),IFERROR(INDEX(Previsiones_SSTotalESP,ROWS($A$1:A41)-_NumeroMeses),""))</f>
        <v>18891130.166012622</v>
      </c>
      <c r="BL56" s="9">
        <f ca="1">IFERROR(INDEX(Previsiones_SSTotalESP,ROWS($A$1:A41)-_NumeroMeses)*(1-INDEX(Errores_SSTotalESP,ROWS($A$1:A41)-_NumeroMeses)),BK56)</f>
        <v>18679190.364739947</v>
      </c>
      <c r="BM56" s="9">
        <f ca="1">IFERROR(INDEX(Previsiones_SSTotalESP,ROWS($A$1:C41)-_NumeroMeses)*INDEX(Errores_SSTotalESP,ROWS($A$1:C41)-_NumeroMeses),"")</f>
        <v>211939.80127267507</v>
      </c>
    </row>
    <row r="57" spans="7:65" x14ac:dyDescent="0.25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K57" s="9">
        <f ca="1">IFERROR(INDEX(_SSTotalESP,ROWS($A$1:A42)),IFERROR(INDEX(Previsiones_SSTotalESP,ROWS($A$1:A42)-_NumeroMeses),""))</f>
        <v>18926320.495972879</v>
      </c>
      <c r="BL57" s="9">
        <f ca="1">IFERROR(INDEX(Previsiones_SSTotalESP,ROWS($A$1:A42)-_NumeroMeses)*(1-INDEX(Errores_SSTotalESP,ROWS($A$1:A42)-_NumeroMeses)),BK57)</f>
        <v>18440081.361823648</v>
      </c>
      <c r="BM57" s="9">
        <f ca="1">IFERROR(INDEX(Previsiones_SSTotalESP,ROWS($A$1:C42)-_NumeroMeses)*INDEX(Errores_SSTotalESP,ROWS($A$1:C42)-_NumeroMeses),"")</f>
        <v>486239.13414922892</v>
      </c>
    </row>
    <row r="58" spans="7:65" x14ac:dyDescent="0.25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K58" s="9">
        <f ca="1">IFERROR(INDEX(_SSTotalESP,ROWS($A$1:A43)),IFERROR(INDEX(Previsiones_SSTotalESP,ROWS($A$1:A43)-_NumeroMeses),""))</f>
        <v>19040858.121322297</v>
      </c>
      <c r="BL58" s="9">
        <f ca="1">IFERROR(INDEX(Previsiones_SSTotalESP,ROWS($A$1:A43)-_NumeroMeses)*(1-INDEX(Errores_SSTotalESP,ROWS($A$1:A43)-_NumeroMeses)),BK58)</f>
        <v>18159972.182092879</v>
      </c>
      <c r="BM58" s="9">
        <f ca="1">IFERROR(INDEX(Previsiones_SSTotalESP,ROWS($A$1:C43)-_NumeroMeses)*INDEX(Errores_SSTotalESP,ROWS($A$1:C43)-_NumeroMeses),"")</f>
        <v>880885.93922941736</v>
      </c>
    </row>
    <row r="59" spans="7:65" x14ac:dyDescent="0.25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K59" s="9">
        <f ca="1">IFERROR(INDEX(_SSTotalESP,ROWS($A$1:A44)),IFERROR(INDEX(Previsiones_SSTotalESP,ROWS($A$1:A44)-_NumeroMeses),""))</f>
        <v>18972177.422863044</v>
      </c>
      <c r="BL59" s="9">
        <f ca="1">IFERROR(INDEX(Previsiones_SSTotalESP,ROWS($A$1:A44)-_NumeroMeses)*(1-INDEX(Errores_SSTotalESP,ROWS($A$1:A44)-_NumeroMeses)),BK59)</f>
        <v>17721225.492793463</v>
      </c>
      <c r="BM59" s="9">
        <f ca="1">IFERROR(INDEX(Previsiones_SSTotalESP,ROWS($A$1:C44)-_NumeroMeses)*INDEX(Errores_SSTotalESP,ROWS($A$1:C44)-_NumeroMeses),"")</f>
        <v>1250951.9300695821</v>
      </c>
    </row>
    <row r="60" spans="7:65" x14ac:dyDescent="0.25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K60" s="9">
        <f ca="1">IFERROR(INDEX(_SSTotalESP,ROWS($A$1:A45)),IFERROR(INDEX(Previsiones_SSTotalESP,ROWS($A$1:A45)-_NumeroMeses),""))</f>
        <v>19008058.472862788</v>
      </c>
      <c r="BL60" s="9">
        <f ca="1">IFERROR(INDEX(Previsiones_SSTotalESP,ROWS($A$1:A45)-_NumeroMeses)*(1-INDEX(Errores_SSTotalESP,ROWS($A$1:A45)-_NumeroMeses)),BK60)</f>
        <v>17534806.143232808</v>
      </c>
      <c r="BM60" s="9">
        <f ca="1">IFERROR(INDEX(Previsiones_SSTotalESP,ROWS($A$1:C45)-_NumeroMeses)*INDEX(Errores_SSTotalESP,ROWS($A$1:C45)-_NumeroMeses),"")</f>
        <v>1473252.3296299791</v>
      </c>
    </row>
    <row r="61" spans="7:65" x14ac:dyDescent="0.25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K61" s="9">
        <f ca="1">IFERROR(INDEX(_SSTotalESP,ROWS($A$1:A46)),IFERROR(INDEX(Previsiones_SSTotalESP,ROWS($A$1:A46)-_NumeroMeses),""))</f>
        <v>19057656.517201193</v>
      </c>
      <c r="BL61" s="9">
        <f ca="1">IFERROR(INDEX(Previsiones_SSTotalESP,ROWS($A$1:A46)-_NumeroMeses)*(1-INDEX(Errores_SSTotalESP,ROWS($A$1:A46)-_NumeroMeses)),BK61)</f>
        <v>17580560.005669575</v>
      </c>
      <c r="BM61" s="9">
        <f ca="1">IFERROR(INDEX(Previsiones_SSTotalESP,ROWS($A$1:C46)-_NumeroMeses)*INDEX(Errores_SSTotalESP,ROWS($A$1:C46)-_NumeroMeses),"")</f>
        <v>1477096.5115316166</v>
      </c>
    </row>
    <row r="62" spans="7:65" x14ac:dyDescent="0.25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K62" s="9">
        <f ca="1">IFERROR(INDEX(_SSTotalESP,ROWS($A$1:A47)),IFERROR(INDEX(Previsiones_SSTotalESP,ROWS($A$1:A47)-_NumeroMeses),""))</f>
        <v>19033291.972955734</v>
      </c>
      <c r="BL62" s="9">
        <f ca="1">IFERROR(INDEX(Previsiones_SSTotalESP,ROWS($A$1:A47)-_NumeroMeses)*(1-INDEX(Errores_SSTotalESP,ROWS($A$1:A47)-_NumeroMeses)),BK62)</f>
        <v>17558083.877414696</v>
      </c>
      <c r="BM62" s="9">
        <f ca="1">IFERROR(INDEX(Previsiones_SSTotalESP,ROWS($A$1:C47)-_NumeroMeses)*INDEX(Errores_SSTotalESP,ROWS($A$1:C47)-_NumeroMeses),"")</f>
        <v>1475208.0955410386</v>
      </c>
    </row>
    <row r="63" spans="7:65" x14ac:dyDescent="0.25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K63" s="9">
        <f ca="1">IFERROR(INDEX(_SSTotalESP,ROWS($A$1:A48)),IFERROR(INDEX(Previsiones_SSTotalESP,ROWS($A$1:A48)-_NumeroMeses),""))</f>
        <v>19059806.078820124</v>
      </c>
      <c r="BL63" s="9">
        <f ca="1">IFERROR(INDEX(Previsiones_SSTotalESP,ROWS($A$1:A48)-_NumeroMeses)*(1-INDEX(Errores_SSTotalESP,ROWS($A$1:A48)-_NumeroMeses)),BK63)</f>
        <v>17582542.961810768</v>
      </c>
      <c r="BM63" s="9">
        <f ca="1">IFERROR(INDEX(Previsiones_SSTotalESP,ROWS($A$1:C48)-_NumeroMeses)*INDEX(Errores_SSTotalESP,ROWS($A$1:C48)-_NumeroMeses),"")</f>
        <v>1477263.1170093564</v>
      </c>
    </row>
    <row r="64" spans="7:65" x14ac:dyDescent="0.25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K64" s="9">
        <f ca="1">IFERROR(INDEX(_SSTotalESP,ROWS($A$1:A49)),IFERROR(INDEX(Previsiones_SSTotalESP,ROWS($A$1:A49)-_NumeroMeses),""))</f>
        <v>18878872.882678676</v>
      </c>
      <c r="BL64" s="9">
        <f ca="1">IFERROR(INDEX(Previsiones_SSTotalESP,ROWS($A$1:A49)-_NumeroMeses)*(1-INDEX(Errores_SSTotalESP,ROWS($A$1:A49)-_NumeroMeses)),BK64)</f>
        <v>17415633.304848947</v>
      </c>
      <c r="BM64" s="9">
        <f ca="1">IFERROR(INDEX(Previsiones_SSTotalESP,ROWS($A$1:C49)-_NumeroMeses)*INDEX(Errores_SSTotalESP,ROWS($A$1:C49)-_NumeroMeses),"")</f>
        <v>1463239.5778297316</v>
      </c>
    </row>
    <row r="65" spans="7:65" x14ac:dyDescent="0.25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K65" s="9" t="str">
        <f ca="1">IFERROR(INDEX(_SSTotalESP,ROWS($A$1:A50)),IFERROR(INDEX(Previsiones_SSTotalESP,ROWS($A$1:A50)-_NumeroMeses),""))</f>
        <v/>
      </c>
      <c r="BL65" s="9" t="str">
        <f ca="1">IFERROR(INDEX(Previsiones_SSTotalESP,ROWS($A$1:A50)-_NumeroMeses)*(1-INDEX(Errores_SSTotalESP,ROWS($A$1:A50)-_NumeroMeses)),BK65)</f>
        <v/>
      </c>
      <c r="BM65" s="9" t="str">
        <f ca="1">IFERROR(INDEX(Previsiones_SSTotalESP,ROWS($A$1:C50)-_NumeroMeses)*INDEX(Errores_SSTotalESP,ROWS($A$1:C50)-_NumeroMeses),"")</f>
        <v/>
      </c>
    </row>
    <row r="66" spans="7:65" x14ac:dyDescent="0.25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K66" s="9" t="str">
        <f ca="1">IFERROR(INDEX(_SSTotalESP,ROWS($A$1:A51)),IFERROR(INDEX(Previsiones_SSTotalESP,ROWS($A$1:A51)-_NumeroMeses),""))</f>
        <v/>
      </c>
      <c r="BL66" s="9" t="str">
        <f ca="1">IFERROR(INDEX(Previsiones_SSTotalESP,ROWS($A$1:A51)-_NumeroMeses)*(1-INDEX(Errores_SSTotalESP,ROWS($A$1:A51)-_NumeroMeses)),BK66)</f>
        <v/>
      </c>
      <c r="BM66" s="9" t="str">
        <f ca="1">IFERROR(INDEX(Previsiones_SSTotalESP,ROWS($A$1:C51)-_NumeroMeses)*INDEX(Errores_SSTotalESP,ROWS($A$1:C51)-_NumeroMeses),"")</f>
        <v/>
      </c>
    </row>
    <row r="67" spans="7:65" x14ac:dyDescent="0.25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K67" s="9" t="str">
        <f ca="1">IFERROR(INDEX(_SSTotalESP,ROWS($A$1:A52)),IFERROR(INDEX(Previsiones_SSTotalESP,ROWS($A$1:A52)-_NumeroMeses),""))</f>
        <v/>
      </c>
      <c r="BL67" s="9" t="str">
        <f ca="1">IFERROR(INDEX(Previsiones_SSTotalESP,ROWS($A$1:A52)-_NumeroMeses)*(1-INDEX(Errores_SSTotalESP,ROWS($A$1:A52)-_NumeroMeses)),BK67)</f>
        <v/>
      </c>
      <c r="BM67" s="9" t="str">
        <f ca="1">IFERROR(INDEX(Previsiones_SSTotalESP,ROWS($A$1:C52)-_NumeroMeses)*INDEX(Errores_SSTotalESP,ROWS($A$1:C52)-_NumeroMeses),"")</f>
        <v/>
      </c>
    </row>
    <row r="68" spans="7:65" x14ac:dyDescent="0.25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K68" s="9" t="str">
        <f ca="1">IFERROR(INDEX(_SSTotalESP,ROWS($A$1:A53)),IFERROR(INDEX(Previsiones_SSTotalESP,ROWS($A$1:A53)-_NumeroMeses),""))</f>
        <v/>
      </c>
      <c r="BL68" s="9" t="str">
        <f ca="1">IFERROR(INDEX(Previsiones_SSTotalESP,ROWS($A$1:A53)-_NumeroMeses)*(1-INDEX(Errores_SSTotalESP,ROWS($A$1:A53)-_NumeroMeses)),BK68)</f>
        <v/>
      </c>
      <c r="BM68" s="9" t="str">
        <f ca="1">IFERROR(INDEX(Previsiones_SSTotalESP,ROWS($A$1:C53)-_NumeroMeses)*INDEX(Errores_SSTotalESP,ROWS($A$1:C53)-_NumeroMeses),"")</f>
        <v/>
      </c>
    </row>
    <row r="69" spans="7:65" x14ac:dyDescent="0.25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K69" s="9" t="str">
        <f ca="1">IFERROR(INDEX(_SSTotalESP,ROWS($A$1:A54)),IFERROR(INDEX(Previsiones_SSTotalESP,ROWS($A$1:A54)-_NumeroMeses),""))</f>
        <v/>
      </c>
      <c r="BL69" s="9" t="str">
        <f ca="1">IFERROR(INDEX(Previsiones_SSTotalESP,ROWS($A$1:A54)-_NumeroMeses)*(1-INDEX(Errores_SSTotalESP,ROWS($A$1:A54)-_NumeroMeses)),BK69)</f>
        <v/>
      </c>
      <c r="BM69" s="9" t="str">
        <f ca="1">IFERROR(INDEX(Previsiones_SSTotalESP,ROWS($A$1:C54)-_NumeroMeses)*INDEX(Errores_SSTotalESP,ROWS($A$1:C54)-_NumeroMeses),"")</f>
        <v/>
      </c>
    </row>
    <row r="70" spans="7:65" x14ac:dyDescent="0.25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K70" s="9" t="str">
        <f ca="1">IFERROR(INDEX(_SSTotalESP,ROWS($A$1:A55)),IFERROR(INDEX(Previsiones_SSTotalESP,ROWS($A$1:A55)-_NumeroMeses),""))</f>
        <v/>
      </c>
      <c r="BL70" s="9" t="str">
        <f ca="1">IFERROR(INDEX(Previsiones_SSTotalESP,ROWS($A$1:A55)-_NumeroMeses)*(1-INDEX(Errores_SSTotalESP,ROWS($A$1:A55)-_NumeroMeses)),BK70)</f>
        <v/>
      </c>
      <c r="BM70" s="9" t="str">
        <f ca="1">IFERROR(INDEX(Previsiones_SSTotalESP,ROWS($A$1:C55)-_NumeroMeses)*INDEX(Errores_SSTotalESP,ROWS($A$1:C55)-_NumeroMeses),"")</f>
        <v/>
      </c>
    </row>
    <row r="71" spans="7:65" x14ac:dyDescent="0.25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K71" s="9" t="str">
        <f ca="1">IFERROR(INDEX(_SSTotalESP,ROWS($A$1:A56)),IFERROR(INDEX(Previsiones_SSTotalESP,ROWS($A$1:A56)-_NumeroMeses),""))</f>
        <v/>
      </c>
      <c r="BL71" s="9" t="str">
        <f ca="1">IFERROR(INDEX(Previsiones_SSTotalESP,ROWS($A$1:A56)-_NumeroMeses)*(1-INDEX(Errores_SSTotalESP,ROWS($A$1:A56)-_NumeroMeses)),BK71)</f>
        <v/>
      </c>
      <c r="BM71" s="9" t="str">
        <f ca="1">IFERROR(INDEX(Previsiones_SSTotalESP,ROWS($A$1:C56)-_NumeroMeses)*INDEX(Errores_SSTotalESP,ROWS($A$1:C56)-_NumeroMeses),"")</f>
        <v/>
      </c>
    </row>
    <row r="72" spans="7:65" x14ac:dyDescent="0.25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K72" s="9" t="str">
        <f ca="1">IFERROR(INDEX(_SSTotalESP,ROWS($A$1:A57)),IFERROR(INDEX(Previsiones_SSTotalESP,ROWS($A$1:A57)-_NumeroMeses),""))</f>
        <v/>
      </c>
      <c r="BL72" s="9" t="str">
        <f ca="1">IFERROR(INDEX(Previsiones_SSTotalESP,ROWS($A$1:A57)-_NumeroMeses)*(1-INDEX(Errores_SSTotalESP,ROWS($A$1:A57)-_NumeroMeses)),BK72)</f>
        <v/>
      </c>
      <c r="BM72" s="9" t="str">
        <f ca="1">IFERROR(INDEX(Previsiones_SSTotalESP,ROWS($A$1:C57)-_NumeroMeses)*INDEX(Errores_SSTotalESP,ROWS($A$1:C57)-_NumeroMeses),"")</f>
        <v/>
      </c>
    </row>
    <row r="73" spans="7:65" x14ac:dyDescent="0.25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K73" s="9" t="str">
        <f ca="1">IFERROR(INDEX(_SSTotalESP,ROWS($A$1:A58)),IFERROR(INDEX(Previsiones_SSTotalESP,ROWS($A$1:A58)-_NumeroMeses),""))</f>
        <v/>
      </c>
      <c r="BL73" s="9" t="str">
        <f ca="1">IFERROR(INDEX(Previsiones_SSTotalESP,ROWS($A$1:A58)-_NumeroMeses)*(1-INDEX(Errores_SSTotalESP,ROWS($A$1:A58)-_NumeroMeses)),BK73)</f>
        <v/>
      </c>
      <c r="BM73" s="9" t="str">
        <f ca="1">IFERROR(INDEX(Previsiones_SSTotalESP,ROWS($A$1:C58)-_NumeroMeses)*INDEX(Errores_SSTotalESP,ROWS($A$1:C58)-_NumeroMeses),"")</f>
        <v/>
      </c>
    </row>
    <row r="74" spans="7:65" x14ac:dyDescent="0.25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K74" s="9" t="str">
        <f ca="1">IFERROR(INDEX(_SSTotalESP,ROWS($A$1:A59)),IFERROR(INDEX(Previsiones_SSTotalESP,ROWS($A$1:A59)-_NumeroMeses),""))</f>
        <v/>
      </c>
      <c r="BL74" s="9" t="str">
        <f ca="1">IFERROR(INDEX(Previsiones_SSTotalESP,ROWS($A$1:A59)-_NumeroMeses)*(1-INDEX(Errores_SSTotalESP,ROWS($A$1:A59)-_NumeroMeses)),BK74)</f>
        <v/>
      </c>
      <c r="BM74" s="9" t="str">
        <f ca="1">IFERROR(INDEX(Previsiones_SSTotalESP,ROWS($A$1:C59)-_NumeroMeses)*INDEX(Errores_SSTotalESP,ROWS($A$1:C59)-_NumeroMeses),"")</f>
        <v/>
      </c>
    </row>
    <row r="75" spans="7:65" x14ac:dyDescent="0.25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K75" s="9" t="str">
        <f ca="1">IFERROR(INDEX(_SSTotalESP,ROWS($A$1:A60)),IFERROR(INDEX(Previsiones_SSTotalESP,ROWS($A$1:A60)-_NumeroMeses),""))</f>
        <v/>
      </c>
      <c r="BL75" s="9" t="str">
        <f ca="1">IFERROR(INDEX(Previsiones_SSTotalESP,ROWS($A$1:A60)-_NumeroMeses)*(1-INDEX(Errores_SSTotalESP,ROWS($A$1:A60)-_NumeroMeses)),BK75)</f>
        <v/>
      </c>
      <c r="BM75" s="9" t="str">
        <f ca="1">IFERROR(INDEX(Previsiones_SSTotalESP,ROWS($A$1:C60)-_NumeroMeses)*INDEX(Errores_SSTotalESP,ROWS($A$1:C60)-_NumeroMeses),"")</f>
        <v/>
      </c>
    </row>
    <row r="76" spans="7:65" x14ac:dyDescent="0.25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</row>
    <row r="77" spans="7:65" x14ac:dyDescent="0.25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</row>
    <row r="78" spans="7:65" x14ac:dyDescent="0.25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 spans="7:65" x14ac:dyDescent="0.25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 spans="7:65" x14ac:dyDescent="0.25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 spans="6:54" x14ac:dyDescent="0.25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 spans="6:54" x14ac:dyDescent="0.25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 spans="6:54" x14ac:dyDescent="0.25"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 spans="6:54" x14ac:dyDescent="0.25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 spans="6:54" x14ac:dyDescent="0.25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 spans="6:54" x14ac:dyDescent="0.25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 spans="6:54" x14ac:dyDescent="0.25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 spans="6:54" x14ac:dyDescent="0.25"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 spans="6:54" x14ac:dyDescent="0.25"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 spans="6:54" x14ac:dyDescent="0.25"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 spans="6:54" x14ac:dyDescent="0.25"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 spans="6:54" x14ac:dyDescent="0.25"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 spans="6:54" x14ac:dyDescent="0.25"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 spans="6:54" x14ac:dyDescent="0.25"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 spans="6:54" x14ac:dyDescent="0.25"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 spans="6:54" x14ac:dyDescent="0.25"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 spans="6:54" x14ac:dyDescent="0.25"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 spans="6:54" x14ac:dyDescent="0.25"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 spans="6:54" x14ac:dyDescent="0.25"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 spans="6:54" x14ac:dyDescent="0.25"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 spans="6:54" x14ac:dyDescent="0.25"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 spans="6:54" x14ac:dyDescent="0.25"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 spans="6:54" x14ac:dyDescent="0.25"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</row>
    <row r="104" spans="6:54" x14ac:dyDescent="0.25"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</row>
    <row r="105" spans="6:54" x14ac:dyDescent="0.25"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</row>
    <row r="106" spans="6:54" x14ac:dyDescent="0.25"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</row>
    <row r="107" spans="6:54" x14ac:dyDescent="0.25"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</row>
    <row r="108" spans="6:54" x14ac:dyDescent="0.25"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</row>
    <row r="109" spans="6:54" x14ac:dyDescent="0.25"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 spans="6:54" x14ac:dyDescent="0.25"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 spans="6:54" x14ac:dyDescent="0.25"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 spans="6:54" x14ac:dyDescent="0.25"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 spans="2:63" x14ac:dyDescent="0.2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 spans="2:63" x14ac:dyDescent="0.2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 spans="2:63" x14ac:dyDescent="0.2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 spans="2:63" x14ac:dyDescent="0.2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K116" s="7"/>
    </row>
    <row r="117" spans="2:63" x14ac:dyDescent="0.2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K117" s="7"/>
    </row>
    <row r="118" spans="2:63" x14ac:dyDescent="0.2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K118" s="7"/>
    </row>
    <row r="119" spans="2:63" x14ac:dyDescent="0.2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K119" s="7"/>
    </row>
    <row r="120" spans="2:63" x14ac:dyDescent="0.2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K120" s="7"/>
    </row>
    <row r="121" spans="2:63" x14ac:dyDescent="0.2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K121" s="7"/>
    </row>
    <row r="122" spans="2:63" x14ac:dyDescent="0.2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K122" s="7"/>
    </row>
    <row r="123" spans="2:63" x14ac:dyDescent="0.2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K123" s="7"/>
    </row>
    <row r="124" spans="2:63" x14ac:dyDescent="0.2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K124" s="7"/>
    </row>
    <row r="125" spans="2:63" x14ac:dyDescent="0.2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K125" s="7"/>
    </row>
    <row r="126" spans="2:63" x14ac:dyDescent="0.2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K126" s="7"/>
    </row>
    <row r="127" spans="2:63" x14ac:dyDescent="0.2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K127" s="7"/>
    </row>
    <row r="128" spans="2:63" x14ac:dyDescent="0.2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K128" s="7"/>
    </row>
    <row r="129" spans="2:63" x14ac:dyDescent="0.2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K129" s="7"/>
    </row>
    <row r="130" spans="2:63" x14ac:dyDescent="0.2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K130" s="7"/>
    </row>
    <row r="131" spans="2:63" x14ac:dyDescent="0.2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K131" s="7"/>
    </row>
    <row r="132" spans="2:63" x14ac:dyDescent="0.2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K132" s="7"/>
    </row>
    <row r="133" spans="2:63" x14ac:dyDescent="0.2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K133" s="7"/>
    </row>
    <row r="134" spans="2:63" x14ac:dyDescent="0.2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K134" s="7"/>
    </row>
    <row r="135" spans="2:63" x14ac:dyDescent="0.2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K135" s="7"/>
    </row>
    <row r="136" spans="2:63" x14ac:dyDescent="0.2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K136" s="7"/>
    </row>
    <row r="137" spans="2:63" x14ac:dyDescent="0.2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K137" s="7"/>
    </row>
    <row r="138" spans="2:63" x14ac:dyDescent="0.2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K138" s="7"/>
    </row>
    <row r="139" spans="2:63" x14ac:dyDescent="0.2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K139" s="7"/>
    </row>
    <row r="140" spans="2:63" x14ac:dyDescent="0.2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K140" s="7"/>
    </row>
    <row r="141" spans="2:63" x14ac:dyDescent="0.2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K141" s="7"/>
    </row>
    <row r="142" spans="2:63" x14ac:dyDescent="0.2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K142" s="7"/>
    </row>
    <row r="143" spans="2:63" x14ac:dyDescent="0.2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K143" s="7"/>
    </row>
    <row r="144" spans="2:63" x14ac:dyDescent="0.2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K144" s="7"/>
    </row>
    <row r="145" spans="2:63" x14ac:dyDescent="0.2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K145" s="7"/>
    </row>
    <row r="146" spans="2:63" x14ac:dyDescent="0.2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K146" s="7"/>
    </row>
    <row r="147" spans="2:63" x14ac:dyDescent="0.2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K147" s="7"/>
    </row>
    <row r="148" spans="2:63" x14ac:dyDescent="0.2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K148" s="7"/>
    </row>
    <row r="149" spans="2:63" x14ac:dyDescent="0.2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K149" s="7"/>
    </row>
    <row r="150" spans="2:63" x14ac:dyDescent="0.2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K150" s="7"/>
    </row>
    <row r="151" spans="2:63" x14ac:dyDescent="0.2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K151" s="7"/>
    </row>
    <row r="152" spans="2:63" x14ac:dyDescent="0.2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K152" s="7"/>
    </row>
    <row r="153" spans="2:63" x14ac:dyDescent="0.2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K153" s="7"/>
    </row>
    <row r="154" spans="2:63" x14ac:dyDescent="0.2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K154" s="7"/>
    </row>
    <row r="155" spans="2:63" x14ac:dyDescent="0.2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K155" s="7"/>
    </row>
    <row r="156" spans="2:63" x14ac:dyDescent="0.2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K156" s="7"/>
    </row>
    <row r="157" spans="2:63" x14ac:dyDescent="0.2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K157" s="7"/>
    </row>
    <row r="158" spans="2:63" x14ac:dyDescent="0.2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K158" s="7"/>
    </row>
    <row r="159" spans="2:63" x14ac:dyDescent="0.2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K159" s="7"/>
    </row>
    <row r="160" spans="2:63" x14ac:dyDescent="0.2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K160" s="7"/>
    </row>
    <row r="161" spans="2:63" x14ac:dyDescent="0.2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K161" s="7"/>
    </row>
    <row r="162" spans="2:63" x14ac:dyDescent="0.2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K162" s="7"/>
    </row>
    <row r="163" spans="2:63" x14ac:dyDescent="0.2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K163" s="7"/>
    </row>
    <row r="164" spans="2:63" x14ac:dyDescent="0.2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K164" s="7"/>
    </row>
    <row r="165" spans="2:63" x14ac:dyDescent="0.2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K165" s="7"/>
    </row>
    <row r="166" spans="2:63" x14ac:dyDescent="0.2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K166" s="7"/>
    </row>
    <row r="167" spans="2:63" x14ac:dyDescent="0.2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K167" s="7"/>
    </row>
    <row r="168" spans="2:63" x14ac:dyDescent="0.2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K168" s="7"/>
    </row>
    <row r="169" spans="2:63" x14ac:dyDescent="0.2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K169" s="7"/>
    </row>
    <row r="170" spans="2:63" x14ac:dyDescent="0.2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K170" s="7"/>
    </row>
    <row r="171" spans="2:63" x14ac:dyDescent="0.2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K171" s="7"/>
    </row>
    <row r="172" spans="2:63" x14ac:dyDescent="0.2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K172" s="7"/>
    </row>
    <row r="173" spans="2:63" x14ac:dyDescent="0.2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K173" s="7"/>
    </row>
    <row r="174" spans="2:63" x14ac:dyDescent="0.2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K174" s="7"/>
    </row>
    <row r="175" spans="2:63" x14ac:dyDescent="0.2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K175" s="7"/>
    </row>
    <row r="176" spans="2:63" x14ac:dyDescent="0.2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K176" s="7"/>
    </row>
    <row r="177" spans="2:63" x14ac:dyDescent="0.2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K177" s="7"/>
    </row>
    <row r="178" spans="2:63" x14ac:dyDescent="0.2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K178" s="7"/>
    </row>
    <row r="179" spans="2:63" x14ac:dyDescent="0.2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K179" s="7"/>
    </row>
    <row r="180" spans="2:63" x14ac:dyDescent="0.2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K180" s="7"/>
    </row>
    <row r="181" spans="2:63" x14ac:dyDescent="0.2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K181" s="7"/>
    </row>
    <row r="182" spans="2:63" x14ac:dyDescent="0.2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K182" s="7"/>
    </row>
    <row r="183" spans="2:63" x14ac:dyDescent="0.2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K183" s="7"/>
    </row>
    <row r="184" spans="2:63" x14ac:dyDescent="0.2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K184" s="7"/>
    </row>
    <row r="185" spans="2:63" x14ac:dyDescent="0.2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K185" s="7"/>
    </row>
    <row r="186" spans="2:63" x14ac:dyDescent="0.2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K186" s="7"/>
    </row>
    <row r="187" spans="2:63" x14ac:dyDescent="0.2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K187" s="7"/>
    </row>
    <row r="188" spans="2:63" x14ac:dyDescent="0.2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K188" s="7"/>
    </row>
    <row r="189" spans="2:63" x14ac:dyDescent="0.2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K189" s="7"/>
    </row>
    <row r="190" spans="2:63" x14ac:dyDescent="0.2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K190" s="7"/>
    </row>
    <row r="191" spans="2:63" x14ac:dyDescent="0.2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K191" s="7"/>
    </row>
    <row r="192" spans="2:63" x14ac:dyDescent="0.2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K192" s="7"/>
    </row>
    <row r="193" spans="2:63" x14ac:dyDescent="0.2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K193" s="7"/>
    </row>
    <row r="194" spans="2:63" x14ac:dyDescent="0.2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K194" s="7"/>
    </row>
    <row r="195" spans="2:63" x14ac:dyDescent="0.2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K195" s="7"/>
    </row>
    <row r="196" spans="2:63" x14ac:dyDescent="0.2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K196" s="7"/>
    </row>
    <row r="197" spans="2:63" x14ac:dyDescent="0.2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K197" s="7"/>
    </row>
    <row r="198" spans="2:63" x14ac:dyDescent="0.2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K198" s="7"/>
    </row>
    <row r="199" spans="2:63" x14ac:dyDescent="0.2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K199" s="7"/>
    </row>
    <row r="200" spans="2:63" x14ac:dyDescent="0.2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K200" s="7"/>
    </row>
    <row r="201" spans="2:63" x14ac:dyDescent="0.2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K201" s="7"/>
    </row>
    <row r="202" spans="2:63" x14ac:dyDescent="0.2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K202" s="7"/>
    </row>
    <row r="203" spans="2:63" x14ac:dyDescent="0.2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K203" s="7"/>
    </row>
    <row r="204" spans="2:63" x14ac:dyDescent="0.2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K204" s="7"/>
    </row>
    <row r="205" spans="2:63" x14ac:dyDescent="0.2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K205" s="7"/>
    </row>
    <row r="206" spans="2:63" x14ac:dyDescent="0.2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K206" s="7"/>
    </row>
    <row r="207" spans="2:63" x14ac:dyDescent="0.2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K207" s="7"/>
    </row>
    <row r="208" spans="2:63" x14ac:dyDescent="0.2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K208" s="7"/>
    </row>
    <row r="209" spans="2:63" x14ac:dyDescent="0.2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K209" s="7"/>
    </row>
    <row r="210" spans="2:63" x14ac:dyDescent="0.2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K210" s="7"/>
    </row>
    <row r="211" spans="2:63" x14ac:dyDescent="0.2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K211" s="7"/>
    </row>
    <row r="212" spans="2:63" x14ac:dyDescent="0.2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K212" s="7"/>
    </row>
    <row r="213" spans="2:63" x14ac:dyDescent="0.2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K213" s="7"/>
    </row>
    <row r="214" spans="2:63" x14ac:dyDescent="0.2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K214" s="7"/>
    </row>
    <row r="215" spans="2:63" x14ac:dyDescent="0.2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K215" s="7"/>
    </row>
    <row r="216" spans="2:63" x14ac:dyDescent="0.2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K216" s="7"/>
    </row>
    <row r="217" spans="2:63" x14ac:dyDescent="0.2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K217" s="7"/>
    </row>
    <row r="218" spans="2:63" x14ac:dyDescent="0.2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K218" s="7"/>
    </row>
    <row r="219" spans="2:63" x14ac:dyDescent="0.2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K219" s="7"/>
    </row>
    <row r="220" spans="2:63" x14ac:dyDescent="0.2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K220" s="7"/>
    </row>
    <row r="221" spans="2:63" x14ac:dyDescent="0.2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K221" s="7"/>
    </row>
    <row r="222" spans="2:63" x14ac:dyDescent="0.2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K222" s="7"/>
    </row>
    <row r="223" spans="2:63" x14ac:dyDescent="0.2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K223" s="7"/>
    </row>
    <row r="224" spans="2:63" x14ac:dyDescent="0.2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K224" s="7"/>
    </row>
    <row r="225" spans="2:63" x14ac:dyDescent="0.2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K225" s="7"/>
    </row>
    <row r="226" spans="2:63" x14ac:dyDescent="0.2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K226" s="7"/>
    </row>
    <row r="227" spans="2:63" x14ac:dyDescent="0.2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K227" s="7"/>
    </row>
    <row r="228" spans="2:63" x14ac:dyDescent="0.2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K228" s="7"/>
    </row>
    <row r="229" spans="2:63" x14ac:dyDescent="0.2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K229" s="7"/>
    </row>
    <row r="230" spans="2:63" x14ac:dyDescent="0.2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K230" s="7"/>
    </row>
    <row r="231" spans="2:63" x14ac:dyDescent="0.2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K231" s="7"/>
    </row>
    <row r="232" spans="2:63" x14ac:dyDescent="0.25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K232" s="7"/>
    </row>
    <row r="233" spans="2:63" x14ac:dyDescent="0.25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K233" s="7"/>
    </row>
    <row r="234" spans="2:63" x14ac:dyDescent="0.25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K234" s="7"/>
    </row>
    <row r="235" spans="2:63" x14ac:dyDescent="0.25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K235" s="7"/>
    </row>
    <row r="236" spans="2:63" x14ac:dyDescent="0.25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K236" s="7"/>
    </row>
    <row r="237" spans="2:63" x14ac:dyDescent="0.25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K237" s="7"/>
    </row>
    <row r="238" spans="2:63" x14ac:dyDescent="0.25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K238" s="7"/>
    </row>
    <row r="239" spans="2:63" x14ac:dyDescent="0.25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K239" s="7"/>
    </row>
    <row r="240" spans="2:63" x14ac:dyDescent="0.25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K240" s="7"/>
    </row>
    <row r="241" spans="2:63" x14ac:dyDescent="0.25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K241" s="7"/>
    </row>
    <row r="242" spans="2:63" x14ac:dyDescent="0.25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K242" s="7"/>
    </row>
    <row r="243" spans="2:63" x14ac:dyDescent="0.25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K243" s="7"/>
    </row>
    <row r="244" spans="2:63" x14ac:dyDescent="0.25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K244" s="7"/>
    </row>
    <row r="245" spans="2:63" x14ac:dyDescent="0.25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K245" s="7"/>
    </row>
    <row r="246" spans="2:63" x14ac:dyDescent="0.25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K246" s="7"/>
    </row>
    <row r="247" spans="2:63" x14ac:dyDescent="0.25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K247" s="7"/>
    </row>
    <row r="248" spans="2:63" x14ac:dyDescent="0.25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K248" s="7"/>
    </row>
    <row r="249" spans="2:63" x14ac:dyDescent="0.25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K249" s="7"/>
    </row>
    <row r="250" spans="2:63" x14ac:dyDescent="0.25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K250" s="7"/>
    </row>
    <row r="251" spans="2:63" x14ac:dyDescent="0.25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K251" s="7"/>
    </row>
    <row r="252" spans="2:63" x14ac:dyDescent="0.25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K252" s="7"/>
    </row>
    <row r="253" spans="2:63" x14ac:dyDescent="0.25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K253" s="7"/>
    </row>
    <row r="254" spans="2:63" x14ac:dyDescent="0.25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K254" s="7"/>
    </row>
    <row r="255" spans="2:63" x14ac:dyDescent="0.25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K255" s="7"/>
    </row>
    <row r="256" spans="2:63" x14ac:dyDescent="0.25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K256" s="7"/>
    </row>
    <row r="257" spans="2:63" x14ac:dyDescent="0.25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K257" s="7"/>
    </row>
    <row r="258" spans="2:63" x14ac:dyDescent="0.25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K258" s="7"/>
    </row>
    <row r="259" spans="2:63" x14ac:dyDescent="0.25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K259" s="7"/>
    </row>
    <row r="260" spans="2:63" x14ac:dyDescent="0.25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K260" s="7"/>
    </row>
    <row r="261" spans="2:63" x14ac:dyDescent="0.25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K261" s="7"/>
    </row>
    <row r="262" spans="2:63" x14ac:dyDescent="0.25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K262" s="7"/>
    </row>
    <row r="263" spans="2:63" x14ac:dyDescent="0.25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K263" s="7"/>
    </row>
    <row r="264" spans="2:63" x14ac:dyDescent="0.25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K264" s="7"/>
    </row>
    <row r="265" spans="2:63" x14ac:dyDescent="0.25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K265" s="7"/>
    </row>
    <row r="266" spans="2:63" x14ac:dyDescent="0.25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K266" s="7"/>
    </row>
    <row r="267" spans="2:63" x14ac:dyDescent="0.25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K267" s="7"/>
    </row>
    <row r="268" spans="2:63" x14ac:dyDescent="0.25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K268" s="7"/>
    </row>
    <row r="269" spans="2:63" x14ac:dyDescent="0.25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K269" s="7"/>
    </row>
    <row r="270" spans="2:63" x14ac:dyDescent="0.25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K270" s="7"/>
    </row>
    <row r="271" spans="2:63" x14ac:dyDescent="0.25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K271" s="7"/>
    </row>
    <row r="272" spans="2:63" x14ac:dyDescent="0.25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K272" s="7"/>
    </row>
    <row r="273" spans="2:63" x14ac:dyDescent="0.25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K273" s="7"/>
    </row>
    <row r="274" spans="2:63" x14ac:dyDescent="0.25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K274" s="7"/>
    </row>
    <row r="275" spans="2:63" x14ac:dyDescent="0.25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K275" s="7"/>
    </row>
    <row r="276" spans="2:63" x14ac:dyDescent="0.25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K276" s="7"/>
    </row>
    <row r="277" spans="2:63" x14ac:dyDescent="0.25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K277" s="7"/>
    </row>
    <row r="278" spans="2:63" x14ac:dyDescent="0.25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K278" s="7"/>
    </row>
    <row r="279" spans="2:63" x14ac:dyDescent="0.25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K279" s="7"/>
    </row>
    <row r="280" spans="2:63" x14ac:dyDescent="0.25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K280" s="7"/>
    </row>
    <row r="281" spans="2:63" x14ac:dyDescent="0.25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K281" s="7"/>
    </row>
    <row r="282" spans="2:63" x14ac:dyDescent="0.25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K282" s="7"/>
    </row>
    <row r="283" spans="2:63" x14ac:dyDescent="0.25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K283" s="7"/>
    </row>
    <row r="284" spans="2:63" x14ac:dyDescent="0.25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K284" s="7"/>
    </row>
    <row r="285" spans="2:63" x14ac:dyDescent="0.25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K285" s="7"/>
    </row>
    <row r="286" spans="2:63" x14ac:dyDescent="0.25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K286" s="7"/>
    </row>
    <row r="287" spans="2:63" x14ac:dyDescent="0.25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K287" s="7"/>
    </row>
    <row r="288" spans="2:63" x14ac:dyDescent="0.25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K288" s="7"/>
    </row>
    <row r="289" spans="2:63" x14ac:dyDescent="0.25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K289" s="7"/>
    </row>
    <row r="290" spans="2:63" x14ac:dyDescent="0.25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K290" s="7"/>
    </row>
    <row r="291" spans="2:63" x14ac:dyDescent="0.25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K291" s="7"/>
    </row>
    <row r="292" spans="2:63" x14ac:dyDescent="0.25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K292" s="7"/>
    </row>
    <row r="293" spans="2:63" x14ac:dyDescent="0.25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K293" s="7"/>
    </row>
    <row r="294" spans="2:63" x14ac:dyDescent="0.25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K294" s="7"/>
    </row>
    <row r="295" spans="2:63" x14ac:dyDescent="0.25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K295" s="7"/>
    </row>
    <row r="296" spans="2:63" x14ac:dyDescent="0.25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K296" s="7"/>
    </row>
    <row r="297" spans="2:63" x14ac:dyDescent="0.25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K297" s="7"/>
    </row>
    <row r="298" spans="2:63" x14ac:dyDescent="0.25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K298" s="7"/>
    </row>
    <row r="299" spans="2:63" x14ac:dyDescent="0.25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K299" s="7"/>
    </row>
    <row r="300" spans="2:63" x14ac:dyDescent="0.25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K300" s="7"/>
    </row>
    <row r="301" spans="2:63" x14ac:dyDescent="0.25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K301" s="7"/>
    </row>
    <row r="302" spans="2:63" x14ac:dyDescent="0.25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K302" s="7"/>
    </row>
    <row r="303" spans="2:63" x14ac:dyDescent="0.25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K303" s="7"/>
    </row>
    <row r="304" spans="2:63" x14ac:dyDescent="0.25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K304" s="7"/>
    </row>
    <row r="305" spans="2:63" x14ac:dyDescent="0.25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K305" s="7"/>
    </row>
    <row r="306" spans="2:63" x14ac:dyDescent="0.25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K306" s="7"/>
    </row>
    <row r="307" spans="2:63" x14ac:dyDescent="0.25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K307" s="7"/>
    </row>
    <row r="308" spans="2:63" x14ac:dyDescent="0.25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K308" s="7"/>
    </row>
    <row r="309" spans="2:63" x14ac:dyDescent="0.25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K309" s="7"/>
    </row>
    <row r="310" spans="2:63" x14ac:dyDescent="0.25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K310" s="7"/>
    </row>
    <row r="311" spans="2:63" x14ac:dyDescent="0.25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K311" s="7"/>
    </row>
    <row r="312" spans="2:63" x14ac:dyDescent="0.25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K312" s="7"/>
    </row>
    <row r="313" spans="2:63" x14ac:dyDescent="0.25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K313" s="7"/>
    </row>
    <row r="314" spans="2:63" x14ac:dyDescent="0.25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K314" s="7"/>
    </row>
    <row r="315" spans="2:63" x14ac:dyDescent="0.25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K315" s="7"/>
    </row>
    <row r="316" spans="2:63" x14ac:dyDescent="0.25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K316" s="7"/>
    </row>
    <row r="317" spans="2:63" x14ac:dyDescent="0.25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K317" s="7"/>
    </row>
    <row r="318" spans="2:63" x14ac:dyDescent="0.25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K318" s="7"/>
    </row>
    <row r="319" spans="2:63" x14ac:dyDescent="0.25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K319" s="7"/>
    </row>
    <row r="320" spans="2:63" x14ac:dyDescent="0.25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K320" s="7"/>
    </row>
    <row r="321" spans="2:63" x14ac:dyDescent="0.25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K321" s="7"/>
    </row>
    <row r="322" spans="2:63" x14ac:dyDescent="0.25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K322" s="7"/>
    </row>
    <row r="323" spans="2:63" x14ac:dyDescent="0.25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K323" s="7"/>
    </row>
    <row r="324" spans="2:63" x14ac:dyDescent="0.25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K324" s="7"/>
    </row>
    <row r="325" spans="2:63" x14ac:dyDescent="0.25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K325" s="7"/>
    </row>
    <row r="326" spans="2:63" x14ac:dyDescent="0.25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K326" s="7"/>
    </row>
    <row r="327" spans="2:63" x14ac:dyDescent="0.25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K327" s="7"/>
    </row>
    <row r="328" spans="2:63" x14ac:dyDescent="0.25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K328" s="7"/>
    </row>
    <row r="329" spans="2:63" x14ac:dyDescent="0.25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K329" s="7"/>
    </row>
    <row r="330" spans="2:63" x14ac:dyDescent="0.25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K330" s="7"/>
    </row>
    <row r="331" spans="2:63" x14ac:dyDescent="0.25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K331" s="7"/>
    </row>
    <row r="332" spans="2:63" x14ac:dyDescent="0.25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K332" s="7"/>
    </row>
    <row r="333" spans="2:63" x14ac:dyDescent="0.25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K333" s="7"/>
    </row>
    <row r="334" spans="2:63" x14ac:dyDescent="0.25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K334" s="7"/>
    </row>
    <row r="335" spans="2:63" x14ac:dyDescent="0.25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K335" s="7"/>
    </row>
    <row r="336" spans="2:63" x14ac:dyDescent="0.25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K336" s="7"/>
    </row>
    <row r="337" spans="2:63" x14ac:dyDescent="0.25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K337" s="7"/>
    </row>
    <row r="338" spans="2:63" x14ac:dyDescent="0.25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K338" s="7"/>
    </row>
    <row r="339" spans="2:63" x14ac:dyDescent="0.25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K339" s="7"/>
    </row>
    <row r="340" spans="2:63" x14ac:dyDescent="0.25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K340" s="7"/>
    </row>
    <row r="341" spans="2:63" x14ac:dyDescent="0.25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K341" s="7"/>
    </row>
    <row r="342" spans="2:63" x14ac:dyDescent="0.25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K342" s="7"/>
    </row>
    <row r="343" spans="2:63" x14ac:dyDescent="0.25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K343" s="7"/>
    </row>
    <row r="344" spans="2:63" x14ac:dyDescent="0.25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K344" s="7"/>
    </row>
    <row r="345" spans="2:63" x14ac:dyDescent="0.25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K345" s="7"/>
    </row>
    <row r="346" spans="2:63" x14ac:dyDescent="0.25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K346" s="7"/>
    </row>
    <row r="347" spans="2:63" x14ac:dyDescent="0.25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K347" s="7"/>
    </row>
    <row r="348" spans="2:63" x14ac:dyDescent="0.25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K348" s="7"/>
    </row>
    <row r="349" spans="2:63" x14ac:dyDescent="0.25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K349" s="7"/>
    </row>
    <row r="350" spans="2:63" x14ac:dyDescent="0.25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K350" s="7"/>
    </row>
    <row r="351" spans="2:63" x14ac:dyDescent="0.25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K351" s="7"/>
    </row>
    <row r="352" spans="2:63" x14ac:dyDescent="0.25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K352" s="7"/>
    </row>
    <row r="353" spans="2:63" x14ac:dyDescent="0.25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K353" s="7"/>
    </row>
    <row r="354" spans="2:63" x14ac:dyDescent="0.25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K354" s="7"/>
    </row>
    <row r="355" spans="2:63" x14ac:dyDescent="0.25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K355" s="7"/>
    </row>
    <row r="356" spans="2:63" x14ac:dyDescent="0.25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K356" s="7"/>
    </row>
    <row r="357" spans="2:63" x14ac:dyDescent="0.25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K357" s="7"/>
    </row>
    <row r="358" spans="2:63" x14ac:dyDescent="0.25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K358" s="7"/>
    </row>
    <row r="359" spans="2:63" x14ac:dyDescent="0.25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K359" s="7"/>
    </row>
    <row r="360" spans="2:63" x14ac:dyDescent="0.25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K360" s="7"/>
    </row>
    <row r="361" spans="2:63" x14ac:dyDescent="0.25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K361" s="7"/>
    </row>
    <row r="362" spans="2:63" x14ac:dyDescent="0.25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K362" s="7"/>
    </row>
    <row r="363" spans="2:63" x14ac:dyDescent="0.25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K363" s="7"/>
    </row>
    <row r="364" spans="2:63" x14ac:dyDescent="0.25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K364" s="7"/>
    </row>
    <row r="365" spans="2:63" x14ac:dyDescent="0.25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K365" s="7"/>
    </row>
    <row r="366" spans="2:63" x14ac:dyDescent="0.25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K366" s="7"/>
    </row>
    <row r="367" spans="2:63" x14ac:dyDescent="0.25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K367" s="7"/>
    </row>
    <row r="368" spans="2:63" x14ac:dyDescent="0.25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K368" s="7"/>
    </row>
    <row r="369" spans="2:63" x14ac:dyDescent="0.25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K369" s="7"/>
    </row>
    <row r="370" spans="2:63" x14ac:dyDescent="0.25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K370" s="7"/>
    </row>
    <row r="371" spans="2:63" x14ac:dyDescent="0.25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K371" s="7"/>
    </row>
    <row r="372" spans="2:63" x14ac:dyDescent="0.25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K372" s="7"/>
    </row>
    <row r="373" spans="2:63" x14ac:dyDescent="0.25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K373" s="7"/>
    </row>
    <row r="374" spans="2:63" x14ac:dyDescent="0.25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K374" s="7"/>
    </row>
    <row r="375" spans="2:63" x14ac:dyDescent="0.25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K375" s="7"/>
    </row>
    <row r="376" spans="2:63" x14ac:dyDescent="0.25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K376" s="7"/>
    </row>
    <row r="377" spans="2:63" x14ac:dyDescent="0.25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K377" s="7"/>
    </row>
    <row r="378" spans="2:63" x14ac:dyDescent="0.25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K378" s="7"/>
    </row>
    <row r="379" spans="2:63" x14ac:dyDescent="0.25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K379" s="7"/>
    </row>
    <row r="380" spans="2:63" x14ac:dyDescent="0.25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K380" s="7"/>
    </row>
    <row r="381" spans="2:63" x14ac:dyDescent="0.25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K381" s="7"/>
    </row>
    <row r="382" spans="2:63" x14ac:dyDescent="0.25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K382" s="7"/>
    </row>
    <row r="383" spans="2:63" x14ac:dyDescent="0.25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K383" s="7"/>
    </row>
    <row r="384" spans="2:63" x14ac:dyDescent="0.25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K384" s="7"/>
    </row>
    <row r="385" spans="2:63" x14ac:dyDescent="0.25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K385" s="7"/>
    </row>
    <row r="386" spans="2:63" x14ac:dyDescent="0.25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K386" s="7"/>
    </row>
    <row r="387" spans="2:63" x14ac:dyDescent="0.25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K387" s="7"/>
    </row>
    <row r="388" spans="2:63" x14ac:dyDescent="0.25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K388" s="7"/>
    </row>
    <row r="389" spans="2:63" x14ac:dyDescent="0.25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K389" s="7"/>
    </row>
    <row r="390" spans="2:63" x14ac:dyDescent="0.25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K390" s="7"/>
    </row>
    <row r="391" spans="2:63" x14ac:dyDescent="0.25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K391" s="7"/>
    </row>
    <row r="392" spans="2:63" x14ac:dyDescent="0.25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K392" s="7"/>
    </row>
    <row r="393" spans="2:63" x14ac:dyDescent="0.25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K393" s="7"/>
    </row>
    <row r="394" spans="2:63" x14ac:dyDescent="0.25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K394" s="7"/>
    </row>
    <row r="395" spans="2:63" x14ac:dyDescent="0.25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K395" s="7"/>
    </row>
    <row r="396" spans="2:63" x14ac:dyDescent="0.25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K396" s="7"/>
    </row>
    <row r="397" spans="2:63" x14ac:dyDescent="0.25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K397" s="7"/>
    </row>
    <row r="398" spans="2:63" x14ac:dyDescent="0.25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K398" s="7"/>
    </row>
    <row r="399" spans="2:63" x14ac:dyDescent="0.25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K399" s="7"/>
    </row>
    <row r="400" spans="2:63" x14ac:dyDescent="0.25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K400" s="7"/>
    </row>
    <row r="401" spans="2:63" x14ac:dyDescent="0.25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K401" s="7"/>
    </row>
    <row r="402" spans="2:63" x14ac:dyDescent="0.25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K402" s="7"/>
    </row>
    <row r="403" spans="2:63" x14ac:dyDescent="0.25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K403" s="7"/>
    </row>
    <row r="404" spans="2:63" x14ac:dyDescent="0.25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K404" s="7"/>
    </row>
    <row r="405" spans="2:63" x14ac:dyDescent="0.25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K405" s="7"/>
    </row>
    <row r="406" spans="2:63" x14ac:dyDescent="0.25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K406" s="7"/>
    </row>
    <row r="407" spans="2:63" x14ac:dyDescent="0.25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K407" s="7"/>
    </row>
    <row r="408" spans="2:63" x14ac:dyDescent="0.25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K408" s="7"/>
    </row>
    <row r="409" spans="2:63" x14ac:dyDescent="0.25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K409" s="7"/>
    </row>
    <row r="410" spans="2:63" x14ac:dyDescent="0.25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K410" s="7"/>
    </row>
    <row r="411" spans="2:63" x14ac:dyDescent="0.25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K411" s="7"/>
    </row>
    <row r="412" spans="2:63" x14ac:dyDescent="0.25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K412" s="7"/>
    </row>
    <row r="413" spans="2:63" x14ac:dyDescent="0.25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K413" s="7"/>
    </row>
    <row r="414" spans="2:63" x14ac:dyDescent="0.25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K414" s="7"/>
    </row>
    <row r="415" spans="2:63" x14ac:dyDescent="0.25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K415" s="7"/>
    </row>
    <row r="416" spans="2:63" x14ac:dyDescent="0.25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K416" s="7"/>
    </row>
    <row r="417" spans="2:63" x14ac:dyDescent="0.25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K417" s="7"/>
    </row>
    <row r="418" spans="2:63" x14ac:dyDescent="0.25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K418" s="7"/>
    </row>
    <row r="419" spans="2:63" x14ac:dyDescent="0.25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K419" s="7"/>
    </row>
    <row r="420" spans="2:63" x14ac:dyDescent="0.25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K420" s="7"/>
    </row>
    <row r="421" spans="2:63" x14ac:dyDescent="0.25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K421" s="7"/>
    </row>
    <row r="422" spans="2:63" x14ac:dyDescent="0.25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K422" s="7"/>
    </row>
    <row r="423" spans="2:63" x14ac:dyDescent="0.25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K423" s="7"/>
    </row>
    <row r="424" spans="2:63" x14ac:dyDescent="0.25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K424" s="7"/>
    </row>
    <row r="425" spans="2:63" x14ac:dyDescent="0.25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K425" s="7"/>
    </row>
    <row r="426" spans="2:63" x14ac:dyDescent="0.25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K426" s="7"/>
    </row>
    <row r="427" spans="2:63" x14ac:dyDescent="0.25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K427" s="7"/>
    </row>
    <row r="428" spans="2:63" x14ac:dyDescent="0.25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K428" s="7"/>
    </row>
    <row r="429" spans="2:63" x14ac:dyDescent="0.25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K429" s="7"/>
    </row>
    <row r="430" spans="2:63" x14ac:dyDescent="0.25">
      <c r="BK430" s="7"/>
    </row>
    <row r="431" spans="2:63" x14ac:dyDescent="0.25">
      <c r="BK431" s="7"/>
    </row>
    <row r="432" spans="2:63" x14ac:dyDescent="0.25">
      <c r="BK432" s="7"/>
    </row>
    <row r="433" spans="63:63" x14ac:dyDescent="0.25">
      <c r="BK433" s="7"/>
    </row>
    <row r="434" spans="63:63" x14ac:dyDescent="0.25">
      <c r="BK434" s="7"/>
    </row>
    <row r="435" spans="63:63" x14ac:dyDescent="0.25">
      <c r="BK435" s="7"/>
    </row>
    <row r="436" spans="63:63" x14ac:dyDescent="0.25">
      <c r="BK43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22</vt:i4>
      </vt:variant>
    </vt:vector>
  </HeadingPairs>
  <TitlesOfParts>
    <vt:vector size="29" baseType="lpstr">
      <vt:lpstr>Panel Registros</vt:lpstr>
      <vt:lpstr>ParoRegCLM</vt:lpstr>
      <vt:lpstr>SSAutCLM</vt:lpstr>
      <vt:lpstr>SSTotalCLM</vt:lpstr>
      <vt:lpstr>ParoRegESP</vt:lpstr>
      <vt:lpstr>SSAutESP</vt:lpstr>
      <vt:lpstr>SSTotalESP</vt:lpstr>
      <vt:lpstr>_Disponible_Registral</vt:lpstr>
      <vt:lpstr>_Fecha_Registral</vt:lpstr>
      <vt:lpstr>_Horizonte_Registral</vt:lpstr>
      <vt:lpstr>'Panel Registros'!Área_de_impresión</vt:lpstr>
      <vt:lpstr>Indicador_ParoRegCLM</vt:lpstr>
      <vt:lpstr>Indicador_ParoRegESP</vt:lpstr>
      <vt:lpstr>Indicador_SSAutCLM</vt:lpstr>
      <vt:lpstr>Indicador_SSAutESP</vt:lpstr>
      <vt:lpstr>Indicador_SSTotalCLM</vt:lpstr>
      <vt:lpstr>Indicador_SSTotalESP</vt:lpstr>
      <vt:lpstr>Inferior_ParoRegCLM</vt:lpstr>
      <vt:lpstr>Inferior_ParoRegESP</vt:lpstr>
      <vt:lpstr>Inferior_SSAutCLM</vt:lpstr>
      <vt:lpstr>Inferior_SSAutESP</vt:lpstr>
      <vt:lpstr>Inferior_SSTotalCLM</vt:lpstr>
      <vt:lpstr>Inferior_SSTotalESP</vt:lpstr>
      <vt:lpstr>Intervalo_ParoRegCLM</vt:lpstr>
      <vt:lpstr>Intervalo_ParoRegESP</vt:lpstr>
      <vt:lpstr>Intervalo_SSAutCLM</vt:lpstr>
      <vt:lpstr>Intervalo_SSAutESP</vt:lpstr>
      <vt:lpstr>Intervalo_SSTotalCLM</vt:lpstr>
      <vt:lpstr>Intervalo_SSTotalESP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ihidalgo</dc:creator>
  <cp:lastModifiedBy>ihidalgo Isidro Hidalgo Arellano tfno:9252 88098</cp:lastModifiedBy>
  <cp:lastPrinted>2020-07-02T07:40:11Z</cp:lastPrinted>
  <dcterms:created xsi:type="dcterms:W3CDTF">2012-12-13T09:28:43Z</dcterms:created>
  <dcterms:modified xsi:type="dcterms:W3CDTF">2021-02-02T08:32:24Z</dcterms:modified>
</cp:coreProperties>
</file>