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тиик\Закиров И. Р\"/>
    </mc:Choice>
  </mc:AlternateContent>
  <bookViews>
    <workbookView xWindow="0" yWindow="0" windowWidth="28800" windowHeight="12435"/>
  </bookViews>
  <sheets>
    <sheet name="Лаба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Q19" i="1"/>
  <c r="C37" i="1" s="1"/>
  <c r="K37" i="1" s="1"/>
  <c r="M19" i="1"/>
  <c r="C33" i="1" s="1"/>
  <c r="E19" i="1"/>
  <c r="C31" i="1" s="1"/>
  <c r="K31" i="1" s="1"/>
  <c r="C12" i="1"/>
  <c r="H12" i="1" s="1"/>
  <c r="Q9" i="1"/>
  <c r="F5" i="1"/>
  <c r="R19" i="1" s="1"/>
  <c r="C38" i="1" s="1"/>
  <c r="K38" i="1" s="1"/>
  <c r="E5" i="1"/>
  <c r="N19" i="1" s="1"/>
  <c r="C35" i="1" s="1"/>
  <c r="K35" i="1" s="1"/>
  <c r="D5" i="1"/>
  <c r="J19" i="1" s="1"/>
  <c r="C28" i="1" s="1"/>
  <c r="C5" i="1"/>
  <c r="D46" i="1" s="1"/>
  <c r="E51" i="1" s="1"/>
  <c r="G4" i="1"/>
  <c r="K33" i="1" l="1"/>
  <c r="K28" i="1"/>
  <c r="J5" i="1"/>
  <c r="C11" i="1"/>
  <c r="H11" i="1" s="1"/>
  <c r="C13" i="1"/>
  <c r="H13" i="1" s="1"/>
  <c r="C19" i="1"/>
  <c r="G19" i="1"/>
  <c r="C25" i="1" s="1"/>
  <c r="K25" i="1" s="1"/>
  <c r="K19" i="1"/>
  <c r="C32" i="1" s="1"/>
  <c r="O19" i="1"/>
  <c r="C36" i="1" s="1"/>
  <c r="K36" i="1" s="1"/>
  <c r="E46" i="1"/>
  <c r="G5" i="1"/>
  <c r="C10" i="1"/>
  <c r="H10" i="1" s="1"/>
  <c r="D19" i="1"/>
  <c r="C24" i="1" s="1"/>
  <c r="K24" i="1" s="1"/>
  <c r="H19" i="1"/>
  <c r="C23" i="1" s="1"/>
  <c r="K23" i="1" s="1"/>
  <c r="L19" i="1"/>
  <c r="C27" i="1" s="1"/>
  <c r="K27" i="1" s="1"/>
  <c r="P19" i="1"/>
  <c r="C29" i="1" s="1"/>
  <c r="K29" i="1" s="1"/>
  <c r="F46" i="1"/>
  <c r="C46" i="1"/>
  <c r="D51" i="1" s="1"/>
  <c r="C56" i="1" s="1"/>
  <c r="I19" i="1"/>
  <c r="C26" i="1" s="1"/>
  <c r="K26" i="1" s="1"/>
  <c r="N9" i="1"/>
  <c r="N10" i="1"/>
  <c r="F19" i="1"/>
  <c r="C34" i="1" s="1"/>
  <c r="K34" i="1" s="1"/>
  <c r="H15" i="1" l="1"/>
  <c r="L38" i="1"/>
  <c r="K32" i="1"/>
  <c r="L37" i="1"/>
  <c r="L39" i="1" s="1"/>
  <c r="H16" i="1"/>
  <c r="N38" i="1"/>
  <c r="C59" i="1"/>
  <c r="C51" i="1"/>
  <c r="D56" i="1" s="1"/>
  <c r="C30" i="1"/>
  <c r="S19" i="1"/>
  <c r="K30" i="1" l="1"/>
  <c r="K41" i="1" s="1"/>
  <c r="K42" i="1" s="1"/>
  <c r="N37" i="1"/>
  <c r="N39" i="1" s="1"/>
</calcChain>
</file>

<file path=xl/sharedStrings.xml><?xml version="1.0" encoding="utf-8"?>
<sst xmlns="http://schemas.openxmlformats.org/spreadsheetml/2006/main" count="221" uniqueCount="104">
  <si>
    <t>bcabbcdabacbbacbbddcbbaccbbdbdadaac</t>
  </si>
  <si>
    <t>bcabbcd</t>
  </si>
  <si>
    <t>bc</t>
  </si>
  <si>
    <t>bb</t>
  </si>
  <si>
    <t>cd</t>
  </si>
  <si>
    <t>Состояние</t>
  </si>
  <si>
    <t>a</t>
  </si>
  <si>
    <t>b</t>
  </si>
  <si>
    <t>c</t>
  </si>
  <si>
    <t>d</t>
  </si>
  <si>
    <t>Всего</t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</si>
  <si>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</si>
  <si>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X</t>
    </r>
  </si>
  <si>
    <t>H(X)</t>
  </si>
  <si>
    <t>X</t>
  </si>
  <si>
    <t>P</t>
  </si>
  <si>
    <t>Шаг</t>
  </si>
  <si>
    <t>Коды</t>
  </si>
  <si>
    <t>00</t>
  </si>
  <si>
    <t>01</t>
  </si>
  <si>
    <t>1</t>
  </si>
  <si>
    <t>10</t>
  </si>
  <si>
    <t>11</t>
  </si>
  <si>
    <t>Закодированное сообщение</t>
  </si>
  <si>
    <t>n с чертой</t>
  </si>
  <si>
    <t>Избыточность</t>
  </si>
  <si>
    <t>aa</t>
  </si>
  <si>
    <t>ab</t>
  </si>
  <si>
    <t>ac</t>
  </si>
  <si>
    <t>ad</t>
  </si>
  <si>
    <t>ba</t>
  </si>
  <si>
    <t>bd</t>
  </si>
  <si>
    <t>ca</t>
  </si>
  <si>
    <t>cb</t>
  </si>
  <si>
    <t>cc</t>
  </si>
  <si>
    <t>da</t>
  </si>
  <si>
    <t>db</t>
  </si>
  <si>
    <t>dc</t>
  </si>
  <si>
    <t>dd</t>
  </si>
  <si>
    <t>всего</t>
  </si>
  <si>
    <t xml:space="preserve">остаток - </t>
  </si>
  <si>
    <t>10000000000</t>
  </si>
  <si>
    <t>bcabbc</t>
  </si>
  <si>
    <t>h(x)=x9+x8+x4+x2+x</t>
  </si>
  <si>
    <t>01000000000</t>
  </si>
  <si>
    <t>1101</t>
  </si>
  <si>
    <t>0</t>
  </si>
  <si>
    <t>-</t>
  </si>
  <si>
    <t>000</t>
  </si>
  <si>
    <t>0110</t>
  </si>
  <si>
    <t>001</t>
  </si>
  <si>
    <t>h(x)*x4=x13+x12+x8+x6+x5</t>
  </si>
  <si>
    <t>11000101100000</t>
  </si>
  <si>
    <t>00100000000</t>
  </si>
  <si>
    <t>1111</t>
  </si>
  <si>
    <t>n=15</t>
  </si>
  <si>
    <t>g(x)=x4+x+1</t>
  </si>
  <si>
    <t>код - 10011</t>
  </si>
  <si>
    <t>00010000000</t>
  </si>
  <si>
    <t>1110</t>
  </si>
  <si>
    <t>010</t>
  </si>
  <si>
    <t>k=11</t>
  </si>
  <si>
    <t>n=k+r</t>
  </si>
  <si>
    <t>F(x)=x13+x12+x8+x6+x5+x3+x2+1</t>
  </si>
  <si>
    <t>011000101101101</t>
  </si>
  <si>
    <t>00001000000</t>
  </si>
  <si>
    <t>0111</t>
  </si>
  <si>
    <t>r=4</t>
  </si>
  <si>
    <t>R(x)=x3+x2+1</t>
  </si>
  <si>
    <t>ошибка -</t>
  </si>
  <si>
    <t>011000101101001</t>
  </si>
  <si>
    <t>2-й разряд</t>
  </si>
  <si>
    <t>00000100000</t>
  </si>
  <si>
    <t>1010</t>
  </si>
  <si>
    <t>00000010000</t>
  </si>
  <si>
    <t>0101</t>
  </si>
  <si>
    <t>1000</t>
  </si>
  <si>
    <t>00000001000</t>
  </si>
  <si>
    <t>1011</t>
  </si>
  <si>
    <t>1001</t>
  </si>
  <si>
    <t>00000000100</t>
  </si>
  <si>
    <t>1100</t>
  </si>
  <si>
    <t>00000000010</t>
  </si>
  <si>
    <t>10110</t>
  </si>
  <si>
    <t>00000000001</t>
  </si>
  <si>
    <t>0011</t>
  </si>
  <si>
    <t>10111</t>
  </si>
  <si>
    <t>остаток</t>
  </si>
  <si>
    <t>0100</t>
  </si>
  <si>
    <t>11010</t>
  </si>
  <si>
    <t>0010</t>
  </si>
  <si>
    <t>11011</t>
  </si>
  <si>
    <t>0001</t>
  </si>
  <si>
    <t>11110</t>
  </si>
  <si>
    <t>11111</t>
  </si>
  <si>
    <t>x3</t>
  </si>
  <si>
    <t>x2=0 x1=1</t>
  </si>
  <si>
    <t>x2</t>
  </si>
  <si>
    <t>b=00 a=01</t>
  </si>
  <si>
    <t>x1</t>
  </si>
  <si>
    <t>c=10 d=11</t>
  </si>
  <si>
    <t>x1=c+d</t>
  </si>
  <si>
    <t>Аналогично с Шенноном</t>
  </si>
  <si>
    <t>x2=b+a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</si>
</sst>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justify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0" fillId="2" borderId="5" xfId="0" applyNumberFormat="1" applyFill="1" applyBorder="1"/>
    <xf numFmtId="164" fontId="3" fillId="2" borderId="4" xfId="0" applyNumberFormat="1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2" fontId="5" fillId="3" borderId="11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5" fillId="0" borderId="13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vertical="center" wrapText="1"/>
    </xf>
    <xf numFmtId="0" fontId="0" fillId="0" borderId="0" xfId="0" applyFont="1"/>
    <xf numFmtId="0" fontId="0" fillId="3" borderId="14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0" borderId="17" xfId="0" applyFont="1" applyFill="1" applyBorder="1"/>
    <xf numFmtId="165" fontId="0" fillId="2" borderId="18" xfId="0" applyNumberFormat="1" applyFont="1" applyFill="1" applyBorder="1"/>
    <xf numFmtId="165" fontId="0" fillId="2" borderId="19" xfId="0" applyNumberFormat="1" applyFill="1" applyBorder="1"/>
    <xf numFmtId="165" fontId="0" fillId="0" borderId="0" xfId="0" applyNumberFormat="1"/>
    <xf numFmtId="0" fontId="5" fillId="3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49" fontId="0" fillId="0" borderId="8" xfId="0" applyNumberFormat="1" applyBorder="1"/>
    <xf numFmtId="49" fontId="0" fillId="0" borderId="20" xfId="0" applyNumberFormat="1" applyBorder="1"/>
    <xf numFmtId="0" fontId="5" fillId="3" borderId="2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0" xfId="0" applyFont="1" applyFill="1" applyBorder="1"/>
    <xf numFmtId="0" fontId="0" fillId="3" borderId="22" xfId="0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/>
    <xf numFmtId="49" fontId="0" fillId="0" borderId="0" xfId="0" applyNumberFormat="1" applyBorder="1"/>
    <xf numFmtId="49" fontId="0" fillId="0" borderId="22" xfId="0" applyNumberFormat="1" applyBorder="1"/>
    <xf numFmtId="165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5" fillId="2" borderId="2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0" fillId="2" borderId="22" xfId="0" applyNumberForma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/>
    <xf numFmtId="49" fontId="0" fillId="2" borderId="23" xfId="0" applyNumberFormat="1" applyFill="1" applyBorder="1" applyAlignment="1">
      <alignment horizontal="center" vertical="center"/>
    </xf>
    <xf numFmtId="49" fontId="0" fillId="0" borderId="21" xfId="0" applyNumberFormat="1" applyBorder="1"/>
    <xf numFmtId="165" fontId="5" fillId="2" borderId="8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0" fontId="0" fillId="0" borderId="24" xfId="0" applyBorder="1"/>
    <xf numFmtId="0" fontId="0" fillId="0" borderId="9" xfId="0" applyBorder="1"/>
    <xf numFmtId="49" fontId="0" fillId="0" borderId="4" xfId="0" applyNumberFormat="1" applyBorder="1"/>
    <xf numFmtId="49" fontId="0" fillId="0" borderId="0" xfId="0" applyNumberFormat="1"/>
    <xf numFmtId="0" fontId="0" fillId="3" borderId="24" xfId="0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vertical="center" wrapText="1"/>
    </xf>
    <xf numFmtId="0" fontId="0" fillId="0" borderId="25" xfId="0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6" xfId="0" applyFill="1" applyBorder="1"/>
    <xf numFmtId="0" fontId="0" fillId="2" borderId="26" xfId="0" applyFill="1" applyBorder="1"/>
    <xf numFmtId="164" fontId="0" fillId="2" borderId="18" xfId="0" applyNumberFormat="1" applyFill="1" applyBorder="1"/>
    <xf numFmtId="164" fontId="0" fillId="2" borderId="19" xfId="0" applyNumberFormat="1" applyFill="1" applyBorder="1"/>
    <xf numFmtId="164" fontId="0" fillId="2" borderId="27" xfId="0" applyNumberFormat="1" applyFill="1" applyBorder="1"/>
    <xf numFmtId="0" fontId="0" fillId="0" borderId="0" xfId="0" applyFill="1" applyBorder="1"/>
    <xf numFmtId="164" fontId="0" fillId="2" borderId="2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26</xdr:row>
      <xdr:rowOff>0</xdr:rowOff>
    </xdr:from>
    <xdr:to>
      <xdr:col>20</xdr:col>
      <xdr:colOff>155227</xdr:colOff>
      <xdr:row>49</xdr:row>
      <xdr:rowOff>38757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0575" y="6562725"/>
          <a:ext cx="3203227" cy="471553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24</xdr:col>
      <xdr:colOff>459224</xdr:colOff>
      <xdr:row>43</xdr:row>
      <xdr:rowOff>170371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8575" y="6562725"/>
          <a:ext cx="3126224" cy="368509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35</xdr:col>
      <xdr:colOff>525963</xdr:colOff>
      <xdr:row>39</xdr:row>
      <xdr:rowOff>124387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83675" y="5305425"/>
          <a:ext cx="3573963" cy="4086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zoomScale="70" zoomScaleNormal="70" workbookViewId="0">
      <selection activeCell="X42" sqref="X42"/>
    </sheetView>
  </sheetViews>
  <sheetFormatPr defaultRowHeight="15" x14ac:dyDescent="0.25"/>
  <cols>
    <col min="2" max="2" width="44.7109375" customWidth="1"/>
    <col min="3" max="3" width="10.7109375" bestFit="1" customWidth="1"/>
    <col min="4" max="6" width="9.42578125" bestFit="1" customWidth="1"/>
    <col min="7" max="7" width="9.28515625" bestFit="1" customWidth="1"/>
    <col min="8" max="8" width="9.42578125" bestFit="1" customWidth="1"/>
    <col min="10" max="10" width="16.85546875" customWidth="1"/>
    <col min="23" max="23" width="12.5703125" customWidth="1"/>
    <col min="25" max="25" width="12" bestFit="1" customWidth="1"/>
  </cols>
  <sheetData>
    <row r="1" spans="2:17" ht="21.75" customHeight="1" thickBot="1" x14ac:dyDescent="0.3">
      <c r="B1" s="1" t="s">
        <v>0</v>
      </c>
      <c r="M1" t="s">
        <v>1</v>
      </c>
      <c r="N1" t="s">
        <v>2</v>
      </c>
      <c r="O1" t="s">
        <v>3</v>
      </c>
      <c r="P1" t="s">
        <v>4</v>
      </c>
    </row>
    <row r="2" spans="2:17" ht="15.75" thickBot="1" x14ac:dyDescent="0.3"/>
    <row r="3" spans="2:17" ht="19.5" thickBot="1" x14ac:dyDescent="0.3"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4" t="s">
        <v>10</v>
      </c>
    </row>
    <row r="4" spans="2:17" ht="36" customHeight="1" thickBot="1" x14ac:dyDescent="0.3">
      <c r="B4" s="5" t="s">
        <v>11</v>
      </c>
      <c r="C4" s="6">
        <v>8</v>
      </c>
      <c r="D4" s="6">
        <v>13</v>
      </c>
      <c r="E4" s="6">
        <v>8</v>
      </c>
      <c r="F4" s="6">
        <v>6</v>
      </c>
      <c r="G4" s="7">
        <f>SUM(C4:F4)</f>
        <v>35</v>
      </c>
    </row>
    <row r="5" spans="2:17" ht="36.75" customHeight="1" thickBot="1" x14ac:dyDescent="0.3">
      <c r="B5" s="5" t="s">
        <v>12</v>
      </c>
      <c r="C5" s="8">
        <f>C4/35</f>
        <v>0.22857142857142856</v>
      </c>
      <c r="D5" s="8">
        <f t="shared" ref="D5:F5" si="0">D4/35</f>
        <v>0.37142857142857144</v>
      </c>
      <c r="E5" s="8">
        <f t="shared" si="0"/>
        <v>0.22857142857142856</v>
      </c>
      <c r="F5" s="8">
        <f t="shared" si="0"/>
        <v>0.17142857142857143</v>
      </c>
      <c r="G5" s="9">
        <f>SUM(C5:F5)</f>
        <v>1</v>
      </c>
      <c r="I5" s="10" t="s">
        <v>13</v>
      </c>
      <c r="J5" s="11">
        <f>-(C5*LOG(C5,2)+D5*LOG(D5,2)+E5*LOG(E5,2)+F5*LOG(F5,2))</f>
        <v>1.9402689786546483</v>
      </c>
    </row>
    <row r="7" spans="2:17" ht="15.75" thickBot="1" x14ac:dyDescent="0.3"/>
    <row r="8" spans="2:17" ht="16.5" thickBot="1" x14ac:dyDescent="0.3">
      <c r="B8" s="12" t="s">
        <v>14</v>
      </c>
      <c r="C8" s="12" t="s">
        <v>15</v>
      </c>
      <c r="D8" s="13" t="s">
        <v>16</v>
      </c>
      <c r="E8" s="14"/>
      <c r="F8" s="15" t="s">
        <v>17</v>
      </c>
      <c r="G8" s="16"/>
    </row>
    <row r="9" spans="2:17" ht="16.5" thickBot="1" x14ac:dyDescent="0.3">
      <c r="B9" s="17"/>
      <c r="C9" s="17"/>
      <c r="D9" s="18">
        <v>1</v>
      </c>
      <c r="E9" s="19">
        <v>2</v>
      </c>
      <c r="F9" s="20"/>
      <c r="G9" s="21"/>
      <c r="N9">
        <f>D5*F5</f>
        <v>6.3673469387755102E-2</v>
      </c>
      <c r="Q9">
        <f>1.29/2</f>
        <v>0.64500000000000002</v>
      </c>
    </row>
    <row r="10" spans="2:17" ht="16.5" thickBot="1" x14ac:dyDescent="0.3">
      <c r="B10" s="22" t="s">
        <v>7</v>
      </c>
      <c r="C10" s="23">
        <f>D5</f>
        <v>0.37142857142857144</v>
      </c>
      <c r="D10" s="24">
        <v>0</v>
      </c>
      <c r="E10" s="25">
        <v>0</v>
      </c>
      <c r="F10" s="26" t="s">
        <v>18</v>
      </c>
      <c r="G10" s="27"/>
      <c r="H10">
        <f>C10*2</f>
        <v>0.74285714285714288</v>
      </c>
      <c r="N10">
        <f>C5*E5</f>
        <v>5.2244897959183668E-2</v>
      </c>
    </row>
    <row r="11" spans="2:17" ht="16.5" thickBot="1" x14ac:dyDescent="0.3">
      <c r="B11" s="22" t="s">
        <v>6</v>
      </c>
      <c r="C11" s="23">
        <f>C5</f>
        <v>0.22857142857142856</v>
      </c>
      <c r="D11" s="28"/>
      <c r="E11" s="29">
        <v>1</v>
      </c>
      <c r="F11" s="30" t="s">
        <v>19</v>
      </c>
      <c r="G11" s="27"/>
      <c r="H11">
        <f t="shared" ref="H11:H13" si="1">C11*2</f>
        <v>0.45714285714285713</v>
      </c>
    </row>
    <row r="12" spans="2:17" ht="16.5" thickBot="1" x14ac:dyDescent="0.3">
      <c r="B12" s="22" t="s">
        <v>8</v>
      </c>
      <c r="C12" s="23">
        <f>E5</f>
        <v>0.22857142857142856</v>
      </c>
      <c r="D12" s="24" t="s">
        <v>20</v>
      </c>
      <c r="E12" s="31">
        <v>0</v>
      </c>
      <c r="F12" s="30" t="s">
        <v>21</v>
      </c>
      <c r="G12" s="27"/>
      <c r="H12">
        <f t="shared" si="1"/>
        <v>0.45714285714285713</v>
      </c>
    </row>
    <row r="13" spans="2:17" ht="16.5" thickBot="1" x14ac:dyDescent="0.3">
      <c r="B13" s="22" t="s">
        <v>9</v>
      </c>
      <c r="C13" s="23">
        <f>F5</f>
        <v>0.17142857142857143</v>
      </c>
      <c r="D13" s="28"/>
      <c r="E13" s="32" t="s">
        <v>20</v>
      </c>
      <c r="F13" s="30" t="s">
        <v>22</v>
      </c>
      <c r="G13" s="27"/>
      <c r="H13">
        <f t="shared" si="1"/>
        <v>0.34285714285714286</v>
      </c>
    </row>
    <row r="14" spans="2:17" ht="30.75" thickBot="1" x14ac:dyDescent="0.3">
      <c r="B14" s="33"/>
      <c r="C14" s="34"/>
      <c r="D14" s="34"/>
      <c r="E14" s="34"/>
      <c r="F14" s="34"/>
      <c r="G14" s="34"/>
      <c r="H14" s="35"/>
      <c r="J14" s="36" t="s">
        <v>23</v>
      </c>
      <c r="K14" s="11"/>
    </row>
    <row r="15" spans="2:17" ht="32.25" thickBot="1" x14ac:dyDescent="0.3">
      <c r="D15" s="34"/>
      <c r="E15" s="34"/>
      <c r="F15" s="34"/>
      <c r="G15" s="37" t="s">
        <v>24</v>
      </c>
      <c r="H15" s="38">
        <f>SUM(H10:H13)</f>
        <v>2</v>
      </c>
      <c r="J15" s="39">
        <v>21</v>
      </c>
      <c r="K15" s="39">
        <v>14</v>
      </c>
    </row>
    <row r="16" spans="2:17" ht="31.5" x14ac:dyDescent="0.25">
      <c r="B16" s="33"/>
      <c r="C16" s="34"/>
      <c r="D16" s="34"/>
      <c r="E16" s="34"/>
      <c r="F16" s="34"/>
      <c r="G16" s="40" t="s">
        <v>25</v>
      </c>
      <c r="H16" s="41">
        <f>1-(J5/H15)</f>
        <v>2.9865510672675843E-2</v>
      </c>
      <c r="J16" s="42">
        <v>13</v>
      </c>
      <c r="K16" s="42">
        <v>22</v>
      </c>
    </row>
    <row r="17" spans="1:30" ht="16.5" thickBot="1" x14ac:dyDescent="0.3">
      <c r="A17" s="43"/>
      <c r="B17" s="44"/>
      <c r="C17" s="45"/>
      <c r="D17" s="45"/>
      <c r="E17" s="45"/>
      <c r="F17" s="45"/>
      <c r="G17" s="45"/>
      <c r="H17" s="46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30" ht="15.75" thickBot="1" x14ac:dyDescent="0.3">
      <c r="B18" s="47"/>
      <c r="C18" s="48" t="s">
        <v>26</v>
      </c>
      <c r="D18" s="49" t="s">
        <v>27</v>
      </c>
      <c r="E18" s="49" t="s">
        <v>28</v>
      </c>
      <c r="F18" s="49" t="s">
        <v>29</v>
      </c>
      <c r="G18" s="49" t="s">
        <v>30</v>
      </c>
      <c r="H18" s="49" t="s">
        <v>3</v>
      </c>
      <c r="I18" s="49" t="s">
        <v>2</v>
      </c>
      <c r="J18" s="49" t="s">
        <v>31</v>
      </c>
      <c r="K18" s="49" t="s">
        <v>32</v>
      </c>
      <c r="L18" s="49" t="s">
        <v>33</v>
      </c>
      <c r="M18" s="49" t="s">
        <v>34</v>
      </c>
      <c r="N18" s="49" t="s">
        <v>4</v>
      </c>
      <c r="O18" s="49" t="s">
        <v>35</v>
      </c>
      <c r="P18" s="49" t="s">
        <v>36</v>
      </c>
      <c r="Q18" s="49" t="s">
        <v>37</v>
      </c>
      <c r="R18" s="50" t="s">
        <v>38</v>
      </c>
      <c r="S18" s="51" t="s">
        <v>39</v>
      </c>
    </row>
    <row r="19" spans="1:30" ht="15.75" thickBot="1" x14ac:dyDescent="0.3">
      <c r="B19" s="47"/>
      <c r="C19" s="52">
        <f>$C$5*C5</f>
        <v>5.2244897959183668E-2</v>
      </c>
      <c r="D19" s="52">
        <f t="shared" ref="D19:F19" si="2">$C$5*D5</f>
        <v>8.4897959183673474E-2</v>
      </c>
      <c r="E19" s="52">
        <f t="shared" si="2"/>
        <v>5.2244897959183668E-2</v>
      </c>
      <c r="F19" s="52">
        <f t="shared" si="2"/>
        <v>3.9183673469387753E-2</v>
      </c>
      <c r="G19" s="53">
        <f>$D$5*C5</f>
        <v>8.4897959183673474E-2</v>
      </c>
      <c r="H19" s="53">
        <f t="shared" ref="H19:J19" si="3">$D$5*D5</f>
        <v>0.1379591836734694</v>
      </c>
      <c r="I19" s="53">
        <f t="shared" si="3"/>
        <v>8.4897959183673474E-2</v>
      </c>
      <c r="J19" s="53">
        <f t="shared" si="3"/>
        <v>6.3673469387755102E-2</v>
      </c>
      <c r="K19" s="53">
        <f>$E$5*C5</f>
        <v>5.2244897959183668E-2</v>
      </c>
      <c r="L19" s="53">
        <f t="shared" ref="L19:N19" si="4">$E$5*D5</f>
        <v>8.4897959183673474E-2</v>
      </c>
      <c r="M19" s="53">
        <f t="shared" si="4"/>
        <v>5.2244897959183668E-2</v>
      </c>
      <c r="N19" s="53">
        <f t="shared" si="4"/>
        <v>3.9183673469387753E-2</v>
      </c>
      <c r="O19" s="53">
        <f>$F$5*C5</f>
        <v>3.9183673469387753E-2</v>
      </c>
      <c r="P19" s="53">
        <f t="shared" ref="P19:R19" si="5">$F$5*D5</f>
        <v>6.3673469387755102E-2</v>
      </c>
      <c r="Q19" s="53">
        <f t="shared" si="5"/>
        <v>3.9183673469387753E-2</v>
      </c>
      <c r="R19" s="53">
        <f t="shared" si="5"/>
        <v>2.9387755102040818E-2</v>
      </c>
      <c r="S19" s="54">
        <f>SUM(C19:R19)</f>
        <v>1</v>
      </c>
      <c r="U19" s="10"/>
      <c r="V19" s="11"/>
      <c r="X19" t="s">
        <v>40</v>
      </c>
      <c r="Y19">
        <v>100</v>
      </c>
    </row>
    <row r="20" spans="1:30" ht="15.75" thickBot="1" x14ac:dyDescent="0.3">
      <c r="B20" s="47"/>
      <c r="C20" s="47"/>
      <c r="D20" s="47"/>
      <c r="E20" s="47"/>
      <c r="F20" s="47"/>
    </row>
    <row r="21" spans="1:30" ht="16.5" thickBot="1" x14ac:dyDescent="0.3">
      <c r="B21" s="12" t="s">
        <v>14</v>
      </c>
      <c r="C21" s="55" t="s">
        <v>15</v>
      </c>
      <c r="D21" s="13" t="s">
        <v>16</v>
      </c>
      <c r="E21" s="14"/>
      <c r="F21" s="14"/>
      <c r="G21" s="14"/>
      <c r="H21" s="56"/>
      <c r="I21" s="57" t="s">
        <v>17</v>
      </c>
      <c r="P21" s="58"/>
      <c r="Q21" s="59">
        <v>10987</v>
      </c>
      <c r="R21" s="59">
        <v>654</v>
      </c>
      <c r="S21" s="59">
        <v>3210</v>
      </c>
      <c r="T21" s="59"/>
      <c r="U21" s="59"/>
      <c r="V21" s="59"/>
      <c r="W21" s="59"/>
      <c r="X21" s="59"/>
      <c r="Y21" s="59"/>
      <c r="Z21" s="59"/>
      <c r="AA21" s="59"/>
      <c r="AB21" s="59"/>
      <c r="AC21" s="60" t="s">
        <v>41</v>
      </c>
      <c r="AD21" s="61">
        <v>1001</v>
      </c>
    </row>
    <row r="22" spans="1:30" ht="16.5" thickBot="1" x14ac:dyDescent="0.3">
      <c r="B22" s="17"/>
      <c r="C22" s="17"/>
      <c r="D22" s="62">
        <v>1</v>
      </c>
      <c r="E22" s="63">
        <v>2</v>
      </c>
      <c r="F22" s="64">
        <v>3</v>
      </c>
      <c r="G22" s="65">
        <v>4</v>
      </c>
      <c r="H22" s="10">
        <v>5</v>
      </c>
      <c r="I22" s="66"/>
      <c r="P22" s="67" t="s">
        <v>42</v>
      </c>
      <c r="Q22" s="68" t="s">
        <v>2</v>
      </c>
      <c r="R22" s="68" t="s">
        <v>27</v>
      </c>
      <c r="S22" s="68" t="s">
        <v>2</v>
      </c>
      <c r="T22" s="68"/>
      <c r="U22" s="68"/>
      <c r="V22" s="68" t="s">
        <v>43</v>
      </c>
      <c r="W22" s="68"/>
      <c r="X22" s="68"/>
      <c r="Y22" s="68"/>
      <c r="Z22" s="68"/>
      <c r="AA22" s="68"/>
      <c r="AB22" s="68"/>
      <c r="AC22" s="69" t="s">
        <v>44</v>
      </c>
      <c r="AD22" s="70" t="s">
        <v>45</v>
      </c>
    </row>
    <row r="23" spans="1:30" ht="16.5" thickBot="1" x14ac:dyDescent="0.3">
      <c r="A23">
        <v>1</v>
      </c>
      <c r="B23" s="22" t="s">
        <v>3</v>
      </c>
      <c r="C23" s="71">
        <f>H19</f>
        <v>0.1379591836734694</v>
      </c>
      <c r="D23" s="24" t="s">
        <v>46</v>
      </c>
      <c r="E23" s="24" t="s">
        <v>46</v>
      </c>
      <c r="F23" s="72" t="s">
        <v>46</v>
      </c>
      <c r="G23" s="73" t="s">
        <v>47</v>
      </c>
      <c r="H23" s="74" t="s">
        <v>47</v>
      </c>
      <c r="I23" s="75" t="s">
        <v>48</v>
      </c>
      <c r="K23">
        <f>C23*3</f>
        <v>0.41387755102040824</v>
      </c>
      <c r="P23" s="67"/>
      <c r="Q23" s="69" t="s">
        <v>49</v>
      </c>
      <c r="R23" s="69" t="s">
        <v>50</v>
      </c>
      <c r="S23" s="69" t="s">
        <v>49</v>
      </c>
      <c r="T23" s="68"/>
      <c r="U23" s="68"/>
      <c r="V23" s="68" t="s">
        <v>51</v>
      </c>
      <c r="W23" s="68"/>
      <c r="X23" s="68"/>
      <c r="Y23" s="69" t="s">
        <v>52</v>
      </c>
      <c r="Z23" s="68"/>
      <c r="AA23" s="68"/>
      <c r="AB23" s="68"/>
      <c r="AC23" s="69" t="s">
        <v>53</v>
      </c>
      <c r="AD23" s="70" t="s">
        <v>54</v>
      </c>
    </row>
    <row r="24" spans="1:30" ht="16.5" thickBot="1" x14ac:dyDescent="0.3">
      <c r="A24">
        <v>2</v>
      </c>
      <c r="B24" s="22" t="s">
        <v>27</v>
      </c>
      <c r="C24" s="71">
        <f>D19</f>
        <v>8.4897959183673474E-2</v>
      </c>
      <c r="D24" s="76"/>
      <c r="E24" s="28"/>
      <c r="F24" s="77" t="s">
        <v>20</v>
      </c>
      <c r="G24" s="74" t="s">
        <v>47</v>
      </c>
      <c r="H24" s="73" t="s">
        <v>47</v>
      </c>
      <c r="I24" s="78" t="s">
        <v>50</v>
      </c>
      <c r="K24">
        <f t="shared" ref="K24:K25" si="6">C24*3</f>
        <v>0.25469387755102041</v>
      </c>
      <c r="P24" s="67"/>
      <c r="Q24" s="68"/>
      <c r="R24" s="68"/>
      <c r="S24" s="68"/>
      <c r="T24" s="68" t="s">
        <v>55</v>
      </c>
      <c r="U24" s="68"/>
      <c r="V24" s="68" t="s">
        <v>56</v>
      </c>
      <c r="W24" s="68"/>
      <c r="X24" s="68" t="s">
        <v>57</v>
      </c>
      <c r="Y24" s="68"/>
      <c r="Z24" s="68"/>
      <c r="AA24" s="68"/>
      <c r="AB24" s="68"/>
      <c r="AC24" s="69" t="s">
        <v>58</v>
      </c>
      <c r="AD24" s="70" t="s">
        <v>59</v>
      </c>
    </row>
    <row r="25" spans="1:30" ht="16.5" thickBot="1" x14ac:dyDescent="0.3">
      <c r="A25">
        <v>3</v>
      </c>
      <c r="B25" s="22" t="s">
        <v>30</v>
      </c>
      <c r="C25" s="71">
        <f>G19</f>
        <v>8.4897959183673474E-2</v>
      </c>
      <c r="D25" s="76"/>
      <c r="E25" s="24" t="s">
        <v>20</v>
      </c>
      <c r="F25" s="79" t="s">
        <v>46</v>
      </c>
      <c r="G25" s="73" t="s">
        <v>47</v>
      </c>
      <c r="H25" s="74" t="s">
        <v>47</v>
      </c>
      <c r="I25" s="75" t="s">
        <v>60</v>
      </c>
      <c r="K25">
        <f t="shared" si="6"/>
        <v>0.25469387755102041</v>
      </c>
      <c r="P25" s="67"/>
      <c r="Q25" s="69"/>
      <c r="R25" s="69"/>
      <c r="S25" s="69"/>
      <c r="T25" s="68" t="s">
        <v>61</v>
      </c>
      <c r="U25" s="69" t="s">
        <v>62</v>
      </c>
      <c r="V25" s="68" t="s">
        <v>63</v>
      </c>
      <c r="W25" s="68"/>
      <c r="X25" s="68"/>
      <c r="Y25" s="80" t="s">
        <v>64</v>
      </c>
      <c r="Z25" s="68"/>
      <c r="AA25" s="68"/>
      <c r="AB25" s="68"/>
      <c r="AC25" s="69" t="s">
        <v>65</v>
      </c>
      <c r="AD25" s="70" t="s">
        <v>66</v>
      </c>
    </row>
    <row r="26" spans="1:30" ht="16.5" thickBot="1" x14ac:dyDescent="0.3">
      <c r="A26">
        <v>4</v>
      </c>
      <c r="B26" s="62" t="s">
        <v>2</v>
      </c>
      <c r="C26" s="71">
        <f>I19</f>
        <v>8.4897959183673474E-2</v>
      </c>
      <c r="D26" s="76"/>
      <c r="E26" s="76"/>
      <c r="F26" s="24" t="s">
        <v>20</v>
      </c>
      <c r="G26" s="81" t="s">
        <v>46</v>
      </c>
      <c r="H26" s="73" t="s">
        <v>47</v>
      </c>
      <c r="I26" s="78" t="s">
        <v>49</v>
      </c>
      <c r="K26">
        <f>C26*4</f>
        <v>0.3395918367346939</v>
      </c>
      <c r="P26" s="67"/>
      <c r="Q26" s="68"/>
      <c r="R26" s="68"/>
      <c r="S26" s="68"/>
      <c r="T26" s="68" t="s">
        <v>67</v>
      </c>
      <c r="U26" s="68"/>
      <c r="V26" s="68"/>
      <c r="W26" s="68" t="s">
        <v>68</v>
      </c>
      <c r="X26" s="68" t="s">
        <v>69</v>
      </c>
      <c r="Y26" s="82" t="s">
        <v>70</v>
      </c>
      <c r="Z26" s="68"/>
      <c r="AA26" s="68" t="s">
        <v>71</v>
      </c>
      <c r="AB26" s="68"/>
      <c r="AC26" s="69" t="s">
        <v>72</v>
      </c>
      <c r="AD26" s="70" t="s">
        <v>73</v>
      </c>
    </row>
    <row r="27" spans="1:30" ht="16.5" thickBot="1" x14ac:dyDescent="0.3">
      <c r="A27">
        <v>5</v>
      </c>
      <c r="B27" s="37" t="s">
        <v>33</v>
      </c>
      <c r="C27" s="83">
        <f>L19</f>
        <v>8.4897959183673474E-2</v>
      </c>
      <c r="D27" s="28"/>
      <c r="E27" s="28"/>
      <c r="F27" s="28"/>
      <c r="G27" s="75" t="s">
        <v>20</v>
      </c>
      <c r="H27" s="74" t="s">
        <v>47</v>
      </c>
      <c r="I27" s="75" t="s">
        <v>66</v>
      </c>
      <c r="K27">
        <f t="shared" ref="K27:K30" si="7">C27*4</f>
        <v>0.3395918367346939</v>
      </c>
      <c r="P27" s="67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 t="s">
        <v>74</v>
      </c>
      <c r="AD27" s="70" t="s">
        <v>75</v>
      </c>
    </row>
    <row r="28" spans="1:30" ht="16.5" thickBot="1" x14ac:dyDescent="0.3">
      <c r="A28">
        <v>6</v>
      </c>
      <c r="B28" s="84" t="s">
        <v>31</v>
      </c>
      <c r="C28" s="85">
        <f>J19</f>
        <v>6.3673469387755102E-2</v>
      </c>
      <c r="D28" s="86">
        <v>1</v>
      </c>
      <c r="E28" s="86" t="s">
        <v>46</v>
      </c>
      <c r="F28" s="86" t="s">
        <v>46</v>
      </c>
      <c r="G28" s="87" t="s">
        <v>46</v>
      </c>
      <c r="H28" s="73" t="s">
        <v>47</v>
      </c>
      <c r="I28" s="78" t="s">
        <v>76</v>
      </c>
      <c r="K28">
        <f t="shared" si="7"/>
        <v>0.25469387755102041</v>
      </c>
      <c r="P28" s="67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 t="s">
        <v>77</v>
      </c>
      <c r="AD28" s="70" t="s">
        <v>78</v>
      </c>
    </row>
    <row r="29" spans="1:30" ht="16.5" thickBot="1" x14ac:dyDescent="0.3">
      <c r="A29">
        <v>7</v>
      </c>
      <c r="B29" s="37" t="s">
        <v>36</v>
      </c>
      <c r="C29" s="88">
        <f>P19</f>
        <v>6.3673469387755102E-2</v>
      </c>
      <c r="D29" s="89"/>
      <c r="E29" s="89"/>
      <c r="F29" s="90"/>
      <c r="G29" s="75" t="s">
        <v>20</v>
      </c>
      <c r="H29" s="74" t="s">
        <v>47</v>
      </c>
      <c r="I29" s="75" t="s">
        <v>79</v>
      </c>
      <c r="K29">
        <f t="shared" si="7"/>
        <v>0.25469387755102041</v>
      </c>
      <c r="P29" s="67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9" t="s">
        <v>80</v>
      </c>
      <c r="AD29" s="70" t="s">
        <v>81</v>
      </c>
    </row>
    <row r="30" spans="1:30" ht="16.5" thickBot="1" x14ac:dyDescent="0.3">
      <c r="A30">
        <v>8</v>
      </c>
      <c r="B30" s="62" t="s">
        <v>26</v>
      </c>
      <c r="C30" s="85">
        <f>C19</f>
        <v>5.2244897959183668E-2</v>
      </c>
      <c r="D30" s="89"/>
      <c r="E30" s="89"/>
      <c r="F30" s="86" t="s">
        <v>20</v>
      </c>
      <c r="G30" s="87" t="s">
        <v>46</v>
      </c>
      <c r="H30" s="73" t="s">
        <v>47</v>
      </c>
      <c r="I30" s="78" t="s">
        <v>73</v>
      </c>
      <c r="K30">
        <f t="shared" si="7"/>
        <v>0.20897959183673467</v>
      </c>
      <c r="P30" s="67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9" t="s">
        <v>82</v>
      </c>
      <c r="AD30" s="70" t="s">
        <v>49</v>
      </c>
    </row>
    <row r="31" spans="1:30" ht="16.5" thickBot="1" x14ac:dyDescent="0.3">
      <c r="A31">
        <v>9</v>
      </c>
      <c r="B31" s="37" t="s">
        <v>28</v>
      </c>
      <c r="C31" s="88">
        <f>E19</f>
        <v>5.2244897959183668E-2</v>
      </c>
      <c r="D31" s="89"/>
      <c r="E31" s="89"/>
      <c r="F31" s="89"/>
      <c r="G31" s="91" t="s">
        <v>20</v>
      </c>
      <c r="H31" s="92" t="s">
        <v>46</v>
      </c>
      <c r="I31" s="75" t="s">
        <v>83</v>
      </c>
      <c r="K31">
        <f>C31*5</f>
        <v>0.26122448979591834</v>
      </c>
      <c r="P31" s="67"/>
      <c r="Q31" s="68"/>
      <c r="R31" s="93"/>
      <c r="S31" s="68"/>
      <c r="T31" s="68"/>
      <c r="U31" s="68"/>
      <c r="V31" s="93"/>
      <c r="W31" s="68"/>
      <c r="X31" s="68"/>
      <c r="Y31" s="68"/>
      <c r="Z31" s="68"/>
      <c r="AA31" s="68"/>
      <c r="AB31" s="68"/>
      <c r="AC31" s="69" t="s">
        <v>84</v>
      </c>
      <c r="AD31" s="70" t="s">
        <v>85</v>
      </c>
    </row>
    <row r="32" spans="1:30" ht="16.5" thickBot="1" x14ac:dyDescent="0.3">
      <c r="A32">
        <v>10</v>
      </c>
      <c r="B32" s="62" t="s">
        <v>32</v>
      </c>
      <c r="C32" s="85">
        <f>K19</f>
        <v>5.2244897959183668E-2</v>
      </c>
      <c r="D32" s="89"/>
      <c r="E32" s="90"/>
      <c r="F32" s="90"/>
      <c r="G32" s="94"/>
      <c r="H32" s="75" t="s">
        <v>20</v>
      </c>
      <c r="I32" s="78" t="s">
        <v>86</v>
      </c>
      <c r="K32">
        <f>C32*5</f>
        <v>0.26122448979591834</v>
      </c>
      <c r="P32" s="67"/>
      <c r="Q32" s="68"/>
      <c r="R32" s="93"/>
      <c r="S32" s="68"/>
      <c r="T32" s="68"/>
      <c r="U32" s="68"/>
      <c r="V32" s="93"/>
      <c r="W32" s="68"/>
      <c r="X32" s="68"/>
      <c r="Y32" s="68"/>
      <c r="Z32" s="68"/>
      <c r="AA32" s="68"/>
      <c r="AB32" s="68"/>
      <c r="AC32" s="69"/>
      <c r="AD32" s="70" t="s">
        <v>76</v>
      </c>
    </row>
    <row r="33" spans="1:30" ht="16.5" thickBot="1" x14ac:dyDescent="0.3">
      <c r="A33">
        <v>11</v>
      </c>
      <c r="B33" s="37" t="s">
        <v>34</v>
      </c>
      <c r="C33" s="88">
        <f>M19</f>
        <v>5.2244897959183668E-2</v>
      </c>
      <c r="D33" s="89"/>
      <c r="E33" s="86" t="s">
        <v>20</v>
      </c>
      <c r="F33" s="86" t="s">
        <v>46</v>
      </c>
      <c r="G33" s="75" t="s">
        <v>46</v>
      </c>
      <c r="H33" s="95" t="s">
        <v>47</v>
      </c>
      <c r="I33" s="75" t="s">
        <v>81</v>
      </c>
      <c r="K33">
        <f>C33*4</f>
        <v>0.20897959183673467</v>
      </c>
      <c r="P33" s="67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96" t="s">
        <v>87</v>
      </c>
      <c r="AD33" s="70" t="s">
        <v>88</v>
      </c>
    </row>
    <row r="34" spans="1:30" ht="16.5" thickBot="1" x14ac:dyDescent="0.3">
      <c r="A34">
        <v>12</v>
      </c>
      <c r="B34" s="84" t="s">
        <v>29</v>
      </c>
      <c r="C34" s="85">
        <f>F19</f>
        <v>3.9183673469387753E-2</v>
      </c>
      <c r="D34" s="89"/>
      <c r="E34" s="89"/>
      <c r="F34" s="89"/>
      <c r="G34" s="91" t="s">
        <v>20</v>
      </c>
      <c r="H34" s="75" t="s">
        <v>46</v>
      </c>
      <c r="I34" s="78" t="s">
        <v>89</v>
      </c>
      <c r="K34">
        <f>C34*5</f>
        <v>0.19591836734693877</v>
      </c>
      <c r="P34" s="67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70" t="s">
        <v>90</v>
      </c>
    </row>
    <row r="35" spans="1:30" ht="16.5" thickBot="1" x14ac:dyDescent="0.3">
      <c r="A35">
        <v>13</v>
      </c>
      <c r="B35" s="37" t="s">
        <v>4</v>
      </c>
      <c r="C35" s="88">
        <f>N19</f>
        <v>3.9183673469387753E-2</v>
      </c>
      <c r="D35" s="89"/>
      <c r="E35" s="89"/>
      <c r="F35" s="90"/>
      <c r="G35" s="94"/>
      <c r="H35" s="87" t="s">
        <v>20</v>
      </c>
      <c r="I35" s="75" t="s">
        <v>91</v>
      </c>
      <c r="K35">
        <f>C35*5</f>
        <v>0.19591836734693877</v>
      </c>
      <c r="P35" s="97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9" t="s">
        <v>92</v>
      </c>
    </row>
    <row r="36" spans="1:30" ht="16.5" thickBot="1" x14ac:dyDescent="0.3">
      <c r="A36">
        <v>14</v>
      </c>
      <c r="B36" s="84" t="s">
        <v>35</v>
      </c>
      <c r="C36" s="85">
        <f>O19</f>
        <v>3.9183673469387753E-2</v>
      </c>
      <c r="D36" s="89"/>
      <c r="E36" s="89"/>
      <c r="F36" s="86" t="s">
        <v>20</v>
      </c>
      <c r="G36" s="75" t="s">
        <v>46</v>
      </c>
      <c r="H36" s="74" t="s">
        <v>47</v>
      </c>
      <c r="I36" s="75" t="s">
        <v>59</v>
      </c>
      <c r="K36">
        <f>C36*4</f>
        <v>0.15673469387755101</v>
      </c>
    </row>
    <row r="37" spans="1:30" ht="16.5" thickBot="1" x14ac:dyDescent="0.3">
      <c r="A37">
        <v>15</v>
      </c>
      <c r="B37" s="37" t="s">
        <v>37</v>
      </c>
      <c r="C37" s="88">
        <f>Q19</f>
        <v>3.9183673469387753E-2</v>
      </c>
      <c r="D37" s="89"/>
      <c r="E37" s="89"/>
      <c r="F37" s="89"/>
      <c r="G37" s="91" t="s">
        <v>20</v>
      </c>
      <c r="H37" s="75" t="s">
        <v>46</v>
      </c>
      <c r="I37" s="78" t="s">
        <v>93</v>
      </c>
      <c r="K37">
        <f>C37*5</f>
        <v>0.19591836734693877</v>
      </c>
      <c r="L37" s="54">
        <f>SUM(C28:C31)</f>
        <v>0.23183673469387753</v>
      </c>
      <c r="N37" s="54">
        <f>SUM(C28:C32)</f>
        <v>0.28408163265306119</v>
      </c>
      <c r="W37" s="100" t="s">
        <v>41</v>
      </c>
      <c r="X37" s="100">
        <v>1001</v>
      </c>
    </row>
    <row r="38" spans="1:30" ht="16.5" thickBot="1" x14ac:dyDescent="0.3">
      <c r="A38">
        <v>16</v>
      </c>
      <c r="B38" s="101" t="s">
        <v>38</v>
      </c>
      <c r="C38" s="85">
        <f>R19</f>
        <v>2.9387755102040818E-2</v>
      </c>
      <c r="D38" s="90"/>
      <c r="E38" s="90"/>
      <c r="F38" s="90"/>
      <c r="G38" s="94"/>
      <c r="H38" s="87" t="s">
        <v>20</v>
      </c>
      <c r="I38" s="75" t="s">
        <v>94</v>
      </c>
      <c r="K38">
        <f>C38*5</f>
        <v>0.14693877551020409</v>
      </c>
      <c r="L38" s="54">
        <f>SUM(C32:C38)</f>
        <v>0.29061224489795923</v>
      </c>
      <c r="N38" s="54">
        <f>SUM(C33:C38)</f>
        <v>0.23836734693877548</v>
      </c>
      <c r="W38" s="100" t="s">
        <v>44</v>
      </c>
      <c r="X38" s="100" t="s">
        <v>45</v>
      </c>
    </row>
    <row r="39" spans="1:30" x14ac:dyDescent="0.25">
      <c r="L39" s="54">
        <f>SUM(L37:L38)</f>
        <v>0.52244897959183678</v>
      </c>
      <c r="M39" s="54">
        <f t="shared" ref="M39:N39" si="8">SUM(M37:M38)</f>
        <v>0</v>
      </c>
      <c r="N39" s="54">
        <f t="shared" si="8"/>
        <v>0.52244897959183667</v>
      </c>
      <c r="W39" s="100" t="s">
        <v>53</v>
      </c>
      <c r="X39" s="100" t="s">
        <v>54</v>
      </c>
    </row>
    <row r="40" spans="1:30" ht="15.75" thickBot="1" x14ac:dyDescent="0.3">
      <c r="W40" s="100" t="s">
        <v>58</v>
      </c>
      <c r="X40" s="100" t="s">
        <v>59</v>
      </c>
    </row>
    <row r="41" spans="1:30" ht="16.5" thickBot="1" x14ac:dyDescent="0.3">
      <c r="J41" s="37" t="s">
        <v>24</v>
      </c>
      <c r="K41" s="38">
        <f>SUM(K23:K38)/2</f>
        <v>1.9718367346938777</v>
      </c>
      <c r="W41" s="100" t="s">
        <v>65</v>
      </c>
      <c r="X41" s="100" t="s">
        <v>66</v>
      </c>
    </row>
    <row r="42" spans="1:30" ht="16.5" thickBot="1" x14ac:dyDescent="0.3">
      <c r="J42" s="102" t="s">
        <v>25</v>
      </c>
      <c r="K42" s="103">
        <f>1-(J5/K41)</f>
        <v>1.6009315316934725E-2</v>
      </c>
      <c r="W42" s="100" t="s">
        <v>72</v>
      </c>
      <c r="X42" s="100" t="s">
        <v>73</v>
      </c>
    </row>
    <row r="43" spans="1:30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0" t="s">
        <v>74</v>
      </c>
      <c r="X43" s="100" t="s">
        <v>75</v>
      </c>
    </row>
    <row r="44" spans="1:30" ht="15.75" thickBot="1" x14ac:dyDescent="0.3">
      <c r="W44" s="100" t="s">
        <v>77</v>
      </c>
      <c r="X44" s="100" t="s">
        <v>78</v>
      </c>
    </row>
    <row r="45" spans="1:30" x14ac:dyDescent="0.25">
      <c r="C45" s="105" t="s">
        <v>7</v>
      </c>
      <c r="D45" s="106" t="s">
        <v>6</v>
      </c>
      <c r="E45" s="106" t="s">
        <v>8</v>
      </c>
      <c r="F45" s="107" t="s">
        <v>9</v>
      </c>
      <c r="I45" s="108" t="s">
        <v>95</v>
      </c>
      <c r="J45" s="109" t="s">
        <v>96</v>
      </c>
      <c r="W45" s="100" t="s">
        <v>80</v>
      </c>
      <c r="X45" s="100" t="s">
        <v>81</v>
      </c>
    </row>
    <row r="46" spans="1:30" ht="15.75" thickBot="1" x14ac:dyDescent="0.3">
      <c r="C46" s="110">
        <f>D5</f>
        <v>0.37142857142857144</v>
      </c>
      <c r="D46" s="111">
        <f>C5</f>
        <v>0.22857142857142856</v>
      </c>
      <c r="E46" s="111">
        <f t="shared" ref="E46" si="9">E5</f>
        <v>0.22857142857142856</v>
      </c>
      <c r="F46" s="112">
        <f>F5</f>
        <v>0.17142857142857143</v>
      </c>
      <c r="I46" s="108" t="s">
        <v>97</v>
      </c>
      <c r="J46" s="109" t="s">
        <v>98</v>
      </c>
      <c r="W46" s="100" t="s">
        <v>82</v>
      </c>
      <c r="X46" s="100" t="s">
        <v>49</v>
      </c>
    </row>
    <row r="47" spans="1:30" x14ac:dyDescent="0.25">
      <c r="I47" s="108" t="s">
        <v>99</v>
      </c>
      <c r="J47" s="109" t="s">
        <v>100</v>
      </c>
      <c r="W47" s="100" t="s">
        <v>84</v>
      </c>
      <c r="X47" s="100" t="s">
        <v>85</v>
      </c>
    </row>
    <row r="48" spans="1:30" x14ac:dyDescent="0.25">
      <c r="C48" t="s">
        <v>101</v>
      </c>
      <c r="J48" s="113" t="s">
        <v>102</v>
      </c>
      <c r="W48" s="100"/>
      <c r="X48" s="100" t="s">
        <v>76</v>
      </c>
    </row>
    <row r="49" spans="1:24" x14ac:dyDescent="0.25">
      <c r="X49" s="100" t="s">
        <v>88</v>
      </c>
    </row>
    <row r="50" spans="1:24" x14ac:dyDescent="0.25">
      <c r="C50" s="108" t="s">
        <v>99</v>
      </c>
      <c r="D50" s="108" t="s">
        <v>7</v>
      </c>
      <c r="E50" s="108" t="s">
        <v>6</v>
      </c>
      <c r="X50" s="100" t="s">
        <v>90</v>
      </c>
    </row>
    <row r="51" spans="1:24" x14ac:dyDescent="0.25">
      <c r="C51" s="114">
        <f>E46+F46</f>
        <v>0.4</v>
      </c>
      <c r="D51" s="114">
        <f>C46</f>
        <v>0.37142857142857144</v>
      </c>
      <c r="E51" s="114">
        <f>D46</f>
        <v>0.22857142857142856</v>
      </c>
      <c r="X51" s="100" t="s">
        <v>92</v>
      </c>
    </row>
    <row r="53" spans="1:24" x14ac:dyDescent="0.25">
      <c r="C53" t="s">
        <v>103</v>
      </c>
    </row>
    <row r="55" spans="1:24" x14ac:dyDescent="0.25">
      <c r="C55" s="108" t="s">
        <v>97</v>
      </c>
      <c r="D55" s="108" t="s">
        <v>99</v>
      </c>
    </row>
    <row r="56" spans="1:24" x14ac:dyDescent="0.25">
      <c r="C56" s="114">
        <f>D51+E51</f>
        <v>0.6</v>
      </c>
      <c r="D56" s="114">
        <f>C51</f>
        <v>0.4</v>
      </c>
    </row>
    <row r="58" spans="1:24" x14ac:dyDescent="0.25">
      <c r="C58" s="108" t="s">
        <v>95</v>
      </c>
    </row>
    <row r="59" spans="1:24" x14ac:dyDescent="0.25">
      <c r="C59" s="114">
        <f>C56+D56</f>
        <v>1</v>
      </c>
    </row>
    <row r="60" spans="1:24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</row>
  </sheetData>
  <mergeCells count="26">
    <mergeCell ref="V31:V32"/>
    <mergeCell ref="E33:E38"/>
    <mergeCell ref="F33:F35"/>
    <mergeCell ref="G34:G35"/>
    <mergeCell ref="F36:F38"/>
    <mergeCell ref="G37:G38"/>
    <mergeCell ref="D28:D38"/>
    <mergeCell ref="E28:E32"/>
    <mergeCell ref="F28:F29"/>
    <mergeCell ref="F30:F32"/>
    <mergeCell ref="G31:G32"/>
    <mergeCell ref="R31:R32"/>
    <mergeCell ref="B21:B22"/>
    <mergeCell ref="C21:C22"/>
    <mergeCell ref="D21:H21"/>
    <mergeCell ref="I21:I22"/>
    <mergeCell ref="D23:D27"/>
    <mergeCell ref="E23:E24"/>
    <mergeCell ref="E25:E27"/>
    <mergeCell ref="F26:F27"/>
    <mergeCell ref="B8:B9"/>
    <mergeCell ref="C8:C9"/>
    <mergeCell ref="D8:E8"/>
    <mergeCell ref="F8:F9"/>
    <mergeCell ref="D10:D11"/>
    <mergeCell ref="D12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Лаба2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Закиров</dc:creator>
  <cp:lastModifiedBy>Искандер Закиров</cp:lastModifiedBy>
  <dcterms:created xsi:type="dcterms:W3CDTF">2020-10-29T14:13:36Z</dcterms:created>
  <dcterms:modified xsi:type="dcterms:W3CDTF">2020-10-29T14:14:01Z</dcterms:modified>
</cp:coreProperties>
</file>