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0" i="1" l="1"/>
  <c r="L22" i="1"/>
  <c r="L19" i="1"/>
  <c r="M2" i="1"/>
  <c r="L2" i="1"/>
  <c r="Q3" i="1"/>
  <c r="D3" i="1"/>
  <c r="O6" i="1"/>
  <c r="O7" i="1"/>
  <c r="O8" i="1"/>
  <c r="O9" i="1"/>
  <c r="O10" i="1"/>
  <c r="O11" i="1"/>
  <c r="O12" i="1"/>
  <c r="O5" i="1"/>
  <c r="L3" i="1"/>
  <c r="L4" i="1"/>
  <c r="L5" i="1"/>
  <c r="L6" i="1"/>
  <c r="M6" i="1" s="1"/>
  <c r="L7" i="1"/>
  <c r="L8" i="1"/>
  <c r="L9" i="1"/>
  <c r="L10" i="1"/>
  <c r="M10" i="1" s="1"/>
  <c r="L11" i="1"/>
  <c r="L12" i="1"/>
  <c r="M3" i="1"/>
  <c r="M4" i="1"/>
  <c r="M5" i="1"/>
  <c r="M7" i="1"/>
  <c r="M8" i="1"/>
  <c r="M9" i="1"/>
  <c r="M11" i="1"/>
  <c r="M12" i="1"/>
  <c r="I16" i="1"/>
  <c r="I17" i="1"/>
  <c r="H5" i="1"/>
  <c r="D14" i="1"/>
  <c r="J7" i="1"/>
  <c r="J8" i="1"/>
  <c r="J9" i="1"/>
  <c r="J10" i="1"/>
  <c r="J11" i="1"/>
  <c r="J12" i="1"/>
  <c r="J6" i="1"/>
  <c r="H6" i="1"/>
  <c r="H7" i="1"/>
  <c r="H8" i="1"/>
  <c r="H9" i="1"/>
  <c r="H10" i="1"/>
  <c r="H11" i="1"/>
  <c r="H12" i="1"/>
  <c r="F3" i="1"/>
  <c r="F4" i="1"/>
  <c r="F5" i="1"/>
  <c r="F6" i="1"/>
  <c r="F7" i="1"/>
  <c r="F8" i="1"/>
  <c r="F9" i="1"/>
  <c r="F10" i="1"/>
  <c r="F11" i="1"/>
  <c r="F12" i="1"/>
  <c r="F2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<sst xmlns="http://schemas.openxmlformats.org/spreadsheetml/2006/main" count="29" uniqueCount="24">
  <si>
    <t>угол</t>
  </si>
  <si>
    <t>длина волны</t>
  </si>
  <si>
    <t>в радианах</t>
  </si>
  <si>
    <t>sin</t>
  </si>
  <si>
    <t>sin^2</t>
  </si>
  <si>
    <t>Q1</t>
  </si>
  <si>
    <t>hkl</t>
  </si>
  <si>
    <t>311</t>
  </si>
  <si>
    <t>400</t>
  </si>
  <si>
    <t>331</t>
  </si>
  <si>
    <t>Q2</t>
  </si>
  <si>
    <t>200</t>
  </si>
  <si>
    <t>220</t>
  </si>
  <si>
    <t>Q3</t>
  </si>
  <si>
    <t>222?</t>
  </si>
  <si>
    <t>d</t>
  </si>
  <si>
    <t>a</t>
  </si>
  <si>
    <t>a2</t>
  </si>
  <si>
    <t>A</t>
  </si>
  <si>
    <t>z</t>
  </si>
  <si>
    <t>ro</t>
  </si>
  <si>
    <t>M(Al)</t>
  </si>
  <si>
    <t>M(Al2O3)</t>
  </si>
  <si>
    <t>гранецентрированная(посчитали по кубанам, молекулы принадлежат к разным элементарным решеткам)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</si>
</sst>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H1" zoomScale="150" zoomScaleNormal="150" workbookViewId="0">
      <selection activeCell="L20" sqref="L20"/>
    </sheetView>
  </sheetViews>
  <sheetFormatPr defaultRowHeight="15" x14ac:dyDescent="0.25"/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F1" t="s">
        <v>5</v>
      </c>
      <c r="G1" t="s">
        <v>6</v>
      </c>
      <c r="H1" t="s">
        <v>10</v>
      </c>
      <c r="I1" t="s">
        <v>6</v>
      </c>
      <c r="J1" t="s">
        <v>13</v>
      </c>
      <c r="L1" t="s">
        <v>15</v>
      </c>
      <c r="M1" t="s">
        <v>16</v>
      </c>
      <c r="O1" t="s">
        <v>17</v>
      </c>
      <c r="Q1" t="s">
        <v>18</v>
      </c>
    </row>
    <row r="2" spans="1:17" x14ac:dyDescent="0.25">
      <c r="A2" s="2">
        <v>9.6999999999999993</v>
      </c>
      <c r="B2" s="2">
        <f>A2*PI()/180</f>
        <v>0.16929693744344995</v>
      </c>
      <c r="C2" s="2">
        <f>SIN(B2)</f>
        <v>0.16848937956500257</v>
      </c>
      <c r="D2" s="2">
        <f>C2^2</f>
        <v>2.8388671026199505E-2</v>
      </c>
      <c r="F2" s="3">
        <f>D2/$D$2</f>
        <v>1</v>
      </c>
      <c r="G2" s="4">
        <v>111</v>
      </c>
      <c r="L2">
        <f>0.154/(2*C2)</f>
        <v>0.4570020982853325</v>
      </c>
      <c r="M2">
        <f>L2*SQRT(F2*3)</f>
        <v>0.79155085339578157</v>
      </c>
    </row>
    <row r="3" spans="1:17" x14ac:dyDescent="0.25">
      <c r="A3" s="2">
        <v>15.8</v>
      </c>
      <c r="B3" s="2">
        <f t="shared" ref="B3:B12" si="0">A3*PI()/180</f>
        <v>0.27576202181510406</v>
      </c>
      <c r="C3" s="2">
        <f t="shared" ref="C3:C12" si="1">SIN(B3)</f>
        <v>0.27228024704057435</v>
      </c>
      <c r="D3" s="2">
        <f>C3^2</f>
        <v>7.4136532928476204E-2</v>
      </c>
      <c r="F3" s="3">
        <f t="shared" ref="F3:F12" si="2">D3/$D$2</f>
        <v>2.6114830405430616</v>
      </c>
      <c r="G3" s="4">
        <v>220</v>
      </c>
      <c r="L3">
        <f t="shared" ref="L3:L12" si="3">0.154/(2*C3)</f>
        <v>0.28279686402857457</v>
      </c>
      <c r="M3">
        <f t="shared" ref="M3:M12" si="4">L3*SQRT(F3*3)</f>
        <v>0.79155085339578157</v>
      </c>
      <c r="Q3" s="2">
        <f>D3/8</f>
        <v>9.2670666160595255E-3</v>
      </c>
    </row>
    <row r="4" spans="1:17" x14ac:dyDescent="0.25">
      <c r="A4" s="2">
        <v>18.75</v>
      </c>
      <c r="B4" s="2">
        <f t="shared" si="0"/>
        <v>0.3272492347489368</v>
      </c>
      <c r="C4" s="2">
        <f t="shared" si="1"/>
        <v>0.32143946530316159</v>
      </c>
      <c r="D4" s="2">
        <f t="shared" ref="D3:D12" si="5">C4^2</f>
        <v>0.10332332985438242</v>
      </c>
      <c r="F4" s="3">
        <f t="shared" si="2"/>
        <v>3.6395972801624552</v>
      </c>
      <c r="G4" s="4" t="s">
        <v>7</v>
      </c>
      <c r="L4">
        <f t="shared" si="3"/>
        <v>0.23954743680082474</v>
      </c>
      <c r="M4">
        <f t="shared" si="4"/>
        <v>0.79155085339578157</v>
      </c>
    </row>
    <row r="5" spans="1:17" x14ac:dyDescent="0.25">
      <c r="A5" s="2">
        <v>19.25</v>
      </c>
      <c r="B5" s="2">
        <f t="shared" si="0"/>
        <v>0.33597588100890846</v>
      </c>
      <c r="C5" s="2">
        <f t="shared" si="1"/>
        <v>0.3296906452627873</v>
      </c>
      <c r="D5" s="2">
        <f t="shared" si="5"/>
        <v>0.10869592157379306</v>
      </c>
      <c r="F5">
        <f t="shared" si="2"/>
        <v>3.8288485386821778</v>
      </c>
      <c r="G5" s="4"/>
      <c r="H5" s="3">
        <f>D5/$D$5</f>
        <v>1</v>
      </c>
      <c r="I5" s="4">
        <v>111</v>
      </c>
      <c r="L5">
        <f t="shared" si="3"/>
        <v>0.23355227424977565</v>
      </c>
      <c r="M5">
        <f t="shared" si="4"/>
        <v>0.79155085339578168</v>
      </c>
      <c r="O5">
        <f>L5*SQRT(H5*3)</f>
        <v>0.40452440522387179</v>
      </c>
    </row>
    <row r="6" spans="1:17" x14ac:dyDescent="0.25">
      <c r="A6" s="2">
        <v>19.7</v>
      </c>
      <c r="B6" s="2">
        <f t="shared" si="0"/>
        <v>0.3438298626428829</v>
      </c>
      <c r="C6" s="2">
        <f t="shared" si="1"/>
        <v>0.33709525842308208</v>
      </c>
      <c r="D6" s="2">
        <f t="shared" si="5"/>
        <v>0.11363321325132449</v>
      </c>
      <c r="F6" s="3">
        <f t="shared" si="2"/>
        <v>4.0027662142568774</v>
      </c>
      <c r="G6" s="4" t="s">
        <v>14</v>
      </c>
      <c r="H6">
        <f t="shared" ref="H6:H12" si="6">D6/$D$5</f>
        <v>1.0454229708534144</v>
      </c>
      <c r="I6" s="4"/>
      <c r="J6">
        <f>D6/$D$6</f>
        <v>1</v>
      </c>
      <c r="L6">
        <f t="shared" si="3"/>
        <v>0.22842207974150355</v>
      </c>
      <c r="M6">
        <f t="shared" si="4"/>
        <v>0.79155085339578168</v>
      </c>
      <c r="O6">
        <f t="shared" ref="O6:O12" si="7">L6*SQRT(H6*3)</f>
        <v>0.40452440522387184</v>
      </c>
    </row>
    <row r="7" spans="1:17" x14ac:dyDescent="0.25">
      <c r="A7" s="2">
        <v>22.35</v>
      </c>
      <c r="B7" s="2">
        <f t="shared" si="0"/>
        <v>0.3900810878207327</v>
      </c>
      <c r="C7" s="2">
        <f t="shared" si="1"/>
        <v>0.38026341273320496</v>
      </c>
      <c r="D7" s="2">
        <f t="shared" si="5"/>
        <v>0.14460026306350379</v>
      </c>
      <c r="F7">
        <f t="shared" si="2"/>
        <v>5.0935904301421591</v>
      </c>
      <c r="G7" s="4"/>
      <c r="H7" s="3">
        <f t="shared" si="6"/>
        <v>1.3303191230163633</v>
      </c>
      <c r="I7" s="4" t="s">
        <v>11</v>
      </c>
      <c r="J7">
        <f t="shared" ref="J7:J12" si="8">D7/$D$6</f>
        <v>1.272517593458252</v>
      </c>
      <c r="L7">
        <f t="shared" si="3"/>
        <v>0.20249121377875934</v>
      </c>
      <c r="M7">
        <f t="shared" si="4"/>
        <v>0.79155085339578157</v>
      </c>
      <c r="O7">
        <f t="shared" si="7"/>
        <v>0.40452440522387184</v>
      </c>
    </row>
    <row r="8" spans="1:17" x14ac:dyDescent="0.25">
      <c r="A8" s="2">
        <v>22.86</v>
      </c>
      <c r="B8" s="2">
        <f t="shared" si="0"/>
        <v>0.39898226700590372</v>
      </c>
      <c r="C8" s="2">
        <f t="shared" si="1"/>
        <v>0.38848074663136606</v>
      </c>
      <c r="D8" s="2">
        <f t="shared" si="5"/>
        <v>0.15091729050326363</v>
      </c>
      <c r="F8" s="3">
        <f t="shared" si="2"/>
        <v>5.3161097384229148</v>
      </c>
      <c r="G8" s="4" t="s">
        <v>8</v>
      </c>
      <c r="H8">
        <f t="shared" si="6"/>
        <v>1.3884356314216144</v>
      </c>
      <c r="I8" s="4"/>
      <c r="J8">
        <f t="shared" si="8"/>
        <v>1.3281089761096285</v>
      </c>
      <c r="L8">
        <f t="shared" si="3"/>
        <v>0.19820802103499405</v>
      </c>
      <c r="M8">
        <f t="shared" si="4"/>
        <v>0.79155085339578157</v>
      </c>
      <c r="O8">
        <f t="shared" si="7"/>
        <v>0.40452440522387179</v>
      </c>
    </row>
    <row r="9" spans="1:17" x14ac:dyDescent="0.25">
      <c r="A9" s="2">
        <v>25.1</v>
      </c>
      <c r="B9" s="2">
        <f t="shared" si="0"/>
        <v>0.43807764225057672</v>
      </c>
      <c r="C9" s="2">
        <f t="shared" si="1"/>
        <v>0.42419942274539019</v>
      </c>
      <c r="D9" s="2">
        <f t="shared" si="5"/>
        <v>0.17994515025752225</v>
      </c>
      <c r="F9" s="3">
        <f t="shared" si="2"/>
        <v>6.3386253654302243</v>
      </c>
      <c r="G9" s="4" t="s">
        <v>9</v>
      </c>
      <c r="H9">
        <f t="shared" si="6"/>
        <v>1.6554912792690064</v>
      </c>
      <c r="I9" s="4"/>
      <c r="J9">
        <f t="shared" si="8"/>
        <v>1.5835612239489747</v>
      </c>
      <c r="L9">
        <f t="shared" si="3"/>
        <v>0.18151839882680926</v>
      </c>
      <c r="M9">
        <f t="shared" si="4"/>
        <v>0.79155085339578157</v>
      </c>
      <c r="O9">
        <f t="shared" si="7"/>
        <v>0.40452440522387179</v>
      </c>
    </row>
    <row r="10" spans="1:17" x14ac:dyDescent="0.25">
      <c r="A10" s="2">
        <v>27.1</v>
      </c>
      <c r="B10" s="2">
        <f t="shared" si="0"/>
        <v>0.4729842272904633</v>
      </c>
      <c r="C10" s="2">
        <f t="shared" si="1"/>
        <v>0.45554490723351554</v>
      </c>
      <c r="D10" s="2">
        <f t="shared" si="5"/>
        <v>0.20752116250639227</v>
      </c>
      <c r="F10">
        <f t="shared" si="2"/>
        <v>7.3099992005569376</v>
      </c>
      <c r="G10" s="4"/>
      <c r="H10">
        <f t="shared" si="6"/>
        <v>1.9091899631717766</v>
      </c>
      <c r="I10" s="4"/>
      <c r="J10">
        <f t="shared" si="8"/>
        <v>1.8262368595299179</v>
      </c>
      <c r="L10">
        <f t="shared" si="3"/>
        <v>0.16902834117412108</v>
      </c>
      <c r="M10">
        <f t="shared" si="4"/>
        <v>0.79155085339578168</v>
      </c>
      <c r="O10">
        <f t="shared" si="7"/>
        <v>0.40452440522387184</v>
      </c>
    </row>
    <row r="11" spans="1:17" x14ac:dyDescent="0.25">
      <c r="A11" s="2">
        <v>32.5</v>
      </c>
      <c r="B11" s="2">
        <f t="shared" si="0"/>
        <v>0.56723200689815712</v>
      </c>
      <c r="C11" s="2">
        <f t="shared" si="1"/>
        <v>0.53729960834682389</v>
      </c>
      <c r="D11" s="2">
        <f t="shared" si="5"/>
        <v>0.28869086912965036</v>
      </c>
      <c r="F11">
        <f t="shared" si="2"/>
        <v>10.169228029844074</v>
      </c>
      <c r="G11" s="4"/>
      <c r="H11" s="3">
        <f t="shared" si="6"/>
        <v>2.6559494132782135</v>
      </c>
      <c r="I11" s="4" t="s">
        <v>12</v>
      </c>
      <c r="J11">
        <f t="shared" si="8"/>
        <v>2.5405500809974275</v>
      </c>
      <c r="L11">
        <f t="shared" si="3"/>
        <v>0.14330924274617549</v>
      </c>
      <c r="M11">
        <f t="shared" si="4"/>
        <v>0.79155085339578168</v>
      </c>
      <c r="O11">
        <f t="shared" si="7"/>
        <v>0.40452440522387184</v>
      </c>
    </row>
    <row r="12" spans="1:17" x14ac:dyDescent="0.25">
      <c r="A12" s="2">
        <v>39.1</v>
      </c>
      <c r="B12" s="2">
        <f t="shared" si="0"/>
        <v>0.6824237375297828</v>
      </c>
      <c r="C12" s="2">
        <f t="shared" si="1"/>
        <v>0.63067580743128615</v>
      </c>
      <c r="D12" s="2">
        <f t="shared" si="5"/>
        <v>0.39775197407910473</v>
      </c>
      <c r="F12">
        <f t="shared" si="2"/>
        <v>14.010940269518958</v>
      </c>
      <c r="G12" s="4"/>
      <c r="H12" s="3">
        <f t="shared" si="6"/>
        <v>3.6593090920074047</v>
      </c>
      <c r="I12" s="4" t="s">
        <v>7</v>
      </c>
      <c r="J12">
        <f t="shared" si="8"/>
        <v>3.5003144124719063</v>
      </c>
      <c r="L12">
        <f t="shared" si="3"/>
        <v>0.12209125368803585</v>
      </c>
      <c r="M12">
        <f t="shared" si="4"/>
        <v>0.79155085339578168</v>
      </c>
      <c r="O12">
        <f t="shared" si="7"/>
        <v>0.40452440522387184</v>
      </c>
    </row>
    <row r="14" spans="1:17" ht="30" x14ac:dyDescent="0.25">
      <c r="A14" s="1" t="s">
        <v>1</v>
      </c>
      <c r="B14">
        <v>0.154</v>
      </c>
      <c r="C14" t="s">
        <v>15</v>
      </c>
      <c r="D14">
        <f>0.154/2</f>
        <v>7.6999999999999999E-2</v>
      </c>
      <c r="I14" t="s">
        <v>23</v>
      </c>
    </row>
    <row r="16" spans="1:17" x14ac:dyDescent="0.25">
      <c r="H16" t="s">
        <v>16</v>
      </c>
      <c r="I16">
        <f>L2*SQRT(3)</f>
        <v>0.79155085339578157</v>
      </c>
    </row>
    <row r="17" spans="8:12" x14ac:dyDescent="0.25">
      <c r="H17" t="s">
        <v>16</v>
      </c>
      <c r="I17">
        <f>L9*SQRT(19)</f>
        <v>0.79122035687937353</v>
      </c>
      <c r="K17" t="s">
        <v>19</v>
      </c>
      <c r="L17">
        <v>4</v>
      </c>
    </row>
    <row r="19" spans="8:12" x14ac:dyDescent="0.25">
      <c r="K19" t="s">
        <v>20</v>
      </c>
      <c r="L19">
        <f>J21/(6.02*10^23)*4/((4.045)^3*10^-24)</f>
        <v>2.7086311431263961</v>
      </c>
    </row>
    <row r="20" spans="8:12" x14ac:dyDescent="0.25">
      <c r="L20">
        <f>J22/(6.02*10^23)*11/(((7.91)^3)*10^-24)</f>
        <v>3.7644069816073342</v>
      </c>
    </row>
    <row r="21" spans="8:12" x14ac:dyDescent="0.25">
      <c r="I21" t="s">
        <v>21</v>
      </c>
      <c r="J21">
        <v>26.98</v>
      </c>
    </row>
    <row r="22" spans="8:12" x14ac:dyDescent="0.25">
      <c r="I22" t="s">
        <v>22</v>
      </c>
      <c r="J22">
        <v>101.96</v>
      </c>
      <c r="L22">
        <f>(3.5*6.02*10^23*(7.91)^3*10^-24)/101.96</f>
        <v>10.227374507620636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2020-09-21T14:13:07Z</dcterms:modified>
</cp:coreProperties>
</file>