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reening Tool" sheetId="1" r:id="rId4"/>
    <sheet state="visible" name="Quellen" sheetId="2" r:id="rId5"/>
    <sheet state="visible" name="Screening Anbieter" sheetId="3" r:id="rId6"/>
    <sheet state="visible" name="Forums" sheetId="4" r:id="rId7"/>
    <sheet state="visible" name="Rulebooks" sheetId="5" r:id="rId8"/>
  </sheets>
  <definedNames/>
  <calcPr/>
</workbook>
</file>

<file path=xl/sharedStrings.xml><?xml version="1.0" encoding="utf-8"?>
<sst xmlns="http://schemas.openxmlformats.org/spreadsheetml/2006/main" count="296" uniqueCount="253">
  <si>
    <t xml:space="preserve">Copyright GNU General Public License 3 </t>
  </si>
  <si>
    <t>2021 Michael Gassner</t>
  </si>
  <si>
    <t xml:space="preserve">NO WARRANTY </t>
  </si>
  <si>
    <t>keine Garantie</t>
  </si>
  <si>
    <t>Islamischer Aktienfilter und Zakatrechner</t>
  </si>
  <si>
    <t>Islamic stock screening and zakat calculator</t>
  </si>
  <si>
    <t>Apple</t>
  </si>
  <si>
    <t>Nokia</t>
  </si>
  <si>
    <t>Ticker</t>
  </si>
  <si>
    <t>NASDAQ:AAPL</t>
  </si>
  <si>
    <t>NYSE:NOK</t>
  </si>
  <si>
    <t>Preis</t>
  </si>
  <si>
    <t>Price</t>
  </si>
  <si>
    <t>Ausstehende Aktien</t>
  </si>
  <si>
    <t>Shares Outstanding</t>
  </si>
  <si>
    <t>Nenner für die Filter</t>
  </si>
  <si>
    <t>Denominator Screening</t>
  </si>
  <si>
    <t>Marktkapitalisierung</t>
  </si>
  <si>
    <t>Market Cap</t>
  </si>
  <si>
    <t>12 M Marktkapitalisierung</t>
  </si>
  <si>
    <t>12 M Average Market Cap</t>
  </si>
  <si>
    <t>36 M Marktkapitalisierung</t>
  </si>
  <si>
    <t>36 M Average Market Cap</t>
  </si>
  <si>
    <t>Gesamte Vermögenswerte</t>
  </si>
  <si>
    <t>Total Assets</t>
  </si>
  <si>
    <t>Zähler über den Bruchstrich</t>
  </si>
  <si>
    <t>Numerator Screening</t>
  </si>
  <si>
    <t>Gesamtschulden</t>
  </si>
  <si>
    <t>Total Debt</t>
  </si>
  <si>
    <t>Bargeld und Äquivalente</t>
  </si>
  <si>
    <t>Cash, Cash Equivalents and Securities</t>
  </si>
  <si>
    <t xml:space="preserve">Forderungen  </t>
  </si>
  <si>
    <t xml:space="preserve">Account Receivables </t>
  </si>
  <si>
    <t>Unerlaubte Einnahmen &lt; 5 %</t>
  </si>
  <si>
    <t>Impermissible Income &lt; 5 %</t>
  </si>
  <si>
    <t>Zinseinnahmen</t>
  </si>
  <si>
    <t>Interest Income</t>
  </si>
  <si>
    <t>Alle anderen nicht aus Bilanz erkennbar</t>
  </si>
  <si>
    <t>All others not in Balance Sheet visible</t>
  </si>
  <si>
    <t>Bilanzdaten für Zakat</t>
  </si>
  <si>
    <t>Relevant Balance Sheet Data for Zakat</t>
  </si>
  <si>
    <t>Anlagevermögen</t>
  </si>
  <si>
    <t>Fixed Assets (non-current assets)</t>
  </si>
  <si>
    <t>Umlaufvermögen</t>
  </si>
  <si>
    <t>Current Assets</t>
  </si>
  <si>
    <t>Filter Ergebnisse</t>
  </si>
  <si>
    <t>Screening Results</t>
  </si>
  <si>
    <t>Schuldenkonformität</t>
  </si>
  <si>
    <t>Debt Compliance</t>
  </si>
  <si>
    <t>30 / 33 %</t>
  </si>
  <si>
    <t>30 / 33%</t>
  </si>
  <si>
    <t>Gesamtschulden / Marktkapitalisierung</t>
  </si>
  <si>
    <t>Total Debt / Market Cap</t>
  </si>
  <si>
    <t>12 Monate Durchschnitt</t>
  </si>
  <si>
    <t>Total Debt / Market Cap 12 M</t>
  </si>
  <si>
    <t>36 Monate Durchschnitt</t>
  </si>
  <si>
    <t>Total Debt / Market Cap 36 M</t>
  </si>
  <si>
    <t>Gesamtschulden / Gesamte Vermögenswerte</t>
  </si>
  <si>
    <t>Total Debt / Total Assets</t>
  </si>
  <si>
    <t>Liduiditätsfilter</t>
  </si>
  <si>
    <t>Cash Compliance</t>
  </si>
  <si>
    <t>Bares und Flüssiges / Marktkapitalisierung</t>
  </si>
  <si>
    <t>Cash etc / Market Cap</t>
  </si>
  <si>
    <t>12 M</t>
  </si>
  <si>
    <t>Cash etc / Market Cap 12 M</t>
  </si>
  <si>
    <t>36 M</t>
  </si>
  <si>
    <t>Cash etc / Market Cap 36 M</t>
  </si>
  <si>
    <t>Bares und Flüssiges / Gesamtvermögen</t>
  </si>
  <si>
    <t>Cash etc / Total Assets</t>
  </si>
  <si>
    <t>nicht mehr ein AAOIFI Kriterium</t>
  </si>
  <si>
    <t xml:space="preserve">no longer AAOIFI: </t>
  </si>
  <si>
    <t xml:space="preserve">Forderungen / Marktkapitalisierung </t>
  </si>
  <si>
    <t>Receivables / Market Cap</t>
  </si>
  <si>
    <t>Receivables / Market Cap 12 M</t>
  </si>
  <si>
    <t>Receivables / Market Cap 36 M</t>
  </si>
  <si>
    <t>Forderungen / Gesamtvermögen</t>
  </si>
  <si>
    <t>Receivables / Total Assets</t>
  </si>
  <si>
    <t>(49% oder 70% addiert zu Cash &amp; Co)</t>
  </si>
  <si>
    <t>(49% or 70% added to Cash &amp; Co)</t>
  </si>
  <si>
    <t>Unerlaubtes Einkommen &lt; 5 %</t>
  </si>
  <si>
    <t>Zinseinkommen / Markkapitalisierung</t>
  </si>
  <si>
    <t>Interest Income / Market Income</t>
  </si>
  <si>
    <t>Profil Check Hauptsektor Branche</t>
  </si>
  <si>
    <t>Profile check main industry sector</t>
  </si>
  <si>
    <t>Technology</t>
  </si>
  <si>
    <t>Check Untersektor Branche</t>
  </si>
  <si>
    <t>Check subsector industry</t>
  </si>
  <si>
    <t>Consumer Electronics</t>
  </si>
  <si>
    <t>Communication Equipment</t>
  </si>
  <si>
    <t>Nachrichten, social media, crowd</t>
  </si>
  <si>
    <t>News, social media, crowd intel</t>
  </si>
  <si>
    <t>Zakatberechnung</t>
  </si>
  <si>
    <t>Zakat calculation</t>
  </si>
  <si>
    <t>Minus anteilige Schulden des Umlaufvermögens</t>
  </si>
  <si>
    <t>minus Pro Rata Debt for Current Assets</t>
  </si>
  <si>
    <t>Zakatpflichtiges Vermögen</t>
  </si>
  <si>
    <t>Zakatable Assets</t>
  </si>
  <si>
    <t>2.5 % Zakat</t>
  </si>
  <si>
    <t>pro Aktie für Investment</t>
  </si>
  <si>
    <t>per share for investments</t>
  </si>
  <si>
    <t>pro Aktie für Handel</t>
  </si>
  <si>
    <t>per share held for trading</t>
  </si>
  <si>
    <t>Positive Filter SRI / Nachhaltigkeit</t>
  </si>
  <si>
    <t>Positive Screening SRI / Sustainability</t>
  </si>
  <si>
    <t>Keine vorgeschrieben - aber tayyib</t>
  </si>
  <si>
    <t>Not prescibed - but tayyib</t>
  </si>
  <si>
    <t>z.B.</t>
  </si>
  <si>
    <t>Siehe Sustainability Yahoo Finance</t>
  </si>
  <si>
    <t>See e.g. Sustainability Yahoo Finance</t>
  </si>
  <si>
    <t>ESG Risk Rating</t>
  </si>
  <si>
    <t>16 (low)</t>
  </si>
  <si>
    <t>no data</t>
  </si>
  <si>
    <t>Kontroverse Produkte</t>
  </si>
  <si>
    <t>Product Involvement Areas</t>
  </si>
  <si>
    <t xml:space="preserve">No </t>
  </si>
  <si>
    <t>Negative Nachrichten</t>
  </si>
  <si>
    <t>Adverse News</t>
  </si>
  <si>
    <t>Link</t>
  </si>
  <si>
    <t>https://finance.yahoo.com/</t>
  </si>
  <si>
    <t>https://www.stock-analysis-on.net/NASDAQ/Company/Apple-Inc/Financial-Statement/Assets</t>
  </si>
  <si>
    <t>Finanzen.net</t>
  </si>
  <si>
    <t>https://www.onvista.de/aktien/finder/</t>
  </si>
  <si>
    <t>https://www.marketbeat.com/</t>
  </si>
  <si>
    <t>https://teams.microsoft.com/l/meetup-join/19:meeting_Y2QzZjVkMDYtNjY5OS00NTYzLThmZTMtNWU5MGNmZWExYmEx@thread.v2/0?context=%7B%22Tid%22:%222679e1b6-49ca-488d-b958-b22757d7b8ca%22,%22Oid%22:%2267ed58cc-832a-4666-8482-1877fca8d2b7%22%7D</t>
  </si>
  <si>
    <t>https://www.gurufocus.com/new_index/</t>
  </si>
  <si>
    <t>https://www.marketwatch.com/</t>
  </si>
  <si>
    <t>https://diyinvestor.de/stock-screen/</t>
  </si>
  <si>
    <t>https://www.islamicfinanceguru.com/investment/calculating-zakat-on-shares/</t>
  </si>
  <si>
    <t>Tools</t>
  </si>
  <si>
    <t>Data Import für Excel Tool</t>
  </si>
  <si>
    <t>https://gaiersoftware.com/Excel/</t>
  </si>
  <si>
    <t>https://fmpcloud.io/</t>
  </si>
  <si>
    <t>API zu Bilanzdaten</t>
  </si>
  <si>
    <t>Industry classification</t>
  </si>
  <si>
    <t>https://www.msci.com/gics</t>
  </si>
  <si>
    <t>Books</t>
  </si>
  <si>
    <t>http://iefpedia.com/arab/wp-content/uploads/2017/02/Meezan-Banks-Guide-to-Islamic-Banking-by-Dr.-Imran-Usmani.pdf</t>
  </si>
  <si>
    <t>https://aaoifi.com/shariaa-standards/?lang=en</t>
  </si>
  <si>
    <t>Yahoo Import?</t>
  </si>
  <si>
    <t>" =index(IMPORTXML("https://finance.yahoo.com/quote/AAPL";"//*[@id='quote-header-info']//span");2) ""</t>
  </si>
  <si>
    <t>Name</t>
  </si>
  <si>
    <t>Zugriff via</t>
  </si>
  <si>
    <t>Idealratings</t>
  </si>
  <si>
    <t xml:space="preserve">https://www.idealratings.com/
</t>
  </si>
  <si>
    <t>app</t>
  </si>
  <si>
    <t>Islamicly</t>
  </si>
  <si>
    <t>https://www.islamicly.com/</t>
  </si>
  <si>
    <t>Zoya</t>
  </si>
  <si>
    <t>https://zoya.finance/</t>
  </si>
  <si>
    <t>Halal Stock Screener</t>
  </si>
  <si>
    <t>https://chrome.google.com/webstore/detail/halal-stock-scanner/nkpheaokkpmohcboabaeadkockhgeeji?hl=en</t>
  </si>
  <si>
    <t>Chrome Extension</t>
  </si>
  <si>
    <t>US Stocks only</t>
  </si>
  <si>
    <t>Rulebook???</t>
  </si>
  <si>
    <t>Finispia</t>
  </si>
  <si>
    <t>https://www.finispia.com/</t>
  </si>
  <si>
    <t>Wahed Stock Screener</t>
  </si>
  <si>
    <t>https://appadvice.com/app/halal-stock-screener/1436428525</t>
  </si>
  <si>
    <t>Amanie Screening</t>
  </si>
  <si>
    <t>http://www.amanieacademy.com/library/category/apps</t>
  </si>
  <si>
    <t>Nützliche Webseiten, Blogs, Foren</t>
  </si>
  <si>
    <t>https://islamicfinancenews.com/sites/default/files/newsletters/v8i47.pdf</t>
  </si>
  <si>
    <t>http://blog.islamicly.com/rules-of-shariah-compliant-equity-trading/</t>
  </si>
  <si>
    <t>https://www.reddit.com/r/HalalInvestor/</t>
  </si>
  <si>
    <t>https://diyinvestor.de/toolbox/</t>
  </si>
  <si>
    <t>https://diyinvestor.de/einen-eigenen-screener-in-google-sheets-erstellen-so-gehts/</t>
  </si>
  <si>
    <t>https://www.coursera.org/instructor/ochilov</t>
  </si>
  <si>
    <t>https://www.coursera.org/projects/screening-stocks-investment</t>
  </si>
  <si>
    <t>https://www.coursera.org/projects/understanding-company-reports</t>
  </si>
  <si>
    <t>https://www.coursera.org/projects/google-finance-functions-google-sheets</t>
  </si>
  <si>
    <t>https://support.google.com/docs/answer/3093281?hl=en</t>
  </si>
  <si>
    <t>Organisation</t>
  </si>
  <si>
    <t>AAOIFI</t>
  </si>
  <si>
    <t>islamicly</t>
  </si>
  <si>
    <t>zoya</t>
  </si>
  <si>
    <t>idealratings</t>
  </si>
  <si>
    <t>Bursa Malaysia</t>
  </si>
  <si>
    <t>Quelle:</t>
  </si>
  <si>
    <t>https://www.islamicly.com/ScreenCriteria/Index</t>
  </si>
  <si>
    <t>https://help.zoya.finance/en/articles/4189798-how-do-you-determine-shariah-compliance</t>
  </si>
  <si>
    <t>https://www.bursamalaysia.com/trade/our_products_services/islamic_market/shariah_governance/shariah_screening_methodology</t>
  </si>
  <si>
    <t>http://aaoifi.com/themencode-pdf-viewer-sc/?lang=en&amp;tnc_pvfw=ZmlsZT0vd3AtY29udGVudC91cGxvYWRzLzIwMTcvMTIvU2hhcmlhYS1TdGFuZGFyZHMtRU5HLnBkZiZzZXR0aW5ncz0wMTExMTAxMTExMTExMSZsYW5nPWVu#page=&amp;zoom=auto&amp;pagemode=</t>
  </si>
  <si>
    <t>https://play.google.com/store/apps/details?id=com.islamicly.appislamicly&amp;hl=en_US&amp;gl=US</t>
  </si>
  <si>
    <t>https://play.google.com/store/apps/details?id=com.investroo.zoya&amp;hl=en_US&amp;gl=US</t>
  </si>
  <si>
    <t>https://play.google.com/store/apps/details?id=com.idealratings&amp;hl=de_CH&amp;gl=US</t>
  </si>
  <si>
    <t>https://www.sc.com.my/regulation/regulatory-faqs/frequently-asked-questions-on-revised-shariah-screening-methodology</t>
  </si>
  <si>
    <t>1. Financial Criteria</t>
  </si>
  <si>
    <t>Debt / Market Cap (36 Monats Durchschnitt)</t>
  </si>
  <si>
    <t>Debt / Market Cap (12 Monats Durchschnitt)</t>
  </si>
  <si>
    <t>Debt over Total Assets &lt; 33%</t>
  </si>
  <si>
    <t>AAOIFI Exzerpt</t>
  </si>
  <si>
    <t>&lt; 30 %</t>
  </si>
  <si>
    <t>&lt; 33 % // einzelne Schuldenpositionen herausgenommen, wie Islamic debt</t>
  </si>
  <si>
    <t>Cash</t>
  </si>
  <si>
    <t>no Liquidity filter any longer</t>
  </si>
  <si>
    <t>Account Receivables / Market Cap (36 Monats Durchschnitt)</t>
  </si>
  <si>
    <t>(Cash + Cash Equivalents + Account Receivables) Total Assets</t>
  </si>
  <si>
    <t>Liquid assets / Market cap (12 Monats Durchschnitt)</t>
  </si>
  <si>
    <t>&lt; 49%</t>
  </si>
  <si>
    <t>&lt; 70%</t>
  </si>
  <si>
    <t>&lt; 67%</t>
  </si>
  <si>
    <t>(Cash + Cash Equivalents 1 Deposits) /  Market Cap</t>
  </si>
  <si>
    <t>(Cash + Interest Bearing Securities) / Market Capi (36 Monats Durchschnitt)</t>
  </si>
  <si>
    <t>(Cash + Interest Bearing Securities) / Market Capi (12 Monats Durchschnitt)</t>
  </si>
  <si>
    <t>&lt; 33%</t>
  </si>
  <si>
    <t>Impermissible Income</t>
  </si>
  <si>
    <t>&lt; 5%</t>
  </si>
  <si>
    <t>Interest Income &lt; 10%</t>
  </si>
  <si>
    <t>???</t>
  </si>
  <si>
    <t>Aufschlüsselung nach Sektoren gemäss SEC filings (Form 10K)</t>
  </si>
  <si>
    <t xml:space="preserve"> </t>
  </si>
  <si>
    <t>2. Industry Sectors</t>
  </si>
  <si>
    <t>5 % max in</t>
  </si>
  <si>
    <t>Haram</t>
  </si>
  <si>
    <t>Zinsgeschäfte</t>
  </si>
  <si>
    <t>Alkohol</t>
  </si>
  <si>
    <t>Non halal Produkte</t>
  </si>
  <si>
    <t>Schwein</t>
  </si>
  <si>
    <t>Finanzdienstleistungen</t>
  </si>
  <si>
    <t>nicht spezifiziert</t>
  </si>
  <si>
    <t>Glücksspiel</t>
  </si>
  <si>
    <t>Gaming und Glücksspiel</t>
  </si>
  <si>
    <t>Tabak</t>
  </si>
  <si>
    <t>Pornografie</t>
  </si>
  <si>
    <t>"Erwachsenunterhaltung"</t>
  </si>
  <si>
    <t>Unerlaubte Unterhaltung</t>
  </si>
  <si>
    <t>Handel von Gold und Silber mit Zeitaufschub</t>
  </si>
  <si>
    <t>Gold und Silber Hedging</t>
  </si>
  <si>
    <t>alles andere nicht erlaubte</t>
  </si>
  <si>
    <t>20 % max in</t>
  </si>
  <si>
    <t>Zweifelhaft</t>
  </si>
  <si>
    <t>Musik, Medien</t>
  </si>
  <si>
    <t>Werbung</t>
  </si>
  <si>
    <t>Non compliant stock trading</t>
  </si>
  <si>
    <t>Medien &amp; Unterhaltung</t>
  </si>
  <si>
    <t>Waffen</t>
  </si>
  <si>
    <t>Kino</t>
  </si>
  <si>
    <t>nicht konforme Mieterträge</t>
  </si>
  <si>
    <t>Andere nicht erlaubte Tätigkeiten</t>
  </si>
  <si>
    <t>25% max in</t>
  </si>
  <si>
    <t>Hotel und Resort</t>
  </si>
  <si>
    <t>Online articles:</t>
  </si>
  <si>
    <t>https://www.muslimink.com/finance/how-to-check-if-a-stock-is-halal/</t>
  </si>
  <si>
    <t>https://www.islamicfinanceguru.com/investment/how-to-screen-for-halal-sharia-compliant-shares/</t>
  </si>
  <si>
    <t>https://muftitaqiusmani.com/en/books/PDF/An%20Introduction%20To%20Islamic%20Finance/An_Introduction%20_to_Islamic_Finance.pdf</t>
  </si>
  <si>
    <t>https://halal.ninja/what-is-aaoifi</t>
  </si>
  <si>
    <t>https://idealratings.s3-eu-west-1.amazonaws.com/Marketing/Website+Reports/Apple-Compliance-Report.pdf</t>
  </si>
  <si>
    <t>Scholars</t>
  </si>
  <si>
    <t>Mehrheitsabstimmung - Mitglieder der</t>
  </si>
  <si>
    <t>Dr Muhammad Al Gari</t>
  </si>
  <si>
    <t>Scharia Boards islamischer Banken</t>
  </si>
  <si>
    <t>Dr Nazih Hammad</t>
  </si>
  <si>
    <t>Dr Mohammed Amin Ali Qattan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</si>
</sst>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27">
    <font>
      <sz val="10.0"/>
      <color rgb="FF000000"/>
      <name val="Arial"/>
    </font>
    <font>
      <u/>
      <color rgb="FF1155CC"/>
      <name val="Inconsolata"/>
    </font>
    <font>
      <u/>
      <sz val="11.0"/>
      <color rgb="FF1155CC"/>
      <name val="Inconsolata"/>
    </font>
    <font>
      <color rgb="FF4A86E8"/>
      <name val="Inconsolata"/>
    </font>
    <font>
      <color theme="1"/>
      <name val="Inconsolata"/>
    </font>
    <font>
      <b/>
      <sz val="12.0"/>
      <color theme="1"/>
      <name val="Inconsolata"/>
    </font>
    <font>
      <b/>
      <sz val="12.0"/>
      <color rgb="FF008000"/>
      <name val="Inconsolata"/>
    </font>
    <font>
      <sz val="11.0"/>
      <color rgb="FF008000"/>
      <name val="Inconsolata"/>
    </font>
    <font>
      <sz val="10.0"/>
      <color rgb="FF000000"/>
      <name val="Inconsolata"/>
    </font>
    <font>
      <sz val="11.0"/>
      <color rgb="FF000000"/>
      <name val="Inconsolata"/>
    </font>
    <font>
      <b/>
      <color theme="1"/>
      <name val="Inconsolata"/>
    </font>
    <font>
      <sz val="11.0"/>
      <color theme="1"/>
      <name val="Inconsolata"/>
    </font>
    <font>
      <sz val="11.0"/>
      <color rgb="FFF7981D"/>
      <name val="Inconsolata"/>
    </font>
    <font>
      <color rgb="FFFF0000"/>
      <name val="Inconsolata"/>
    </font>
    <font>
      <color theme="1"/>
      <name val="Arial"/>
    </font>
    <font>
      <i/>
      <color theme="1"/>
      <name val="Inconsolata"/>
    </font>
    <font>
      <b/>
      <color theme="1"/>
      <name val="Arial"/>
    </font>
    <font>
      <u/>
      <color rgb="FF0000FF"/>
    </font>
    <font>
      <u/>
      <color rgb="FF1155CC"/>
      <name val="Roboto"/>
    </font>
    <font>
      <u/>
      <color rgb="FF5F6368"/>
      <name val="Roboto"/>
    </font>
    <font>
      <u/>
      <color rgb="FF5F6368"/>
      <name val="Roboto"/>
    </font>
    <font>
      <u/>
      <color rgb="FF1155CC"/>
    </font>
    <font>
      <u/>
      <color rgb="FF0000FF"/>
    </font>
    <font>
      <b/>
      <color rgb="FFFFFFFF"/>
      <name val="Arial"/>
    </font>
    <font>
      <color rgb="FFFFFFFF"/>
      <name val="Arial"/>
    </font>
    <font>
      <u/>
      <color rgb="FF1155CC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3" fontId="9" numFmtId="0" xfId="0" applyFill="1" applyFont="1"/>
    <xf borderId="0" fillId="3" fontId="9" numFmtId="164" xfId="0" applyFont="1" applyNumberFormat="1"/>
    <xf borderId="0" fillId="2" fontId="9" numFmtId="164" xfId="0" applyFont="1" applyNumberFormat="1"/>
    <xf borderId="0" fillId="0" fontId="10" numFmtId="0" xfId="0" applyAlignment="1" applyFont="1">
      <alignment readingOrder="0"/>
    </xf>
    <xf borderId="0" fillId="3" fontId="11" numFmtId="164" xfId="0" applyFont="1" applyNumberFormat="1"/>
    <xf borderId="0" fillId="3" fontId="12" numFmtId="164" xfId="0" applyFont="1" applyNumberFormat="1"/>
    <xf borderId="0" fillId="0" fontId="4" numFmtId="164" xfId="0" applyAlignment="1" applyFont="1" applyNumberFormat="1">
      <alignment readingOrder="0"/>
    </xf>
    <xf borderId="0" fillId="0" fontId="4" numFmtId="164" xfId="0" applyFont="1" applyNumberFormat="1"/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4" fontId="10" numFmtId="0" xfId="0" applyAlignment="1" applyFill="1" applyFont="1">
      <alignment readingOrder="0"/>
    </xf>
    <xf borderId="0" fillId="0" fontId="15" numFmtId="0" xfId="0" applyAlignment="1" applyFont="1">
      <alignment readingOrder="0"/>
    </xf>
    <xf borderId="0" fillId="0" fontId="4" numFmtId="10" xfId="0" applyFont="1" applyNumberFormat="1"/>
    <xf borderId="0" fillId="2" fontId="8" numFmtId="0" xfId="0" applyAlignment="1" applyFont="1">
      <alignment readingOrder="0"/>
    </xf>
    <xf borderId="0" fillId="4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2" fontId="18" numFmtId="0" xfId="0" applyAlignment="1" applyFont="1">
      <alignment readingOrder="0"/>
    </xf>
    <xf borderId="0" fillId="2" fontId="19" numFmtId="0" xfId="0" applyAlignment="1" applyFont="1">
      <alignment readingOrder="0"/>
    </xf>
    <xf borderId="0" fillId="2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5" fontId="22" numFmtId="0" xfId="0" applyAlignment="1" applyFill="1" applyFont="1">
      <alignment readingOrder="0"/>
    </xf>
    <xf borderId="0" fillId="2" fontId="9" numFmtId="0" xfId="0" applyFont="1"/>
    <xf borderId="0" fillId="0" fontId="14" numFmtId="0" xfId="0" applyFont="1"/>
    <xf borderId="0" fillId="6" fontId="23" numFmtId="0" xfId="0" applyAlignment="1" applyFill="1" applyFont="1">
      <alignment readingOrder="0"/>
    </xf>
    <xf borderId="0" fillId="6" fontId="24" numFmtId="0" xfId="0" applyFont="1"/>
    <xf borderId="0" fillId="5" fontId="14" numFmtId="0" xfId="0" applyAlignment="1" applyFont="1">
      <alignment readingOrder="0"/>
    </xf>
    <xf borderId="0" fillId="5" fontId="14" numFmtId="0" xfId="0" applyFont="1"/>
    <xf borderId="0" fillId="2" fontId="14" numFmtId="0" xfId="0" applyAlignment="1" applyFont="1">
      <alignment readingOrder="0"/>
    </xf>
    <xf borderId="0" fillId="2" fontId="14" numFmtId="0" xfId="0" applyFont="1"/>
    <xf borderId="0" fillId="7" fontId="14" numFmtId="0" xfId="0" applyAlignment="1" applyFill="1" applyFont="1">
      <alignment readingOrder="0"/>
    </xf>
    <xf borderId="0" fillId="2" fontId="25" numFmtId="0" xfId="0" applyAlignment="1" applyFont="1">
      <alignment readingOrder="0"/>
    </xf>
    <xf borderId="0" fillId="2" fontId="26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9</xdr:row>
      <xdr:rowOff>0</xdr:rowOff>
    </xdr:from>
    <xdr:ext cx="4419600" cy="4229100"/>
    <xdr:pic>
      <xdr:nvPicPr>
        <xdr:cNvPr id="0" name="image1.png" title="Bild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nu.org/licenses/gpl-3.0.html" TargetMode="External"/><Relationship Id="rId2" Type="http://schemas.openxmlformats.org/officeDocument/2006/relationships/hyperlink" Target="http://www.islamicwealthmanagement.co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gaiersoftware.com/Excel/" TargetMode="External"/><Relationship Id="rId10" Type="http://schemas.openxmlformats.org/officeDocument/2006/relationships/hyperlink" Target="https://www.islamicfinanceguru.com/investment/calculating-zakat-on-shares/" TargetMode="External"/><Relationship Id="rId13" Type="http://schemas.openxmlformats.org/officeDocument/2006/relationships/hyperlink" Target="https://www.msci.com/gics" TargetMode="External"/><Relationship Id="rId12" Type="http://schemas.openxmlformats.org/officeDocument/2006/relationships/hyperlink" Target="https://fmpcloud.io/" TargetMode="External"/><Relationship Id="rId1" Type="http://schemas.openxmlformats.org/officeDocument/2006/relationships/hyperlink" Target="https://finance.yahoo.com/" TargetMode="External"/><Relationship Id="rId2" Type="http://schemas.openxmlformats.org/officeDocument/2006/relationships/hyperlink" Target="https://www.stock-analysis-on.net/NASDAQ/Company/Apple-Inc/Financial-Statement/Assets" TargetMode="External"/><Relationship Id="rId3" Type="http://schemas.openxmlformats.org/officeDocument/2006/relationships/hyperlink" Target="http://finanzen.net/" TargetMode="External"/><Relationship Id="rId4" Type="http://schemas.openxmlformats.org/officeDocument/2006/relationships/hyperlink" Target="https://www.onvista.de/aktien/finder/" TargetMode="External"/><Relationship Id="rId9" Type="http://schemas.openxmlformats.org/officeDocument/2006/relationships/hyperlink" Target="https://diyinvestor.de/stock-screen/" TargetMode="External"/><Relationship Id="rId15" Type="http://schemas.openxmlformats.org/officeDocument/2006/relationships/hyperlink" Target="https://aaoifi.com/shariaa-standards/?lang=en" TargetMode="External"/><Relationship Id="rId14" Type="http://schemas.openxmlformats.org/officeDocument/2006/relationships/hyperlink" Target="http://iefpedia.com/arab/wp-content/uploads/2017/02/Meezan-Banks-Guide-to-Islamic-Banking-by-Dr.-Imran-Usmani.pdf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www.marketbeat.com/*" TargetMode="External"/><Relationship Id="rId6" Type="http://schemas.openxmlformats.org/officeDocument/2006/relationships/hyperlink" Target="https://teams.microsoft.com/l/meetup-join/19:meeting_Y2QzZjVkMDYtNjY5OS00NTYzLThmZTMtNWU5MGNmZWExYmEx@thread.v2/0?context=%7B%22Tid%22:%222679e1b6-49ca-488d-b958-b22757d7b8ca%22,%22Oid%22:%2267ed58cc-832a-4666-8482-1877fca8d2b7%22%7D" TargetMode="External"/><Relationship Id="rId7" Type="http://schemas.openxmlformats.org/officeDocument/2006/relationships/hyperlink" Target="https://www.gurufocus.com/new_index/" TargetMode="External"/><Relationship Id="rId8" Type="http://schemas.openxmlformats.org/officeDocument/2006/relationships/hyperlink" Target="https://www.marketwatch.com/*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dealratings.com/" TargetMode="External"/><Relationship Id="rId2" Type="http://schemas.openxmlformats.org/officeDocument/2006/relationships/hyperlink" Target="https://www.islamicly.com/" TargetMode="External"/><Relationship Id="rId3" Type="http://schemas.openxmlformats.org/officeDocument/2006/relationships/hyperlink" Target="https://zoya.finance/" TargetMode="External"/><Relationship Id="rId4" Type="http://schemas.openxmlformats.org/officeDocument/2006/relationships/hyperlink" Target="https://chrome.google.com/webstore/detail/halal-stock-scanner/nkpheaokkpmohcboabaeadkockhgeeji?hl=en" TargetMode="External"/><Relationship Id="rId5" Type="http://schemas.openxmlformats.org/officeDocument/2006/relationships/hyperlink" Target="https://www.finispia.com/" TargetMode="External"/><Relationship Id="rId6" Type="http://schemas.openxmlformats.org/officeDocument/2006/relationships/hyperlink" Target="https://appadvice.com/app/halal-stock-screener/1436428525" TargetMode="External"/><Relationship Id="rId7" Type="http://schemas.openxmlformats.org/officeDocument/2006/relationships/hyperlink" Target="http://www.amanieacademy.com/library/category/apps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4.xml"/><Relationship Id="rId10" Type="http://schemas.openxmlformats.org/officeDocument/2006/relationships/hyperlink" Target="https://support.google.com/docs/answer/3093281?hl=en" TargetMode="External"/><Relationship Id="rId1" Type="http://schemas.openxmlformats.org/officeDocument/2006/relationships/hyperlink" Target="https://islamicfinancenews.com/sites/default/files/newsletters/v8i47.pdf" TargetMode="External"/><Relationship Id="rId2" Type="http://schemas.openxmlformats.org/officeDocument/2006/relationships/hyperlink" Target="http://blog.islamicly.com/rules-of-shariah-compliant-equity-trading/" TargetMode="External"/><Relationship Id="rId3" Type="http://schemas.openxmlformats.org/officeDocument/2006/relationships/hyperlink" Target="https://www.reddit.com/r/HalalInvestor/" TargetMode="External"/><Relationship Id="rId4" Type="http://schemas.openxmlformats.org/officeDocument/2006/relationships/hyperlink" Target="https://diyinvestor.de/toolbox/" TargetMode="External"/><Relationship Id="rId9" Type="http://schemas.openxmlformats.org/officeDocument/2006/relationships/hyperlink" Target="https://www.coursera.org/projects/google-finance-functions-google-sheets" TargetMode="External"/><Relationship Id="rId5" Type="http://schemas.openxmlformats.org/officeDocument/2006/relationships/hyperlink" Target="https://diyinvestor.de/einen-eigenen-screener-in-google-sheets-erstellen-so-gehts/" TargetMode="External"/><Relationship Id="rId6" Type="http://schemas.openxmlformats.org/officeDocument/2006/relationships/hyperlink" Target="https://www.coursera.org/instructor/ochilov" TargetMode="External"/><Relationship Id="rId7" Type="http://schemas.openxmlformats.org/officeDocument/2006/relationships/hyperlink" Target="https://www.coursera.org/projects/screening-stocks-investment" TargetMode="External"/><Relationship Id="rId8" Type="http://schemas.openxmlformats.org/officeDocument/2006/relationships/hyperlink" Target="https://www.coursera.org/projects/understanding-company-reports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islamicfinanceguru.com/investment/how-to-screen-for-halal-sharia-compliant-shares/" TargetMode="External"/><Relationship Id="rId10" Type="http://schemas.openxmlformats.org/officeDocument/2006/relationships/hyperlink" Target="https://www.muslimink.com/finance/how-to-check-if-a-stock-is-halal/" TargetMode="External"/><Relationship Id="rId13" Type="http://schemas.openxmlformats.org/officeDocument/2006/relationships/hyperlink" Target="https://halal.ninja/what-is-aaoifi" TargetMode="External"/><Relationship Id="rId12" Type="http://schemas.openxmlformats.org/officeDocument/2006/relationships/hyperlink" Target="https://muftitaqiusmani.com/en/books/PDF/An%20Introduction%20To%20Islamic%20Finance/An_Introduction%20_to_Islamic_Finance.pdf" TargetMode="External"/><Relationship Id="rId1" Type="http://schemas.openxmlformats.org/officeDocument/2006/relationships/hyperlink" Target="https://aaoifi.com/shariaa-standards/?lang=en" TargetMode="External"/><Relationship Id="rId2" Type="http://schemas.openxmlformats.org/officeDocument/2006/relationships/hyperlink" Target="https://www.islamicly.com/ScreenCriteria/Index" TargetMode="External"/><Relationship Id="rId3" Type="http://schemas.openxmlformats.org/officeDocument/2006/relationships/hyperlink" Target="https://help.zoya.finance/en/articles/4189798-how-do-you-determine-shariah-compliance" TargetMode="External"/><Relationship Id="rId4" Type="http://schemas.openxmlformats.org/officeDocument/2006/relationships/hyperlink" Target="https://www.bursamalaysia.com/trade/our_products_services/islamic_market/shariah_governance/shariah_screening_methodology" TargetMode="External"/><Relationship Id="rId9" Type="http://schemas.openxmlformats.org/officeDocument/2006/relationships/hyperlink" Target="https://www.sc.com.my/regulation/regulatory-faqs/frequently-asked-questions-on-revised-shariah-screening-methodology" TargetMode="External"/><Relationship Id="rId15" Type="http://schemas.openxmlformats.org/officeDocument/2006/relationships/hyperlink" Target="https://idealratings.s3-eu-west-1.amazonaws.com/Marketing/Website+Reports/Apple-Compliance-Report.pdf" TargetMode="External"/><Relationship Id="rId14" Type="http://schemas.openxmlformats.org/officeDocument/2006/relationships/hyperlink" Target="https://help.zoya.finance/en/articles/4189798-how-do-you-determine-shariah-compliance" TargetMode="External"/><Relationship Id="rId16" Type="http://schemas.openxmlformats.org/officeDocument/2006/relationships/drawing" Target="../drawings/drawing5.xml"/><Relationship Id="rId5" Type="http://schemas.openxmlformats.org/officeDocument/2006/relationships/hyperlink" Target="http://aaoifi.com/themencode-pdf-viewer-sc/?lang=en&amp;tnc_pvfw=ZmlsZT0vd3AtY29udGVudC91cGxvYWRzLzIwMTcvMTIvU2hhcmlhYS1TdGFuZGFyZHMtRU5HLnBkZiZzZXR0aW5ncz0wMTExMTAxMTExMTExMSZsYW5nPWVu" TargetMode="External"/><Relationship Id="rId6" Type="http://schemas.openxmlformats.org/officeDocument/2006/relationships/hyperlink" Target="https://play.google.com/store/apps/details?id=com.islamicly.appislamicly&amp;hl=en_US&amp;gl=US" TargetMode="External"/><Relationship Id="rId7" Type="http://schemas.openxmlformats.org/officeDocument/2006/relationships/hyperlink" Target="https://play.google.com/store/apps/details?id=com.investroo.zoya&amp;hl=en_US&amp;gl=US" TargetMode="External"/><Relationship Id="rId8" Type="http://schemas.openxmlformats.org/officeDocument/2006/relationships/hyperlink" Target="https://play.google.com/store/apps/details?id=com.idealratings&amp;hl=de_CH&amp;gl=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71"/>
    <col customWidth="1" min="2" max="2" width="39.0"/>
    <col customWidth="1" min="3" max="3" width="21.29"/>
    <col customWidth="1" min="4" max="4" width="24.14"/>
    <col customWidth="1" min="5" max="5" width="18.14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</row>
    <row r="2">
      <c r="A2" s="6"/>
      <c r="B2" s="7"/>
      <c r="C2" s="8"/>
      <c r="D2" s="5"/>
      <c r="E2" s="5"/>
      <c r="F2" s="5"/>
    </row>
    <row r="3">
      <c r="A3" s="6" t="s">
        <v>4</v>
      </c>
      <c r="B3" s="7" t="s">
        <v>5</v>
      </c>
      <c r="C3" s="8"/>
      <c r="D3" s="5"/>
      <c r="E3" s="5"/>
      <c r="F3" s="5"/>
    </row>
    <row r="4">
      <c r="A4" s="4"/>
      <c r="B4" s="9"/>
      <c r="C4" s="8" t="s">
        <v>6</v>
      </c>
      <c r="D4" s="8" t="s">
        <v>7</v>
      </c>
      <c r="E4" s="5"/>
      <c r="F4" s="5"/>
    </row>
    <row r="5">
      <c r="A5" s="4" t="s">
        <v>8</v>
      </c>
      <c r="B5" s="9"/>
      <c r="C5" s="8" t="s">
        <v>9</v>
      </c>
      <c r="D5" s="8" t="s">
        <v>10</v>
      </c>
      <c r="E5" s="8"/>
      <c r="F5" s="5"/>
    </row>
    <row r="6">
      <c r="A6" s="5"/>
      <c r="B6" s="5"/>
      <c r="C6" s="5"/>
      <c r="D6" s="5"/>
      <c r="E6" s="5"/>
    </row>
    <row r="7">
      <c r="A7" s="4" t="s">
        <v>11</v>
      </c>
      <c r="B7" s="10" t="s">
        <v>12</v>
      </c>
      <c r="C7" s="11">
        <f>IFERROR(__xludf.DUMMYFUNCTION("GOOGLEFINANCE(C5, ""PRICE"" )"),131.96)</f>
        <v>131.96</v>
      </c>
      <c r="D7" s="11">
        <f>IFERROR(__xludf.DUMMYFUNCTION("GOOGLEFINANCE(D5, ""PRICE"" )"),4.56)</f>
        <v>4.56</v>
      </c>
      <c r="E7" s="11" t="str">
        <f>IFERROR(__xludf.DUMMYFUNCTION("GOOGLEFINANCE(E5, ""PRICE"" )"),"#N/A")</f>
        <v>#N/A</v>
      </c>
    </row>
    <row r="8">
      <c r="A8" s="4" t="s">
        <v>13</v>
      </c>
      <c r="B8" s="4" t="s">
        <v>14</v>
      </c>
      <c r="C8" s="12">
        <f>IFERROR(__xludf.DUMMYFUNCTION("GOOGLEFINANCE(C5,""shares"")"),1.682326E10)</f>
        <v>16823260000</v>
      </c>
      <c r="D8" s="12">
        <f>IFERROR(__xludf.DUMMYFUNCTION("GOOGLEFINANCE(D5,""shares"")"),5.653886E9)</f>
        <v>5653886000</v>
      </c>
      <c r="E8" s="12" t="str">
        <f>IFERROR(__xludf.DUMMYFUNCTION("GOOGLEFINANCE(E5,""shares"")"),"#N/A")</f>
        <v>#N/A</v>
      </c>
    </row>
    <row r="9">
      <c r="A9" s="4"/>
      <c r="B9" s="4"/>
      <c r="C9" s="13"/>
      <c r="D9" s="13"/>
      <c r="E9" s="13"/>
    </row>
    <row r="10">
      <c r="A10" s="14" t="s">
        <v>15</v>
      </c>
      <c r="B10" s="14" t="s">
        <v>16</v>
      </c>
      <c r="C10" s="13"/>
      <c r="D10" s="13"/>
      <c r="E10" s="13"/>
    </row>
    <row r="11">
      <c r="A11" s="4" t="s">
        <v>17</v>
      </c>
      <c r="B11" s="4" t="s">
        <v>18</v>
      </c>
      <c r="C11" s="12">
        <f>IFERROR(__xludf.DUMMYFUNCTION("GOOGLEFINANCE(C5,""marketcap"")"),2.219997502549E12)</f>
        <v>2219997502549</v>
      </c>
      <c r="D11" s="12">
        <f>IFERROR(__xludf.DUMMYFUNCTION("GOOGLEFINANCE(D5,""marketcap"")"),2.5781719836E10)</f>
        <v>25781719836</v>
      </c>
      <c r="E11" s="12" t="str">
        <f>IFERROR(__xludf.DUMMYFUNCTION("GOOGLEFINANCE(E5,""marketcap"")"),"#N/A")</f>
        <v>#N/A</v>
      </c>
    </row>
    <row r="12">
      <c r="A12" s="4" t="s">
        <v>19</v>
      </c>
      <c r="B12" s="4" t="s">
        <v>20</v>
      </c>
      <c r="C12" s="15">
        <f>IFERROR(__xludf.DUMMYFUNCTION("AVERAGE(INDEX(GoogleFinance(C5, ""all"", WORKDAY(TODAY(),-220),TODAY()),,3))*C8"),1.7871063420000005E12)</f>
        <v>1787106342000</v>
      </c>
      <c r="D12" s="15">
        <f>IFERROR(__xludf.DUMMYFUNCTION("AVERAGE(INDEX(GoogleFinance(D5, ""all"", WORKDAY(TODAY(),-220),TODAY()),,3))*D8"),2.3543901413490555E10)</f>
        <v>23543901413</v>
      </c>
      <c r="E12" s="15" t="str">
        <f>IFERROR(__xludf.DUMMYFUNCTION("AVERAGE(INDEX(GoogleFinance(E5, ""all"", WORKDAY(TODAY(),-220),TODAY()),,3))*E8"),"#N/A")</f>
        <v>#N/A</v>
      </c>
    </row>
    <row r="13">
      <c r="A13" s="4" t="s">
        <v>21</v>
      </c>
      <c r="B13" s="4" t="s">
        <v>22</v>
      </c>
      <c r="C13" s="16">
        <f>IFERROR(__xludf.DUMMYFUNCTION("AVERAGE(INDEX(GoogleFinance(C5, ""all"", WORKDAY(TODAY(),-660),TODAY()),,3))*C8"),1.2162907495500002E12)</f>
        <v>1216290749550</v>
      </c>
      <c r="D13" s="16">
        <f>IFERROR(__xludf.DUMMYFUNCTION("AVERAGE(INDEX(GoogleFinance(D5, ""all"", WORKDAY(TODAY(),-660),TODAY()),,3))*D8"),2.6994283132327023E10)</f>
        <v>26994283132</v>
      </c>
      <c r="E13" s="16" t="str">
        <f>IFERROR(__xludf.DUMMYFUNCTION("AVERAGE(INDEX(GoogleFinance(E5, ""all"", WORKDAY(TODAY(),-660),TODAY()),,3))*E8"),"#N/A")</f>
        <v>#N/A</v>
      </c>
    </row>
    <row r="14">
      <c r="A14" s="4" t="s">
        <v>23</v>
      </c>
      <c r="B14" s="4" t="s">
        <v>24</v>
      </c>
      <c r="C14" s="17">
        <v>3.23888E11</v>
      </c>
      <c r="D14" s="17">
        <v>3.9128E10</v>
      </c>
      <c r="E14" s="17"/>
    </row>
    <row r="17">
      <c r="A17" s="14" t="s">
        <v>25</v>
      </c>
      <c r="B17" s="14" t="s">
        <v>26</v>
      </c>
      <c r="C17" s="5"/>
      <c r="D17" s="5"/>
      <c r="E17" s="5"/>
    </row>
    <row r="19">
      <c r="A19" s="4" t="s">
        <v>27</v>
      </c>
      <c r="B19" s="4" t="s">
        <v>28</v>
      </c>
      <c r="C19" s="17">
        <v>1.12436E11</v>
      </c>
      <c r="D19" s="17">
        <v>5.307E9</v>
      </c>
      <c r="E19" s="17"/>
    </row>
    <row r="20">
      <c r="A20" s="4" t="s">
        <v>29</v>
      </c>
      <c r="B20" s="4" t="s">
        <v>30</v>
      </c>
      <c r="C20" s="17">
        <v>9.0943E10</v>
      </c>
      <c r="D20" s="17">
        <v>6.171E9</v>
      </c>
      <c r="E20" s="17"/>
    </row>
    <row r="21">
      <c r="A21" s="4" t="s">
        <v>31</v>
      </c>
      <c r="B21" s="4" t="s">
        <v>32</v>
      </c>
      <c r="C21" s="17">
        <v>3.7445E10</v>
      </c>
      <c r="D21" s="17">
        <v>6.826E9</v>
      </c>
      <c r="E21" s="17"/>
    </row>
    <row r="22">
      <c r="A22" s="4"/>
      <c r="B22" s="4"/>
      <c r="C22" s="18"/>
      <c r="D22" s="5"/>
      <c r="E22" s="5"/>
    </row>
    <row r="23">
      <c r="A23" s="4" t="s">
        <v>33</v>
      </c>
      <c r="B23" s="4" t="s">
        <v>34</v>
      </c>
      <c r="C23" s="18"/>
      <c r="D23" s="5"/>
      <c r="E23" s="5"/>
    </row>
    <row r="24">
      <c r="A24" s="4" t="s">
        <v>35</v>
      </c>
      <c r="B24" s="4" t="s">
        <v>36</v>
      </c>
      <c r="C24" s="17">
        <v>4.101E9</v>
      </c>
      <c r="D24" s="4">
        <v>0.0</v>
      </c>
      <c r="E24" s="4"/>
    </row>
    <row r="25">
      <c r="A25" s="19" t="s">
        <v>37</v>
      </c>
      <c r="B25" s="19" t="s">
        <v>38</v>
      </c>
      <c r="C25" s="5"/>
      <c r="D25" s="5"/>
      <c r="E25" s="5"/>
    </row>
    <row r="26">
      <c r="A26" s="20"/>
      <c r="B26" s="14"/>
      <c r="C26" s="5"/>
      <c r="D26" s="5"/>
      <c r="E26" s="5"/>
    </row>
    <row r="27">
      <c r="A27" s="20" t="s">
        <v>39</v>
      </c>
      <c r="B27" s="14" t="s">
        <v>40</v>
      </c>
      <c r="C27" s="5"/>
      <c r="D27" s="5"/>
      <c r="E27" s="5"/>
    </row>
    <row r="28">
      <c r="A28" s="5"/>
      <c r="B28" s="5"/>
      <c r="C28" s="5"/>
      <c r="D28" s="5"/>
      <c r="E28" s="5"/>
    </row>
    <row r="29">
      <c r="A29" s="4" t="s">
        <v>41</v>
      </c>
      <c r="B29" s="4" t="s">
        <v>42</v>
      </c>
      <c r="C29" s="17">
        <v>1.80175E11</v>
      </c>
      <c r="D29" s="17">
        <v>2.232E10</v>
      </c>
      <c r="E29" s="17"/>
    </row>
    <row r="30">
      <c r="A30" s="4" t="s">
        <v>43</v>
      </c>
      <c r="B30" s="4" t="s">
        <v>44</v>
      </c>
      <c r="C30" s="17">
        <v>1.43713E11</v>
      </c>
      <c r="D30" s="17">
        <v>1.6808E10</v>
      </c>
      <c r="E30" s="17"/>
    </row>
    <row r="31">
      <c r="A31" s="5"/>
      <c r="B31" s="5"/>
      <c r="C31" s="5"/>
      <c r="D31" s="5"/>
      <c r="E31" s="5"/>
    </row>
    <row r="32">
      <c r="A32" s="5"/>
      <c r="B32" s="5"/>
      <c r="C32" s="5"/>
      <c r="D32" s="5"/>
      <c r="E32" s="5"/>
    </row>
    <row r="33">
      <c r="A33" s="21" t="s">
        <v>45</v>
      </c>
      <c r="B33" s="21" t="s">
        <v>46</v>
      </c>
      <c r="C33" s="5"/>
      <c r="D33" s="5"/>
      <c r="E33" s="5"/>
    </row>
    <row r="34">
      <c r="A34" s="4"/>
      <c r="B34" s="4"/>
      <c r="C34" s="5"/>
      <c r="D34" s="5"/>
      <c r="E34" s="5"/>
    </row>
    <row r="35">
      <c r="A35" s="22" t="s">
        <v>47</v>
      </c>
      <c r="B35" s="22" t="s">
        <v>48</v>
      </c>
      <c r="C35" s="5"/>
      <c r="D35" s="5"/>
      <c r="E35" s="5"/>
    </row>
    <row r="36">
      <c r="A36" s="4" t="s">
        <v>49</v>
      </c>
      <c r="B36" s="4" t="s">
        <v>50</v>
      </c>
      <c r="C36" s="5"/>
      <c r="D36" s="5"/>
      <c r="E36" s="5"/>
    </row>
    <row r="37">
      <c r="A37" s="4" t="s">
        <v>51</v>
      </c>
      <c r="B37" s="4" t="s">
        <v>52</v>
      </c>
      <c r="C37" s="23">
        <f t="shared" ref="C37:E37" si="1">C19/C11</f>
        <v>0.05064690382</v>
      </c>
      <c r="D37" s="23">
        <f t="shared" si="1"/>
        <v>0.2058435214</v>
      </c>
      <c r="E37" s="23" t="str">
        <f t="shared" si="1"/>
        <v>#N/A</v>
      </c>
    </row>
    <row r="38">
      <c r="A38" s="4" t="s">
        <v>53</v>
      </c>
      <c r="B38" s="4" t="s">
        <v>54</v>
      </c>
      <c r="C38" s="23">
        <f t="shared" ref="C38:E38" si="2">C19/C12</f>
        <v>0.06291511443</v>
      </c>
      <c r="D38" s="23">
        <f t="shared" si="2"/>
        <v>0.2254086911</v>
      </c>
      <c r="E38" s="23" t="str">
        <f t="shared" si="2"/>
        <v>#N/A</v>
      </c>
    </row>
    <row r="39">
      <c r="A39" s="4" t="s">
        <v>55</v>
      </c>
      <c r="B39" s="4" t="s">
        <v>56</v>
      </c>
      <c r="C39" s="23">
        <f t="shared" ref="C39:E39" si="3">C19/C13</f>
        <v>0.09244171268</v>
      </c>
      <c r="D39" s="23">
        <f t="shared" si="3"/>
        <v>0.1965971822</v>
      </c>
      <c r="E39" s="23" t="str">
        <f t="shared" si="3"/>
        <v>#N/A</v>
      </c>
    </row>
    <row r="40">
      <c r="A40" s="4" t="s">
        <v>57</v>
      </c>
      <c r="B40" s="4" t="s">
        <v>58</v>
      </c>
      <c r="C40" s="23">
        <f t="shared" ref="C40:E40" si="4">C19/C14</f>
        <v>0.347144692</v>
      </c>
      <c r="D40" s="23">
        <f t="shared" si="4"/>
        <v>0.1356317726</v>
      </c>
      <c r="E40" s="23" t="str">
        <f t="shared" si="4"/>
        <v>#DIV/0!</v>
      </c>
    </row>
    <row r="41">
      <c r="A41" s="5"/>
      <c r="B41" s="5"/>
      <c r="C41" s="5"/>
      <c r="D41" s="5"/>
      <c r="E41" s="5"/>
    </row>
    <row r="42">
      <c r="A42" s="22" t="s">
        <v>59</v>
      </c>
      <c r="B42" s="22" t="s">
        <v>60</v>
      </c>
      <c r="C42" s="5"/>
      <c r="D42" s="5"/>
      <c r="E42" s="5"/>
    </row>
    <row r="43">
      <c r="A43" s="4" t="s">
        <v>49</v>
      </c>
      <c r="B43" s="4" t="s">
        <v>50</v>
      </c>
      <c r="C43" s="5"/>
      <c r="D43" s="5"/>
      <c r="E43" s="5"/>
    </row>
    <row r="44">
      <c r="A44" s="4" t="s">
        <v>61</v>
      </c>
      <c r="B44" s="4" t="s">
        <v>62</v>
      </c>
      <c r="C44" s="23">
        <f t="shared" ref="C44:E44" si="5">C20/C11</f>
        <v>0.0409653614</v>
      </c>
      <c r="D44" s="23">
        <f t="shared" si="5"/>
        <v>0.239355638</v>
      </c>
      <c r="E44" s="23" t="str">
        <f t="shared" si="5"/>
        <v>#N/A</v>
      </c>
    </row>
    <row r="45">
      <c r="A45" s="4" t="s">
        <v>63</v>
      </c>
      <c r="B45" s="4" t="s">
        <v>64</v>
      </c>
      <c r="C45" s="23">
        <f t="shared" ref="C45:E45" si="6">C20/C12</f>
        <v>0.05088840986</v>
      </c>
      <c r="D45" s="23">
        <f t="shared" si="6"/>
        <v>0.2621060924</v>
      </c>
      <c r="E45" s="23" t="str">
        <f t="shared" si="6"/>
        <v>#N/A</v>
      </c>
    </row>
    <row r="46">
      <c r="A46" s="4" t="s">
        <v>65</v>
      </c>
      <c r="B46" s="4" t="s">
        <v>66</v>
      </c>
      <c r="C46" s="23">
        <f t="shared" ref="C46:E46" si="7">C20/C13</f>
        <v>0.07477077338</v>
      </c>
      <c r="D46" s="23">
        <f t="shared" si="7"/>
        <v>0.2286039592</v>
      </c>
      <c r="E46" s="23" t="str">
        <f t="shared" si="7"/>
        <v>#N/A</v>
      </c>
    </row>
    <row r="47">
      <c r="A47" s="4" t="s">
        <v>67</v>
      </c>
      <c r="B47" s="4" t="s">
        <v>68</v>
      </c>
      <c r="C47" s="23">
        <f t="shared" ref="C47:E47" si="8">C20/C14</f>
        <v>0.2807853332</v>
      </c>
      <c r="D47" s="23">
        <f t="shared" si="8"/>
        <v>0.1577131466</v>
      </c>
      <c r="E47" s="23" t="str">
        <f t="shared" si="8"/>
        <v>#DIV/0!</v>
      </c>
    </row>
    <row r="48">
      <c r="A48" s="5"/>
      <c r="B48" s="22"/>
      <c r="C48" s="5"/>
      <c r="D48" s="5"/>
      <c r="E48" s="5"/>
    </row>
    <row r="49">
      <c r="A49" s="22" t="s">
        <v>69</v>
      </c>
      <c r="B49" s="22" t="s">
        <v>70</v>
      </c>
      <c r="C49" s="5"/>
      <c r="D49" s="5"/>
      <c r="E49" s="5"/>
    </row>
    <row r="50">
      <c r="A50" s="4" t="s">
        <v>71</v>
      </c>
      <c r="B50" s="4" t="s">
        <v>72</v>
      </c>
      <c r="C50" s="23">
        <f t="shared" ref="C50:E50" si="9">C21/C11</f>
        <v>0.01686713609</v>
      </c>
      <c r="D50" s="23">
        <f t="shared" si="9"/>
        <v>0.2647612356</v>
      </c>
      <c r="E50" s="23" t="str">
        <f t="shared" si="9"/>
        <v>#N/A</v>
      </c>
    </row>
    <row r="51">
      <c r="A51" s="4" t="s">
        <v>63</v>
      </c>
      <c r="B51" s="4" t="s">
        <v>73</v>
      </c>
      <c r="C51" s="23">
        <f t="shared" ref="C51:E51" si="10">C21/C12</f>
        <v>0.02095286616</v>
      </c>
      <c r="D51" s="23">
        <f t="shared" si="10"/>
        <v>0.2899264604</v>
      </c>
      <c r="E51" s="23" t="str">
        <f t="shared" si="10"/>
        <v>#N/A</v>
      </c>
    </row>
    <row r="52">
      <c r="A52" s="4" t="s">
        <v>65</v>
      </c>
      <c r="B52" s="4" t="s">
        <v>74</v>
      </c>
      <c r="C52" s="23">
        <f t="shared" ref="C52:E52" si="11">C21/C13</f>
        <v>0.03078622444</v>
      </c>
      <c r="D52" s="23">
        <f t="shared" si="11"/>
        <v>0.2528683561</v>
      </c>
      <c r="E52" s="23" t="str">
        <f t="shared" si="11"/>
        <v>#N/A</v>
      </c>
    </row>
    <row r="53">
      <c r="A53" s="4" t="s">
        <v>75</v>
      </c>
      <c r="B53" s="4" t="s">
        <v>76</v>
      </c>
      <c r="C53" s="23">
        <f t="shared" ref="C53:E53" si="12">C21/C14</f>
        <v>0.1156109519</v>
      </c>
      <c r="D53" s="23">
        <f t="shared" si="12"/>
        <v>0.1744530771</v>
      </c>
      <c r="E53" s="23" t="str">
        <f t="shared" si="12"/>
        <v>#DIV/0!</v>
      </c>
    </row>
    <row r="54">
      <c r="A54" s="24" t="s">
        <v>77</v>
      </c>
      <c r="B54" s="24" t="s">
        <v>78</v>
      </c>
      <c r="C54" s="5"/>
      <c r="D54" s="5"/>
      <c r="E54" s="5"/>
    </row>
    <row r="55">
      <c r="A55" s="4"/>
      <c r="B55" s="4"/>
      <c r="C55" s="5"/>
      <c r="D55" s="5"/>
      <c r="E55" s="5"/>
    </row>
    <row r="56">
      <c r="A56" s="22" t="s">
        <v>79</v>
      </c>
      <c r="B56" s="22" t="s">
        <v>34</v>
      </c>
      <c r="C56" s="5"/>
      <c r="D56" s="5"/>
      <c r="E56" s="5"/>
    </row>
    <row r="57">
      <c r="A57" s="5"/>
      <c r="B57" s="5"/>
      <c r="C57" s="5"/>
      <c r="D57" s="5"/>
      <c r="E57" s="5"/>
    </row>
    <row r="58">
      <c r="A58" s="4" t="s">
        <v>80</v>
      </c>
      <c r="B58" s="4" t="s">
        <v>81</v>
      </c>
      <c r="C58" s="23">
        <f t="shared" ref="C58:E58" si="13">C24/C11</f>
        <v>0.001847299375</v>
      </c>
      <c r="D58" s="23">
        <f t="shared" si="13"/>
        <v>0</v>
      </c>
      <c r="E58" s="23" t="str">
        <f t="shared" si="13"/>
        <v>#N/A</v>
      </c>
    </row>
    <row r="59">
      <c r="A59" s="4" t="s">
        <v>82</v>
      </c>
      <c r="B59" s="4" t="s">
        <v>83</v>
      </c>
      <c r="C59" s="8" t="s">
        <v>84</v>
      </c>
      <c r="D59" s="8" t="s">
        <v>84</v>
      </c>
      <c r="E59" s="5"/>
    </row>
    <row r="60">
      <c r="A60" s="4" t="s">
        <v>85</v>
      </c>
      <c r="B60" s="4" t="s">
        <v>86</v>
      </c>
      <c r="C60" s="8" t="s">
        <v>87</v>
      </c>
      <c r="D60" s="8" t="s">
        <v>88</v>
      </c>
      <c r="E60" s="5"/>
    </row>
    <row r="61">
      <c r="A61" s="4" t="s">
        <v>89</v>
      </c>
      <c r="B61" s="4" t="s">
        <v>90</v>
      </c>
      <c r="C61" s="5"/>
      <c r="D61" s="5"/>
      <c r="E61" s="5"/>
    </row>
    <row r="62">
      <c r="A62" s="5"/>
      <c r="B62" s="5"/>
      <c r="C62" s="5"/>
      <c r="D62" s="5"/>
      <c r="E62" s="5"/>
    </row>
    <row r="63">
      <c r="A63" s="21" t="s">
        <v>91</v>
      </c>
      <c r="B63" s="21" t="s">
        <v>92</v>
      </c>
      <c r="C63" s="5"/>
      <c r="D63" s="5"/>
      <c r="E63" s="5"/>
    </row>
    <row r="64">
      <c r="A64" s="5"/>
      <c r="B64" s="5"/>
      <c r="C64" s="5"/>
      <c r="D64" s="5"/>
      <c r="E64" s="5"/>
    </row>
    <row r="65">
      <c r="A65" s="4" t="s">
        <v>43</v>
      </c>
      <c r="B65" s="4" t="s">
        <v>44</v>
      </c>
      <c r="C65" s="18">
        <f t="shared" ref="C65:D65" si="14">C30</f>
        <v>143713000000</v>
      </c>
      <c r="D65" s="18">
        <f t="shared" si="14"/>
        <v>16808000000</v>
      </c>
      <c r="E65" s="5"/>
    </row>
    <row r="66">
      <c r="A66" s="4" t="s">
        <v>93</v>
      </c>
      <c r="B66" s="4" t="s">
        <v>94</v>
      </c>
      <c r="C66" s="18">
        <f t="shared" ref="C66:E66" si="15">C30/C14*C19</f>
        <v>49889205120</v>
      </c>
      <c r="D66" s="18">
        <f t="shared" si="15"/>
        <v>2279698835</v>
      </c>
      <c r="E66" s="18" t="str">
        <f t="shared" si="15"/>
        <v>#DIV/0!</v>
      </c>
    </row>
    <row r="67">
      <c r="A67" s="4" t="s">
        <v>95</v>
      </c>
      <c r="B67" s="4" t="s">
        <v>96</v>
      </c>
      <c r="C67" s="18">
        <f t="shared" ref="C67:E67" si="16">C65-C66</f>
        <v>93823794880</v>
      </c>
      <c r="D67" s="18">
        <f t="shared" si="16"/>
        <v>14528301165</v>
      </c>
      <c r="E67" s="5" t="str">
        <f t="shared" si="16"/>
        <v>#DIV/0!</v>
      </c>
    </row>
    <row r="68">
      <c r="A68" s="4" t="s">
        <v>97</v>
      </c>
      <c r="B68" s="4" t="s">
        <v>97</v>
      </c>
      <c r="C68" s="18">
        <f t="shared" ref="C68:E68" si="17">C67*0.025</f>
        <v>2345594872</v>
      </c>
      <c r="D68" s="18">
        <f t="shared" si="17"/>
        <v>363207529.1</v>
      </c>
      <c r="E68" s="18" t="str">
        <f t="shared" si="17"/>
        <v>#DIV/0!</v>
      </c>
    </row>
    <row r="69">
      <c r="A69" s="5"/>
      <c r="B69" s="5"/>
      <c r="C69" s="5"/>
      <c r="D69" s="5"/>
      <c r="E69" s="5"/>
    </row>
    <row r="70">
      <c r="A70" s="4" t="s">
        <v>98</v>
      </c>
      <c r="B70" s="4" t="s">
        <v>99</v>
      </c>
      <c r="C70" s="18">
        <f t="shared" ref="C70:E70" si="18">C68/C8</f>
        <v>0.1394257042</v>
      </c>
      <c r="D70" s="18">
        <f t="shared" si="18"/>
        <v>0.06424033472</v>
      </c>
      <c r="E70" s="18" t="str">
        <f t="shared" si="18"/>
        <v>#DIV/0!</v>
      </c>
    </row>
    <row r="71">
      <c r="A71" s="4" t="s">
        <v>100</v>
      </c>
      <c r="B71" s="4" t="s">
        <v>101</v>
      </c>
      <c r="C71" s="18">
        <f t="shared" ref="C71:E71" si="19">C7*0.025</f>
        <v>3.299</v>
      </c>
      <c r="D71" s="18">
        <f t="shared" si="19"/>
        <v>0.114</v>
      </c>
      <c r="E71" s="5" t="str">
        <f t="shared" si="19"/>
        <v>#N/A</v>
      </c>
    </row>
    <row r="72">
      <c r="A72" s="5"/>
      <c r="B72" s="5"/>
      <c r="C72" s="5"/>
      <c r="D72" s="5"/>
      <c r="E72" s="5"/>
    </row>
    <row r="73">
      <c r="A73" s="5"/>
      <c r="B73" s="5"/>
      <c r="D73" s="5"/>
      <c r="E73" s="5"/>
    </row>
    <row r="74">
      <c r="A74" s="25" t="s">
        <v>102</v>
      </c>
      <c r="B74" s="21" t="s">
        <v>103</v>
      </c>
      <c r="C74" s="5"/>
      <c r="D74" s="5"/>
      <c r="E74" s="5"/>
    </row>
    <row r="75">
      <c r="A75" s="5"/>
      <c r="B75" s="5"/>
      <c r="C75" s="5"/>
      <c r="D75" s="5"/>
      <c r="E75" s="5"/>
    </row>
    <row r="76">
      <c r="A76" s="4" t="s">
        <v>104</v>
      </c>
      <c r="B76" s="4" t="s">
        <v>105</v>
      </c>
      <c r="C76" s="4"/>
      <c r="D76" s="5"/>
      <c r="E76" s="5"/>
    </row>
    <row r="77">
      <c r="A77" s="4" t="s">
        <v>106</v>
      </c>
      <c r="B77" s="5"/>
      <c r="C77" s="5"/>
      <c r="D77" s="5"/>
      <c r="E77" s="5"/>
    </row>
    <row r="78">
      <c r="A78" s="4" t="s">
        <v>107</v>
      </c>
      <c r="B78" s="4" t="s">
        <v>108</v>
      </c>
      <c r="C78" s="5"/>
      <c r="D78" s="5"/>
      <c r="E78" s="5"/>
    </row>
    <row r="79">
      <c r="A79" s="4" t="s">
        <v>109</v>
      </c>
      <c r="B79" s="4" t="s">
        <v>109</v>
      </c>
      <c r="C79" s="8" t="s">
        <v>110</v>
      </c>
      <c r="D79" s="8" t="s">
        <v>111</v>
      </c>
      <c r="E79" s="5"/>
    </row>
    <row r="80">
      <c r="A80" s="4" t="s">
        <v>112</v>
      </c>
      <c r="B80" s="4" t="s">
        <v>113</v>
      </c>
      <c r="C80" s="8" t="s">
        <v>114</v>
      </c>
      <c r="D80" s="8" t="s">
        <v>111</v>
      </c>
      <c r="E80" s="5"/>
    </row>
    <row r="81">
      <c r="A81" s="5"/>
      <c r="B81" s="5"/>
      <c r="C81" s="5"/>
      <c r="D81" s="5"/>
      <c r="E81" s="5"/>
    </row>
    <row r="82">
      <c r="A82" s="21" t="s">
        <v>115</v>
      </c>
      <c r="B82" s="21" t="s">
        <v>116</v>
      </c>
      <c r="C82" s="5"/>
      <c r="D82" s="5"/>
      <c r="E82" s="5"/>
    </row>
    <row r="83">
      <c r="A83" s="5"/>
      <c r="B83" s="5"/>
      <c r="C83" s="5"/>
      <c r="D83" s="5"/>
      <c r="E83" s="5"/>
    </row>
    <row r="84">
      <c r="A84" s="5"/>
      <c r="B84" s="5"/>
      <c r="C84" s="5"/>
      <c r="D84" s="5"/>
      <c r="E84" s="5"/>
    </row>
    <row r="85">
      <c r="A85" s="5"/>
      <c r="B85" s="5"/>
      <c r="C85" s="5"/>
      <c r="D85" s="5"/>
      <c r="E85" s="5"/>
    </row>
    <row r="86">
      <c r="A86" s="5"/>
      <c r="B86" s="5"/>
      <c r="C86" s="5"/>
      <c r="D86" s="5"/>
      <c r="E86" s="5"/>
    </row>
    <row r="87">
      <c r="A87" s="5"/>
      <c r="B87" s="5"/>
      <c r="C87" s="5"/>
      <c r="D87" s="5"/>
      <c r="E87" s="5"/>
    </row>
    <row r="88">
      <c r="A88" s="5"/>
      <c r="B88" s="5"/>
      <c r="C88" s="5"/>
      <c r="D88" s="5"/>
      <c r="E88" s="5"/>
    </row>
    <row r="89">
      <c r="A89" s="5"/>
      <c r="B89" s="5"/>
      <c r="C89" s="5"/>
      <c r="D89" s="5"/>
      <c r="E89" s="5"/>
    </row>
    <row r="90">
      <c r="A90" s="5"/>
      <c r="B90" s="5"/>
      <c r="C90" s="5"/>
      <c r="D90" s="5"/>
      <c r="E90" s="5"/>
    </row>
    <row r="91">
      <c r="A91" s="5"/>
      <c r="B91" s="5"/>
      <c r="C91" s="5"/>
      <c r="D91" s="5"/>
      <c r="E91" s="5"/>
    </row>
    <row r="92">
      <c r="A92" s="5"/>
      <c r="B92" s="5"/>
      <c r="C92" s="5"/>
      <c r="D92" s="5"/>
      <c r="E92" s="5"/>
    </row>
    <row r="93">
      <c r="A93" s="5"/>
      <c r="B93" s="5"/>
      <c r="C93" s="5"/>
      <c r="D93" s="5"/>
      <c r="E93" s="5"/>
    </row>
    <row r="94">
      <c r="A94" s="5"/>
      <c r="B94" s="5"/>
      <c r="C94" s="5"/>
      <c r="D94" s="5"/>
      <c r="E94" s="5"/>
    </row>
    <row r="95">
      <c r="A95" s="5"/>
      <c r="B95" s="5"/>
      <c r="C95" s="5"/>
      <c r="D95" s="5"/>
      <c r="E95" s="5"/>
    </row>
    <row r="96">
      <c r="A96" s="5"/>
      <c r="B96" s="5"/>
      <c r="C96" s="5"/>
      <c r="D96" s="5"/>
      <c r="E96" s="5"/>
    </row>
    <row r="97">
      <c r="A97" s="5"/>
      <c r="B97" s="5"/>
      <c r="C97" s="5"/>
      <c r="D97" s="5"/>
      <c r="E97" s="5"/>
    </row>
    <row r="98">
      <c r="A98" s="5"/>
      <c r="B98" s="5"/>
      <c r="C98" s="5"/>
      <c r="D98" s="5"/>
      <c r="E98" s="5"/>
    </row>
    <row r="99">
      <c r="A99" s="5"/>
      <c r="B99" s="5"/>
      <c r="C99" s="5"/>
      <c r="D99" s="5"/>
      <c r="E99" s="5"/>
    </row>
    <row r="100">
      <c r="A100" s="5"/>
      <c r="B100" s="5"/>
      <c r="C100" s="5"/>
      <c r="D100" s="5"/>
      <c r="E100" s="5"/>
    </row>
    <row r="101">
      <c r="A101" s="5"/>
      <c r="B101" s="5"/>
      <c r="C101" s="5"/>
      <c r="D101" s="5"/>
      <c r="E101" s="5"/>
    </row>
    <row r="102">
      <c r="A102" s="5"/>
      <c r="B102" s="5"/>
      <c r="C102" s="5"/>
      <c r="D102" s="5"/>
      <c r="E102" s="5"/>
    </row>
    <row r="103">
      <c r="A103" s="5"/>
      <c r="B103" s="5"/>
      <c r="C103" s="5"/>
      <c r="D103" s="5"/>
      <c r="E103" s="5"/>
    </row>
    <row r="104">
      <c r="A104" s="5"/>
      <c r="B104" s="5"/>
      <c r="C104" s="5"/>
      <c r="D104" s="5"/>
      <c r="E104" s="5"/>
    </row>
    <row r="105">
      <c r="A105" s="5"/>
      <c r="B105" s="5"/>
      <c r="C105" s="5"/>
      <c r="D105" s="5"/>
      <c r="E105" s="5"/>
    </row>
    <row r="106">
      <c r="A106" s="5"/>
      <c r="B106" s="5"/>
      <c r="C106" s="5"/>
      <c r="D106" s="5"/>
      <c r="E106" s="5"/>
    </row>
    <row r="107">
      <c r="A107" s="5"/>
      <c r="B107" s="5"/>
      <c r="C107" s="5"/>
      <c r="D107" s="5"/>
      <c r="E107" s="5"/>
    </row>
    <row r="108">
      <c r="A108" s="5"/>
      <c r="B108" s="5"/>
      <c r="C108" s="5"/>
      <c r="D108" s="5"/>
      <c r="E108" s="5"/>
    </row>
    <row r="109">
      <c r="A109" s="5"/>
      <c r="B109" s="5"/>
      <c r="C109" s="5"/>
      <c r="D109" s="5"/>
      <c r="E109" s="5"/>
    </row>
    <row r="110">
      <c r="A110" s="5"/>
      <c r="B110" s="5"/>
      <c r="C110" s="5"/>
      <c r="D110" s="5"/>
      <c r="E110" s="5"/>
    </row>
    <row r="111">
      <c r="A111" s="5"/>
      <c r="B111" s="5"/>
      <c r="C111" s="5"/>
      <c r="D111" s="5"/>
      <c r="E111" s="5"/>
    </row>
    <row r="112">
      <c r="A112" s="5"/>
      <c r="B112" s="5"/>
      <c r="C112" s="5"/>
      <c r="D112" s="5"/>
      <c r="E112" s="5"/>
    </row>
    <row r="113">
      <c r="A113" s="5"/>
      <c r="B113" s="5"/>
      <c r="C113" s="5"/>
      <c r="D113" s="5"/>
      <c r="E113" s="5"/>
    </row>
    <row r="114">
      <c r="A114" s="5"/>
      <c r="B114" s="5"/>
      <c r="C114" s="5"/>
      <c r="D114" s="5"/>
      <c r="E114" s="5"/>
    </row>
    <row r="115">
      <c r="A115" s="5"/>
      <c r="B115" s="5"/>
      <c r="C115" s="5"/>
      <c r="D115" s="5"/>
      <c r="E115" s="5"/>
    </row>
    <row r="116">
      <c r="A116" s="5"/>
      <c r="B116" s="5"/>
      <c r="C116" s="5"/>
      <c r="D116" s="5"/>
      <c r="E116" s="5"/>
    </row>
    <row r="117">
      <c r="A117" s="5"/>
      <c r="B117" s="5"/>
      <c r="C117" s="5"/>
      <c r="D117" s="5"/>
      <c r="E117" s="5"/>
    </row>
    <row r="118">
      <c r="A118" s="5"/>
      <c r="B118" s="5"/>
      <c r="C118" s="5"/>
      <c r="D118" s="5"/>
      <c r="E118" s="5"/>
    </row>
  </sheetData>
  <hyperlinks>
    <hyperlink r:id="rId1" ref="A1"/>
    <hyperlink r:id="rId2" ref="B1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36.0"/>
    <col customWidth="1" min="3" max="3" width="22.86"/>
  </cols>
  <sheetData>
    <row r="1">
      <c r="B1" s="20" t="s">
        <v>117</v>
      </c>
    </row>
    <row r="2">
      <c r="B2" s="26" t="s">
        <v>118</v>
      </c>
    </row>
    <row r="3">
      <c r="B3" s="26" t="s">
        <v>119</v>
      </c>
    </row>
    <row r="4">
      <c r="B4" s="27" t="s">
        <v>120</v>
      </c>
    </row>
    <row r="5">
      <c r="B5" s="28" t="s">
        <v>121</v>
      </c>
    </row>
    <row r="6">
      <c r="B6" s="28" t="s">
        <v>122</v>
      </c>
    </row>
    <row r="7">
      <c r="B7" s="29" t="s">
        <v>123</v>
      </c>
    </row>
    <row r="8">
      <c r="B8" s="26" t="s">
        <v>124</v>
      </c>
    </row>
    <row r="9">
      <c r="B9" s="28" t="s">
        <v>125</v>
      </c>
    </row>
    <row r="10">
      <c r="B10" s="26" t="s">
        <v>126</v>
      </c>
    </row>
    <row r="11">
      <c r="B11" s="26" t="s">
        <v>127</v>
      </c>
    </row>
    <row r="14">
      <c r="B14" s="20" t="s">
        <v>128</v>
      </c>
    </row>
    <row r="15">
      <c r="B15" s="20" t="s">
        <v>129</v>
      </c>
    </row>
    <row r="16">
      <c r="B16" s="26" t="s">
        <v>130</v>
      </c>
    </row>
    <row r="17">
      <c r="B17" s="26" t="s">
        <v>131</v>
      </c>
      <c r="C17" s="20" t="s">
        <v>132</v>
      </c>
    </row>
    <row r="19">
      <c r="B19" s="20" t="s">
        <v>133</v>
      </c>
    </row>
    <row r="20">
      <c r="B20" s="26" t="s">
        <v>134</v>
      </c>
    </row>
    <row r="23">
      <c r="B23" s="20" t="s">
        <v>135</v>
      </c>
    </row>
    <row r="24">
      <c r="B24" s="30" t="s">
        <v>136</v>
      </c>
    </row>
    <row r="25">
      <c r="B25" s="31" t="s">
        <v>137</v>
      </c>
    </row>
    <row r="28">
      <c r="B28" s="20" t="s">
        <v>138</v>
      </c>
    </row>
    <row r="29">
      <c r="B29" s="32"/>
    </row>
    <row r="30">
      <c r="B30" s="20" t="s">
        <v>139</v>
      </c>
    </row>
    <row r="32">
      <c r="B32" s="33" t="str">
        <f>IFERROR(__xludf.DUMMYFUNCTION("index(IMPORTXML(""https://finance.yahoo.com/quote/AAPL"",""//*[@id='quote-header-info']//span""),2)"),"Add to watchlist")</f>
        <v>Add to watchlist</v>
      </c>
      <c r="C32" s="33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6"/>
    <hyperlink r:id="rId12" ref="B17"/>
    <hyperlink r:id="rId13" ref="B20"/>
    <hyperlink r:id="rId14" ref="B24"/>
    <hyperlink r:id="rId15" ref="B25"/>
  </hyperlinks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45.71"/>
    <col customWidth="1" min="3" max="3" width="22.0"/>
  </cols>
  <sheetData>
    <row r="1">
      <c r="A1" s="34" t="s">
        <v>140</v>
      </c>
      <c r="B1" s="34" t="s">
        <v>117</v>
      </c>
      <c r="C1" s="34" t="s">
        <v>141</v>
      </c>
    </row>
    <row r="2" ht="20.25" customHeight="1">
      <c r="A2" s="20" t="s">
        <v>142</v>
      </c>
      <c r="B2" s="26" t="s">
        <v>143</v>
      </c>
      <c r="C2" s="20" t="s">
        <v>144</v>
      </c>
    </row>
    <row r="3">
      <c r="A3" s="20" t="s">
        <v>145</v>
      </c>
      <c r="B3" s="30" t="s">
        <v>146</v>
      </c>
      <c r="C3" s="20" t="s">
        <v>144</v>
      </c>
    </row>
    <row r="4">
      <c r="A4" s="20" t="s">
        <v>147</v>
      </c>
      <c r="B4" s="26" t="s">
        <v>148</v>
      </c>
      <c r="C4" s="20" t="s">
        <v>144</v>
      </c>
    </row>
    <row r="5">
      <c r="A5" s="20" t="s">
        <v>149</v>
      </c>
      <c r="B5" s="26" t="s">
        <v>150</v>
      </c>
      <c r="C5" s="20" t="s">
        <v>151</v>
      </c>
      <c r="D5" s="20" t="s">
        <v>152</v>
      </c>
      <c r="E5" s="20" t="s">
        <v>153</v>
      </c>
    </row>
    <row r="6">
      <c r="A6" s="20" t="s">
        <v>154</v>
      </c>
      <c r="B6" s="26" t="s">
        <v>155</v>
      </c>
    </row>
    <row r="7">
      <c r="A7" s="20" t="s">
        <v>156</v>
      </c>
      <c r="B7" s="26" t="s">
        <v>157</v>
      </c>
    </row>
    <row r="8">
      <c r="A8" s="20" t="s">
        <v>158</v>
      </c>
      <c r="B8" s="26" t="s">
        <v>159</v>
      </c>
      <c r="C8" s="20" t="s">
        <v>144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</hyperlinks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160</v>
      </c>
    </row>
    <row r="2">
      <c r="A2" s="26" t="s">
        <v>161</v>
      </c>
    </row>
    <row r="3">
      <c r="A3" s="26" t="s">
        <v>162</v>
      </c>
    </row>
    <row r="4">
      <c r="A4" s="26" t="s">
        <v>163</v>
      </c>
    </row>
    <row r="5">
      <c r="A5" s="26" t="s">
        <v>164</v>
      </c>
    </row>
    <row r="6">
      <c r="A6" s="26" t="s">
        <v>165</v>
      </c>
    </row>
    <row r="7">
      <c r="A7" s="26" t="s">
        <v>166</v>
      </c>
    </row>
    <row r="8">
      <c r="A8" s="26" t="s">
        <v>167</v>
      </c>
    </row>
    <row r="9">
      <c r="A9" s="26" t="s">
        <v>168</v>
      </c>
    </row>
    <row r="10">
      <c r="A10" s="26" t="s">
        <v>169</v>
      </c>
    </row>
    <row r="11">
      <c r="A11" s="26" t="s">
        <v>170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</hyperlinks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21.71"/>
    <col customWidth="1" min="3" max="3" width="45.43"/>
    <col customWidth="1" min="4" max="4" width="46.0"/>
    <col customWidth="1" min="5" max="5" width="27.71"/>
    <col customWidth="1" min="6" max="6" width="41.43"/>
  </cols>
  <sheetData>
    <row r="1">
      <c r="A1" s="34" t="s">
        <v>171</v>
      </c>
      <c r="B1" s="34" t="s">
        <v>172</v>
      </c>
      <c r="C1" s="34" t="s">
        <v>173</v>
      </c>
      <c r="D1" s="34" t="s">
        <v>174</v>
      </c>
      <c r="E1" s="34" t="s">
        <v>175</v>
      </c>
      <c r="F1" s="34" t="s">
        <v>176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6" t="s">
        <v>177</v>
      </c>
      <c r="B2" s="31" t="s">
        <v>137</v>
      </c>
      <c r="C2" s="31" t="s">
        <v>178</v>
      </c>
      <c r="D2" s="31" t="s">
        <v>179</v>
      </c>
      <c r="E2" s="37"/>
      <c r="F2" s="31" t="s">
        <v>180</v>
      </c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7"/>
      <c r="B3" s="31" t="s">
        <v>181</v>
      </c>
      <c r="C3" s="31" t="s">
        <v>182</v>
      </c>
      <c r="D3" s="31" t="s">
        <v>183</v>
      </c>
      <c r="E3" s="31" t="s">
        <v>184</v>
      </c>
      <c r="F3" s="31" t="s">
        <v>185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38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38" t="s">
        <v>186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38" t="s">
        <v>28</v>
      </c>
      <c r="B7" s="38" t="s">
        <v>52</v>
      </c>
      <c r="C7" s="38" t="s">
        <v>187</v>
      </c>
      <c r="D7" s="38" t="s">
        <v>52</v>
      </c>
      <c r="E7" s="38" t="s">
        <v>188</v>
      </c>
      <c r="F7" s="38" t="s">
        <v>189</v>
      </c>
      <c r="G7" s="39"/>
      <c r="H7" s="39"/>
      <c r="I7" s="39"/>
      <c r="J7" s="38" t="s">
        <v>190</v>
      </c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39"/>
      <c r="B8" s="38" t="s">
        <v>191</v>
      </c>
      <c r="C8" s="38" t="s">
        <v>192</v>
      </c>
      <c r="D8" s="38" t="s">
        <v>191</v>
      </c>
      <c r="E8" s="38" t="s">
        <v>191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A10" s="38" t="s">
        <v>193</v>
      </c>
      <c r="B10" s="38" t="s">
        <v>194</v>
      </c>
      <c r="C10" s="38" t="s">
        <v>195</v>
      </c>
      <c r="D10" s="38" t="s">
        <v>196</v>
      </c>
      <c r="E10" s="38" t="s">
        <v>197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39"/>
      <c r="B11" s="39"/>
      <c r="C11" s="38" t="s">
        <v>198</v>
      </c>
      <c r="D11" s="38" t="s">
        <v>199</v>
      </c>
      <c r="E11" s="38" t="s">
        <v>200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38"/>
      <c r="B12" s="38" t="s">
        <v>201</v>
      </c>
      <c r="C12" s="38" t="s">
        <v>202</v>
      </c>
      <c r="D12" s="38" t="s">
        <v>201</v>
      </c>
      <c r="E12" s="38" t="s">
        <v>203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38"/>
      <c r="B13" s="38" t="s">
        <v>191</v>
      </c>
      <c r="C13" s="38" t="s">
        <v>204</v>
      </c>
      <c r="D13" s="38" t="s">
        <v>191</v>
      </c>
      <c r="E13" s="38" t="s">
        <v>191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38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38" t="s">
        <v>205</v>
      </c>
      <c r="B15" s="38" t="s">
        <v>206</v>
      </c>
      <c r="C15" s="38" t="s">
        <v>206</v>
      </c>
      <c r="D15" s="38" t="s">
        <v>206</v>
      </c>
      <c r="E15" s="38" t="s">
        <v>206</v>
      </c>
      <c r="F15" s="38" t="s">
        <v>207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39"/>
      <c r="B16" s="39"/>
      <c r="C16" s="40" t="s">
        <v>208</v>
      </c>
      <c r="D16" s="38" t="s">
        <v>209</v>
      </c>
      <c r="E16" s="38" t="s">
        <v>208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>
      <c r="A17" s="38" t="s">
        <v>210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38" t="s">
        <v>211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39"/>
      <c r="B20" s="39"/>
      <c r="C20" s="39"/>
      <c r="D20" s="39"/>
      <c r="E20" s="39"/>
      <c r="F20" s="38" t="s">
        <v>212</v>
      </c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>
      <c r="A21" s="38" t="s">
        <v>213</v>
      </c>
      <c r="B21" s="38" t="s">
        <v>214</v>
      </c>
      <c r="C21" s="38" t="s">
        <v>215</v>
      </c>
      <c r="D21" s="38" t="s">
        <v>215</v>
      </c>
      <c r="E21" s="38" t="s">
        <v>215</v>
      </c>
      <c r="F21" s="38" t="s">
        <v>216</v>
      </c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>
      <c r="A22" s="39"/>
      <c r="B22" s="38" t="s">
        <v>217</v>
      </c>
      <c r="C22" s="38" t="s">
        <v>218</v>
      </c>
      <c r="D22" s="38" t="s">
        <v>218</v>
      </c>
      <c r="E22" s="38" t="s">
        <v>218</v>
      </c>
      <c r="F22" s="38" t="s">
        <v>218</v>
      </c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>
      <c r="A23" s="39"/>
      <c r="B23" s="38" t="s">
        <v>219</v>
      </c>
      <c r="C23" s="38" t="s">
        <v>220</v>
      </c>
      <c r="D23" s="38" t="s">
        <v>220</v>
      </c>
      <c r="E23" s="38" t="s">
        <v>220</v>
      </c>
      <c r="F23" s="38" t="s">
        <v>221</v>
      </c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>
      <c r="A24" s="39"/>
      <c r="B24" s="39"/>
      <c r="C24" s="38" t="s">
        <v>217</v>
      </c>
      <c r="D24" s="39"/>
      <c r="E24" s="39"/>
      <c r="F24" s="38" t="s">
        <v>222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>
      <c r="A25" s="39"/>
      <c r="B25" s="39"/>
      <c r="C25" s="38" t="s">
        <v>223</v>
      </c>
      <c r="D25" s="38" t="s">
        <v>223</v>
      </c>
      <c r="E25" s="38" t="s">
        <v>224</v>
      </c>
      <c r="F25" s="38" t="s">
        <v>225</v>
      </c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>
      <c r="A26" s="39"/>
      <c r="B26" s="39"/>
      <c r="C26" s="38" t="s">
        <v>226</v>
      </c>
      <c r="D26" s="39"/>
      <c r="E26" s="38" t="s">
        <v>227</v>
      </c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>
      <c r="A27" s="39"/>
      <c r="B27" s="39"/>
      <c r="C27" s="39"/>
      <c r="D27" s="39"/>
      <c r="E27" s="39"/>
      <c r="F27" s="38" t="s">
        <v>228</v>
      </c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>
      <c r="A29" s="39"/>
      <c r="B29" s="39"/>
      <c r="C29" s="39"/>
      <c r="D29" s="39"/>
      <c r="E29" s="39"/>
      <c r="F29" s="38" t="s">
        <v>229</v>
      </c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A30" s="38" t="s">
        <v>230</v>
      </c>
      <c r="B30" s="39"/>
      <c r="C30" s="38" t="s">
        <v>222</v>
      </c>
      <c r="D30" s="38" t="s">
        <v>231</v>
      </c>
      <c r="E30" s="38" t="s">
        <v>222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>
      <c r="A31" s="39"/>
      <c r="B31" s="39"/>
      <c r="C31" s="38" t="s">
        <v>232</v>
      </c>
      <c r="D31" s="39"/>
      <c r="E31" s="39"/>
      <c r="F31" s="38" t="s">
        <v>233</v>
      </c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39"/>
      <c r="B32" s="39"/>
      <c r="C32" s="38" t="s">
        <v>234</v>
      </c>
      <c r="D32" s="38" t="s">
        <v>235</v>
      </c>
      <c r="E32" s="38" t="s">
        <v>236</v>
      </c>
      <c r="F32" s="38" t="s">
        <v>237</v>
      </c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39"/>
      <c r="B33" s="39"/>
      <c r="C33" s="39"/>
      <c r="D33" s="38" t="s">
        <v>232</v>
      </c>
      <c r="E33" s="38" t="s">
        <v>235</v>
      </c>
      <c r="F33" s="38" t="s">
        <v>238</v>
      </c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39"/>
      <c r="B35" s="39"/>
      <c r="C35" s="39"/>
      <c r="D35" s="39"/>
      <c r="E35" s="39"/>
      <c r="F35" s="38" t="s">
        <v>239</v>
      </c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39"/>
      <c r="B36" s="39"/>
      <c r="C36" s="39"/>
      <c r="D36" s="39"/>
      <c r="E36" s="39"/>
      <c r="F36" s="38" t="s">
        <v>240</v>
      </c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38" t="s">
        <v>241</v>
      </c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41" t="s">
        <v>242</v>
      </c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42" t="s">
        <v>243</v>
      </c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42" t="s">
        <v>244</v>
      </c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42" t="s">
        <v>245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42" t="s">
        <v>179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42" t="s">
        <v>246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38" t="s">
        <v>247</v>
      </c>
      <c r="B50" s="38" t="s">
        <v>248</v>
      </c>
      <c r="C50" s="38" t="s">
        <v>249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39"/>
      <c r="B51" s="38" t="s">
        <v>250</v>
      </c>
      <c r="C51" s="38" t="s">
        <v>251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39"/>
      <c r="B52" s="39"/>
      <c r="C52" s="38" t="s">
        <v>252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</sheetData>
  <conditionalFormatting sqref="C1:C14 D1:D12 E7 B12 E12 C16:D18 C21:C26 D21:D25 E21:E23 F22 E26 D29:D30 C30:C32 D32:D33 C35:D1005">
    <cfRule type="notContainsBlanks" dxfId="0" priority="1">
      <formula>LEN(TRIM(C1))&gt;0</formula>
    </cfRule>
  </conditionalFormatting>
  <hyperlinks>
    <hyperlink r:id="rId1" ref="B2"/>
    <hyperlink r:id="rId2" ref="C2"/>
    <hyperlink r:id="rId3" ref="D2"/>
    <hyperlink r:id="rId4" ref="F2"/>
    <hyperlink r:id="rId5" location="page=&amp;zoom=auto&amp;pagemode=" ref="B3"/>
    <hyperlink r:id="rId6" ref="C3"/>
    <hyperlink r:id="rId7" ref="D3"/>
    <hyperlink r:id="rId8" ref="E3"/>
    <hyperlink r:id="rId9" ref="F3"/>
    <hyperlink r:id="rId10" ref="A40"/>
    <hyperlink r:id="rId11" ref="A41"/>
    <hyperlink r:id="rId12" ref="A42"/>
    <hyperlink r:id="rId13" ref="A43"/>
    <hyperlink r:id="rId14" ref="A44"/>
    <hyperlink r:id="rId15" ref="A45"/>
  </hyperlinks>
  <drawing r:id="rId16"/>
</worksheet>
</file>