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B9D4ADB-21DC-4172-9304-844629367DE4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Config" sheetId="1" r:id="rId1"/>
    <sheet name="Simulação" sheetId="2" r:id="rId2"/>
  </sheets>
  <definedNames>
    <definedName name="_xlnm._FilterDatabase" localSheetId="1" hidden="1">Simulação!$A$1:$J$1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1" i="2" l="1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E2" i="2"/>
  <c r="C2" i="2"/>
  <c r="B2" i="2"/>
  <c r="J2" i="2" s="1"/>
  <c r="J3" i="2" s="1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G2" i="2" l="1"/>
  <c r="F2" i="2"/>
  <c r="H2" i="2" s="1"/>
  <c r="I2" i="2" s="1"/>
  <c r="D3" i="2" s="1"/>
  <c r="E3" i="2" l="1"/>
  <c r="G3" i="2" l="1"/>
  <c r="F3" i="2"/>
  <c r="H3" i="2" s="1"/>
  <c r="I3" i="2" s="1"/>
  <c r="D4" i="2" s="1"/>
  <c r="E4" i="2" l="1"/>
  <c r="G4" i="2" l="1"/>
  <c r="F4" i="2"/>
  <c r="H4" i="2" s="1"/>
  <c r="I4" i="2" s="1"/>
  <c r="D5" i="2" s="1"/>
  <c r="E5" i="2" l="1"/>
  <c r="G5" i="2" l="1"/>
  <c r="F5" i="2"/>
  <c r="H5" i="2" s="1"/>
  <c r="I5" i="2" s="1"/>
  <c r="D6" i="2" s="1"/>
  <c r="E6" i="2" l="1"/>
  <c r="G6" i="2" l="1"/>
  <c r="F6" i="2"/>
  <c r="H6" i="2" s="1"/>
  <c r="I6" i="2" s="1"/>
  <c r="D7" i="2" s="1"/>
  <c r="E7" i="2" l="1"/>
  <c r="G7" i="2" l="1"/>
  <c r="F7" i="2"/>
  <c r="H7" i="2" s="1"/>
  <c r="I7" i="2" s="1"/>
  <c r="D8" i="2" s="1"/>
  <c r="E8" i="2" l="1"/>
  <c r="G8" i="2" l="1"/>
  <c r="F8" i="2"/>
  <c r="H8" i="2" s="1"/>
  <c r="I8" i="2" s="1"/>
  <c r="D9" i="2" s="1"/>
  <c r="E9" i="2" l="1"/>
  <c r="G9" i="2" l="1"/>
  <c r="F9" i="2"/>
  <c r="H9" i="2" s="1"/>
  <c r="I9" i="2" s="1"/>
  <c r="D10" i="2" s="1"/>
  <c r="E10" i="2" l="1"/>
  <c r="G10" i="2" l="1"/>
  <c r="F10" i="2"/>
  <c r="H10" i="2" s="1"/>
  <c r="I10" i="2" s="1"/>
  <c r="D11" i="2" s="1"/>
  <c r="E11" i="2" l="1"/>
  <c r="G11" i="2" l="1"/>
  <c r="F11" i="2"/>
  <c r="H11" i="2" s="1"/>
  <c r="I11" i="2" s="1"/>
  <c r="D12" i="2" s="1"/>
  <c r="E12" i="2" l="1"/>
  <c r="G12" i="2" l="1"/>
  <c r="F12" i="2"/>
  <c r="H12" i="2" s="1"/>
  <c r="I12" i="2" s="1"/>
  <c r="D13" i="2" s="1"/>
  <c r="E13" i="2" l="1"/>
  <c r="G13" i="2" l="1"/>
  <c r="F13" i="2"/>
  <c r="H13" i="2" s="1"/>
  <c r="I13" i="2" s="1"/>
  <c r="D14" i="2" s="1"/>
  <c r="E14" i="2" l="1"/>
  <c r="G14" i="2" l="1"/>
  <c r="F14" i="2"/>
  <c r="H14" i="2" s="1"/>
  <c r="I14" i="2" s="1"/>
  <c r="D15" i="2" s="1"/>
  <c r="E15" i="2" l="1"/>
  <c r="G15" i="2" l="1"/>
  <c r="F15" i="2"/>
  <c r="H15" i="2" s="1"/>
  <c r="I15" i="2" s="1"/>
  <c r="D16" i="2" s="1"/>
  <c r="E16" i="2" l="1"/>
  <c r="G16" i="2" l="1"/>
  <c r="F16" i="2"/>
  <c r="H16" i="2" s="1"/>
  <c r="I16" i="2" s="1"/>
  <c r="D17" i="2" s="1"/>
  <c r="E17" i="2" l="1"/>
  <c r="G17" i="2" l="1"/>
  <c r="F17" i="2"/>
  <c r="H17" i="2" s="1"/>
  <c r="I17" i="2" s="1"/>
  <c r="D18" i="2" s="1"/>
  <c r="E18" i="2" l="1"/>
  <c r="G18" i="2" l="1"/>
  <c r="F18" i="2"/>
  <c r="H18" i="2" s="1"/>
  <c r="I18" i="2" s="1"/>
  <c r="D19" i="2" s="1"/>
  <c r="E19" i="2" l="1"/>
  <c r="G19" i="2" l="1"/>
  <c r="F19" i="2"/>
  <c r="H19" i="2" s="1"/>
  <c r="I19" i="2" s="1"/>
  <c r="D20" i="2" s="1"/>
  <c r="E20" i="2" l="1"/>
  <c r="G20" i="2" l="1"/>
  <c r="F20" i="2"/>
  <c r="H20" i="2" s="1"/>
  <c r="I20" i="2" s="1"/>
  <c r="D21" i="2" s="1"/>
  <c r="E21" i="2" l="1"/>
  <c r="G21" i="2" l="1"/>
  <c r="F21" i="2"/>
  <c r="H21" i="2" s="1"/>
  <c r="I21" i="2" s="1"/>
  <c r="D22" i="2" s="1"/>
  <c r="E22" i="2" l="1"/>
  <c r="G22" i="2" l="1"/>
  <c r="F22" i="2"/>
  <c r="H22" i="2" s="1"/>
  <c r="I22" i="2" s="1"/>
  <c r="D23" i="2" s="1"/>
  <c r="E23" i="2" l="1"/>
  <c r="G23" i="2" l="1"/>
  <c r="F23" i="2"/>
  <c r="H23" i="2" s="1"/>
  <c r="I23" i="2" s="1"/>
  <c r="D24" i="2" s="1"/>
  <c r="E24" i="2" l="1"/>
  <c r="G24" i="2" l="1"/>
  <c r="F24" i="2"/>
  <c r="H24" i="2" s="1"/>
  <c r="I24" i="2" s="1"/>
  <c r="D25" i="2" s="1"/>
  <c r="E25" i="2" l="1"/>
  <c r="G25" i="2" l="1"/>
  <c r="F25" i="2"/>
  <c r="H25" i="2" s="1"/>
  <c r="I25" i="2" s="1"/>
  <c r="D26" i="2" s="1"/>
  <c r="E26" i="2" l="1"/>
  <c r="G26" i="2" l="1"/>
  <c r="F26" i="2"/>
  <c r="H26" i="2" s="1"/>
  <c r="I26" i="2" s="1"/>
  <c r="D27" i="2" s="1"/>
  <c r="E27" i="2" l="1"/>
  <c r="G27" i="2" l="1"/>
  <c r="F27" i="2"/>
  <c r="H27" i="2" s="1"/>
  <c r="I27" i="2" s="1"/>
  <c r="D28" i="2" s="1"/>
  <c r="E28" i="2" l="1"/>
  <c r="G28" i="2" l="1"/>
  <c r="F28" i="2"/>
  <c r="H28" i="2" s="1"/>
  <c r="I28" i="2" s="1"/>
  <c r="D29" i="2" s="1"/>
  <c r="E29" i="2" l="1"/>
  <c r="G29" i="2" l="1"/>
  <c r="F29" i="2"/>
  <c r="H29" i="2" s="1"/>
  <c r="I29" i="2" s="1"/>
  <c r="D30" i="2" s="1"/>
  <c r="E30" i="2" l="1"/>
  <c r="G30" i="2" l="1"/>
  <c r="F30" i="2"/>
  <c r="H30" i="2" s="1"/>
  <c r="I30" i="2" s="1"/>
  <c r="D31" i="2" s="1"/>
  <c r="E31" i="2" l="1"/>
  <c r="G31" i="2" l="1"/>
  <c r="F31" i="2"/>
  <c r="H31" i="2" s="1"/>
  <c r="I31" i="2" s="1"/>
  <c r="D32" i="2" s="1"/>
  <c r="E32" i="2" l="1"/>
  <c r="G32" i="2" l="1"/>
  <c r="F32" i="2"/>
  <c r="H32" i="2" s="1"/>
  <c r="I32" i="2" s="1"/>
  <c r="D33" i="2" s="1"/>
  <c r="E33" i="2" l="1"/>
  <c r="G33" i="2" l="1"/>
  <c r="F33" i="2"/>
  <c r="H33" i="2" s="1"/>
  <c r="I33" i="2" s="1"/>
  <c r="D34" i="2" s="1"/>
  <c r="E34" i="2" l="1"/>
  <c r="G34" i="2" l="1"/>
  <c r="F34" i="2"/>
  <c r="H34" i="2" s="1"/>
  <c r="I34" i="2" s="1"/>
  <c r="D35" i="2" s="1"/>
  <c r="E35" i="2" l="1"/>
  <c r="G35" i="2" l="1"/>
  <c r="F35" i="2"/>
  <c r="H35" i="2" s="1"/>
  <c r="I35" i="2" s="1"/>
  <c r="D36" i="2" s="1"/>
  <c r="E36" i="2" l="1"/>
  <c r="G36" i="2" l="1"/>
  <c r="F36" i="2"/>
  <c r="H36" i="2" s="1"/>
  <c r="I36" i="2" s="1"/>
  <c r="D37" i="2" s="1"/>
  <c r="E37" i="2" l="1"/>
  <c r="G37" i="2" l="1"/>
  <c r="F37" i="2"/>
  <c r="H37" i="2" s="1"/>
  <c r="I37" i="2" s="1"/>
  <c r="D38" i="2" s="1"/>
  <c r="E38" i="2" l="1"/>
  <c r="G38" i="2" l="1"/>
  <c r="F38" i="2"/>
  <c r="H38" i="2" s="1"/>
  <c r="I38" i="2" s="1"/>
  <c r="D39" i="2" s="1"/>
  <c r="E39" i="2" l="1"/>
  <c r="G39" i="2" l="1"/>
  <c r="F39" i="2"/>
  <c r="H39" i="2" s="1"/>
  <c r="I39" i="2" s="1"/>
  <c r="D40" i="2" s="1"/>
  <c r="E40" i="2" l="1"/>
  <c r="G40" i="2" l="1"/>
  <c r="F40" i="2"/>
  <c r="H40" i="2" s="1"/>
  <c r="I40" i="2" s="1"/>
  <c r="D41" i="2" s="1"/>
  <c r="E41" i="2" l="1"/>
  <c r="G41" i="2" l="1"/>
  <c r="F41" i="2"/>
  <c r="H41" i="2" s="1"/>
  <c r="I41" i="2" s="1"/>
  <c r="D42" i="2" s="1"/>
  <c r="E42" i="2" l="1"/>
  <c r="G42" i="2" l="1"/>
  <c r="F42" i="2"/>
  <c r="H42" i="2" s="1"/>
  <c r="I42" i="2" s="1"/>
  <c r="D43" i="2" s="1"/>
  <c r="E43" i="2" l="1"/>
  <c r="G43" i="2" l="1"/>
  <c r="F43" i="2"/>
  <c r="H43" i="2" s="1"/>
  <c r="I43" i="2" s="1"/>
  <c r="D44" i="2" s="1"/>
  <c r="E44" i="2" l="1"/>
  <c r="G44" i="2" l="1"/>
  <c r="F44" i="2"/>
  <c r="H44" i="2" s="1"/>
  <c r="I44" i="2" s="1"/>
  <c r="D45" i="2" s="1"/>
  <c r="E45" i="2" l="1"/>
  <c r="G45" i="2" l="1"/>
  <c r="F45" i="2"/>
  <c r="H45" i="2" s="1"/>
  <c r="I45" i="2" s="1"/>
  <c r="D46" i="2" s="1"/>
  <c r="E46" i="2" l="1"/>
  <c r="G46" i="2" l="1"/>
  <c r="F46" i="2"/>
  <c r="H46" i="2" s="1"/>
  <c r="I46" i="2" s="1"/>
  <c r="D47" i="2" s="1"/>
  <c r="E47" i="2" l="1"/>
  <c r="G47" i="2" l="1"/>
  <c r="F47" i="2"/>
  <c r="H47" i="2" s="1"/>
  <c r="I47" i="2" s="1"/>
  <c r="D48" i="2" s="1"/>
  <c r="E48" i="2" l="1"/>
  <c r="G48" i="2" l="1"/>
  <c r="F48" i="2"/>
  <c r="H48" i="2" s="1"/>
  <c r="I48" i="2" s="1"/>
  <c r="D49" i="2" s="1"/>
  <c r="E49" i="2" l="1"/>
  <c r="G49" i="2" l="1"/>
  <c r="F49" i="2"/>
  <c r="H49" i="2" s="1"/>
  <c r="I49" i="2" s="1"/>
  <c r="D50" i="2" s="1"/>
  <c r="E50" i="2" l="1"/>
  <c r="G50" i="2" l="1"/>
  <c r="F50" i="2"/>
  <c r="H50" i="2" s="1"/>
  <c r="I50" i="2" s="1"/>
  <c r="D51" i="2" s="1"/>
  <c r="E51" i="2" l="1"/>
  <c r="G51" i="2" l="1"/>
  <c r="F51" i="2"/>
  <c r="H51" i="2" s="1"/>
  <c r="I51" i="2" s="1"/>
  <c r="D52" i="2" s="1"/>
  <c r="E52" i="2" l="1"/>
  <c r="G52" i="2" l="1"/>
  <c r="F52" i="2"/>
  <c r="H52" i="2" s="1"/>
  <c r="I52" i="2" s="1"/>
  <c r="D53" i="2" s="1"/>
  <c r="E53" i="2" l="1"/>
  <c r="G53" i="2" l="1"/>
  <c r="F53" i="2"/>
  <c r="H53" i="2" s="1"/>
  <c r="I53" i="2" s="1"/>
  <c r="D54" i="2" s="1"/>
  <c r="E54" i="2" l="1"/>
  <c r="G54" i="2" l="1"/>
  <c r="F54" i="2"/>
  <c r="H54" i="2" s="1"/>
  <c r="I54" i="2" s="1"/>
  <c r="D55" i="2" s="1"/>
  <c r="E55" i="2" l="1"/>
  <c r="G55" i="2" l="1"/>
  <c r="F55" i="2"/>
  <c r="H55" i="2" s="1"/>
  <c r="I55" i="2" s="1"/>
  <c r="D56" i="2" s="1"/>
  <c r="E56" i="2" l="1"/>
  <c r="G56" i="2" l="1"/>
  <c r="F56" i="2"/>
  <c r="H56" i="2" s="1"/>
  <c r="I56" i="2" s="1"/>
  <c r="D57" i="2" s="1"/>
  <c r="E57" i="2" l="1"/>
  <c r="G57" i="2" l="1"/>
  <c r="F57" i="2"/>
  <c r="H57" i="2" s="1"/>
  <c r="I57" i="2" s="1"/>
  <c r="D58" i="2" s="1"/>
  <c r="E58" i="2" l="1"/>
  <c r="G58" i="2" l="1"/>
  <c r="F58" i="2"/>
  <c r="H58" i="2" s="1"/>
  <c r="I58" i="2" s="1"/>
  <c r="D59" i="2" s="1"/>
  <c r="E59" i="2" l="1"/>
  <c r="G59" i="2" l="1"/>
  <c r="F59" i="2"/>
  <c r="H59" i="2" s="1"/>
  <c r="I59" i="2" s="1"/>
  <c r="D60" i="2" s="1"/>
  <c r="E60" i="2" l="1"/>
  <c r="G60" i="2" l="1"/>
  <c r="F60" i="2"/>
  <c r="H60" i="2" s="1"/>
  <c r="I60" i="2" s="1"/>
  <c r="D61" i="2" s="1"/>
  <c r="E61" i="2" l="1"/>
  <c r="G61" i="2" l="1"/>
  <c r="F61" i="2"/>
  <c r="H61" i="2" s="1"/>
  <c r="I61" i="2" s="1"/>
  <c r="D62" i="2" s="1"/>
  <c r="E62" i="2" l="1"/>
  <c r="G62" i="2" l="1"/>
  <c r="F62" i="2"/>
  <c r="H62" i="2" s="1"/>
  <c r="I62" i="2" s="1"/>
  <c r="D63" i="2" s="1"/>
  <c r="E63" i="2" l="1"/>
  <c r="G63" i="2" l="1"/>
  <c r="F63" i="2"/>
  <c r="H63" i="2" s="1"/>
  <c r="I63" i="2" s="1"/>
  <c r="D64" i="2" s="1"/>
  <c r="E64" i="2" l="1"/>
  <c r="G64" i="2" l="1"/>
  <c r="F64" i="2"/>
  <c r="H64" i="2" s="1"/>
  <c r="I64" i="2" s="1"/>
  <c r="D65" i="2" s="1"/>
  <c r="E65" i="2" l="1"/>
  <c r="G65" i="2" l="1"/>
  <c r="F65" i="2"/>
  <c r="H65" i="2" s="1"/>
  <c r="I65" i="2" s="1"/>
  <c r="D66" i="2" s="1"/>
  <c r="E66" i="2" l="1"/>
  <c r="G66" i="2" l="1"/>
  <c r="F66" i="2"/>
  <c r="H66" i="2" s="1"/>
  <c r="I66" i="2" s="1"/>
  <c r="D67" i="2" s="1"/>
  <c r="E67" i="2" l="1"/>
  <c r="G67" i="2" l="1"/>
  <c r="F67" i="2"/>
  <c r="H67" i="2" s="1"/>
  <c r="I67" i="2" s="1"/>
  <c r="D68" i="2" s="1"/>
  <c r="E68" i="2" l="1"/>
  <c r="G68" i="2" l="1"/>
  <c r="F68" i="2"/>
  <c r="H68" i="2" s="1"/>
  <c r="I68" i="2" s="1"/>
  <c r="D69" i="2" s="1"/>
  <c r="E69" i="2" l="1"/>
  <c r="G69" i="2" l="1"/>
  <c r="F69" i="2"/>
  <c r="H69" i="2" s="1"/>
  <c r="I69" i="2" s="1"/>
  <c r="D70" i="2" s="1"/>
  <c r="E70" i="2" l="1"/>
  <c r="G70" i="2" l="1"/>
  <c r="F70" i="2"/>
  <c r="H70" i="2" s="1"/>
  <c r="I70" i="2" s="1"/>
  <c r="D71" i="2" s="1"/>
  <c r="E71" i="2" l="1"/>
  <c r="G71" i="2" l="1"/>
  <c r="F71" i="2"/>
  <c r="H71" i="2" s="1"/>
  <c r="I71" i="2" s="1"/>
  <c r="D72" i="2" s="1"/>
  <c r="E72" i="2" l="1"/>
  <c r="G72" i="2" l="1"/>
  <c r="F72" i="2"/>
  <c r="H72" i="2" s="1"/>
  <c r="I72" i="2" s="1"/>
  <c r="D73" i="2" s="1"/>
  <c r="E73" i="2" l="1"/>
  <c r="G73" i="2" l="1"/>
  <c r="F73" i="2"/>
  <c r="H73" i="2" s="1"/>
  <c r="I73" i="2" s="1"/>
  <c r="D74" i="2" s="1"/>
  <c r="E74" i="2" l="1"/>
  <c r="G74" i="2" l="1"/>
  <c r="F74" i="2"/>
  <c r="H74" i="2" s="1"/>
  <c r="I74" i="2" s="1"/>
  <c r="D75" i="2" s="1"/>
  <c r="E75" i="2" l="1"/>
  <c r="G75" i="2" l="1"/>
  <c r="F75" i="2"/>
  <c r="H75" i="2" s="1"/>
  <c r="I75" i="2" s="1"/>
  <c r="D76" i="2" s="1"/>
  <c r="E76" i="2" l="1"/>
  <c r="G76" i="2" l="1"/>
  <c r="F76" i="2"/>
  <c r="H76" i="2" s="1"/>
  <c r="I76" i="2" s="1"/>
  <c r="D77" i="2" s="1"/>
  <c r="E77" i="2" l="1"/>
  <c r="G77" i="2" l="1"/>
  <c r="F77" i="2"/>
  <c r="H77" i="2" s="1"/>
  <c r="I77" i="2" s="1"/>
  <c r="D78" i="2" s="1"/>
  <c r="E78" i="2" l="1"/>
  <c r="G78" i="2" l="1"/>
  <c r="F78" i="2"/>
  <c r="H78" i="2" s="1"/>
  <c r="I78" i="2" s="1"/>
  <c r="D79" i="2" s="1"/>
  <c r="E79" i="2" l="1"/>
  <c r="G79" i="2" l="1"/>
  <c r="F79" i="2"/>
  <c r="H79" i="2" s="1"/>
  <c r="I79" i="2" s="1"/>
  <c r="D80" i="2" s="1"/>
  <c r="E80" i="2" l="1"/>
  <c r="G80" i="2" l="1"/>
  <c r="F80" i="2"/>
  <c r="H80" i="2" s="1"/>
  <c r="I80" i="2" s="1"/>
  <c r="D81" i="2" s="1"/>
  <c r="E81" i="2" l="1"/>
  <c r="G81" i="2" l="1"/>
  <c r="F81" i="2"/>
  <c r="H81" i="2" s="1"/>
  <c r="I81" i="2" s="1"/>
  <c r="D82" i="2" s="1"/>
  <c r="E82" i="2" l="1"/>
  <c r="G82" i="2" l="1"/>
  <c r="F82" i="2"/>
  <c r="H82" i="2" s="1"/>
  <c r="I82" i="2" s="1"/>
  <c r="D83" i="2" s="1"/>
  <c r="E83" i="2" l="1"/>
  <c r="G83" i="2" l="1"/>
  <c r="F83" i="2"/>
  <c r="H83" i="2" s="1"/>
  <c r="I83" i="2" s="1"/>
  <c r="D84" i="2" s="1"/>
  <c r="E84" i="2" l="1"/>
  <c r="G84" i="2" l="1"/>
  <c r="F84" i="2"/>
  <c r="H84" i="2" s="1"/>
  <c r="I84" i="2" s="1"/>
  <c r="D85" i="2" s="1"/>
  <c r="E85" i="2" l="1"/>
  <c r="G85" i="2" l="1"/>
  <c r="F85" i="2"/>
  <c r="H85" i="2" s="1"/>
  <c r="I85" i="2" s="1"/>
  <c r="D86" i="2" s="1"/>
  <c r="E86" i="2" l="1"/>
  <c r="G86" i="2" l="1"/>
  <c r="F86" i="2"/>
  <c r="H86" i="2" s="1"/>
  <c r="I86" i="2" s="1"/>
  <c r="D87" i="2" s="1"/>
  <c r="E87" i="2" l="1"/>
  <c r="G87" i="2" l="1"/>
  <c r="F87" i="2"/>
  <c r="H87" i="2" s="1"/>
  <c r="I87" i="2" s="1"/>
  <c r="D88" i="2" s="1"/>
  <c r="E88" i="2" l="1"/>
  <c r="G88" i="2" l="1"/>
  <c r="F88" i="2"/>
  <c r="H88" i="2" s="1"/>
  <c r="I88" i="2" s="1"/>
  <c r="D89" i="2" s="1"/>
  <c r="E89" i="2" l="1"/>
  <c r="G89" i="2" l="1"/>
  <c r="F89" i="2"/>
  <c r="H89" i="2" s="1"/>
  <c r="I89" i="2" s="1"/>
  <c r="D90" i="2" s="1"/>
  <c r="E90" i="2" l="1"/>
  <c r="G90" i="2" l="1"/>
  <c r="F90" i="2"/>
  <c r="H90" i="2" s="1"/>
  <c r="I90" i="2" s="1"/>
  <c r="D91" i="2" s="1"/>
  <c r="E91" i="2" l="1"/>
  <c r="G91" i="2" l="1"/>
  <c r="F91" i="2"/>
  <c r="H91" i="2" s="1"/>
  <c r="I91" i="2" s="1"/>
  <c r="D92" i="2" s="1"/>
  <c r="E92" i="2" l="1"/>
  <c r="G92" i="2" l="1"/>
  <c r="F92" i="2"/>
  <c r="H92" i="2" s="1"/>
  <c r="I92" i="2" s="1"/>
  <c r="D93" i="2" s="1"/>
  <c r="E93" i="2" l="1"/>
  <c r="G93" i="2" l="1"/>
  <c r="F93" i="2"/>
  <c r="H93" i="2" s="1"/>
  <c r="I93" i="2" s="1"/>
  <c r="D94" i="2" s="1"/>
  <c r="E94" i="2" l="1"/>
  <c r="G94" i="2" l="1"/>
  <c r="F94" i="2"/>
  <c r="H94" i="2" s="1"/>
  <c r="I94" i="2" s="1"/>
  <c r="D95" i="2" s="1"/>
  <c r="E95" i="2" l="1"/>
  <c r="G95" i="2" l="1"/>
  <c r="F95" i="2"/>
  <c r="H95" i="2" s="1"/>
  <c r="I95" i="2" s="1"/>
  <c r="D96" i="2" s="1"/>
  <c r="E96" i="2" l="1"/>
  <c r="G96" i="2" l="1"/>
  <c r="F96" i="2"/>
  <c r="H96" i="2" s="1"/>
  <c r="I96" i="2" s="1"/>
  <c r="D97" i="2" s="1"/>
  <c r="E97" i="2" l="1"/>
  <c r="G97" i="2" l="1"/>
  <c r="F97" i="2"/>
  <c r="H97" i="2" s="1"/>
  <c r="I97" i="2" s="1"/>
  <c r="D98" i="2" s="1"/>
  <c r="E98" i="2" l="1"/>
  <c r="G98" i="2" l="1"/>
  <c r="F98" i="2"/>
  <c r="H98" i="2" s="1"/>
  <c r="I98" i="2" s="1"/>
  <c r="D99" i="2" s="1"/>
  <c r="E99" i="2" l="1"/>
  <c r="G99" i="2" l="1"/>
  <c r="F99" i="2"/>
  <c r="H99" i="2" s="1"/>
  <c r="I99" i="2" s="1"/>
  <c r="D100" i="2" s="1"/>
  <c r="E100" i="2" l="1"/>
  <c r="G100" i="2" l="1"/>
  <c r="F100" i="2"/>
  <c r="H100" i="2" s="1"/>
  <c r="I100" i="2" s="1"/>
  <c r="D101" i="2" s="1"/>
  <c r="E101" i="2" l="1"/>
  <c r="G101" i="2" l="1"/>
  <c r="F101" i="2"/>
  <c r="H101" i="2" s="1"/>
  <c r="I101" i="2" s="1"/>
  <c r="D102" i="2" s="1"/>
  <c r="E102" i="2" l="1"/>
  <c r="G102" i="2" l="1"/>
  <c r="F102" i="2"/>
  <c r="H102" i="2" s="1"/>
  <c r="I102" i="2" s="1"/>
  <c r="D103" i="2" s="1"/>
  <c r="E103" i="2" l="1"/>
  <c r="G103" i="2" l="1"/>
  <c r="F103" i="2"/>
  <c r="H103" i="2" s="1"/>
  <c r="I103" i="2" s="1"/>
  <c r="D104" i="2" s="1"/>
  <c r="E104" i="2" l="1"/>
  <c r="G104" i="2" l="1"/>
  <c r="F104" i="2"/>
  <c r="H104" i="2" s="1"/>
  <c r="I104" i="2" s="1"/>
  <c r="D105" i="2" s="1"/>
  <c r="E105" i="2" l="1"/>
  <c r="G105" i="2" l="1"/>
  <c r="F105" i="2"/>
  <c r="H105" i="2" s="1"/>
  <c r="I105" i="2" s="1"/>
  <c r="D106" i="2" s="1"/>
  <c r="E106" i="2" l="1"/>
  <c r="G106" i="2" l="1"/>
  <c r="F106" i="2"/>
  <c r="H106" i="2" s="1"/>
  <c r="I106" i="2" s="1"/>
  <c r="D107" i="2" s="1"/>
  <c r="E107" i="2" l="1"/>
  <c r="G107" i="2" l="1"/>
  <c r="F107" i="2"/>
  <c r="H107" i="2" s="1"/>
  <c r="I107" i="2" s="1"/>
  <c r="D108" i="2" s="1"/>
  <c r="E108" i="2" l="1"/>
  <c r="G108" i="2" l="1"/>
  <c r="F108" i="2"/>
  <c r="H108" i="2" s="1"/>
  <c r="I108" i="2" s="1"/>
  <c r="D109" i="2" s="1"/>
  <c r="E109" i="2" l="1"/>
  <c r="G109" i="2" l="1"/>
  <c r="F109" i="2"/>
  <c r="H109" i="2" s="1"/>
  <c r="I109" i="2" s="1"/>
  <c r="D110" i="2" s="1"/>
  <c r="E110" i="2" l="1"/>
  <c r="G110" i="2" l="1"/>
  <c r="F110" i="2"/>
  <c r="H110" i="2" s="1"/>
  <c r="I110" i="2" s="1"/>
  <c r="D111" i="2" s="1"/>
  <c r="E111" i="2" l="1"/>
  <c r="G111" i="2" l="1"/>
  <c r="F111" i="2"/>
  <c r="H111" i="2" s="1"/>
  <c r="I111" i="2" s="1"/>
  <c r="D112" i="2" s="1"/>
  <c r="E112" i="2" l="1"/>
  <c r="G112" i="2" l="1"/>
  <c r="F112" i="2"/>
  <c r="H112" i="2" s="1"/>
  <c r="I112" i="2" s="1"/>
  <c r="D113" i="2" s="1"/>
  <c r="E113" i="2" l="1"/>
  <c r="G113" i="2" l="1"/>
  <c r="F113" i="2"/>
  <c r="H113" i="2" s="1"/>
  <c r="I113" i="2" s="1"/>
  <c r="D114" i="2" s="1"/>
  <c r="E114" i="2" l="1"/>
  <c r="G114" i="2" l="1"/>
  <c r="F114" i="2"/>
  <c r="H114" i="2" s="1"/>
  <c r="I114" i="2" s="1"/>
  <c r="D115" i="2" s="1"/>
  <c r="E115" i="2" l="1"/>
  <c r="G115" i="2" l="1"/>
  <c r="F115" i="2"/>
  <c r="H115" i="2" s="1"/>
  <c r="I115" i="2" s="1"/>
  <c r="D116" i="2" s="1"/>
  <c r="E116" i="2" l="1"/>
  <c r="G116" i="2" l="1"/>
  <c r="F116" i="2"/>
  <c r="H116" i="2" s="1"/>
  <c r="I116" i="2" s="1"/>
  <c r="D117" i="2" s="1"/>
  <c r="E117" i="2" l="1"/>
  <c r="G117" i="2" l="1"/>
  <c r="F117" i="2"/>
  <c r="H117" i="2" s="1"/>
  <c r="I117" i="2" s="1"/>
  <c r="D118" i="2" s="1"/>
  <c r="E118" i="2" l="1"/>
  <c r="G118" i="2" l="1"/>
  <c r="F118" i="2"/>
  <c r="H118" i="2" s="1"/>
  <c r="I118" i="2" s="1"/>
  <c r="D119" i="2" s="1"/>
  <c r="E119" i="2" l="1"/>
  <c r="G119" i="2" l="1"/>
  <c r="F119" i="2"/>
  <c r="H119" i="2" s="1"/>
  <c r="I119" i="2" s="1"/>
  <c r="D120" i="2" s="1"/>
  <c r="E120" i="2" l="1"/>
  <c r="G120" i="2" l="1"/>
  <c r="F120" i="2"/>
  <c r="H120" i="2" s="1"/>
  <c r="I120" i="2" s="1"/>
  <c r="D121" i="2" s="1"/>
  <c r="E121" i="2" l="1"/>
  <c r="G121" i="2" l="1"/>
  <c r="F121" i="2"/>
  <c r="H121" i="2" s="1"/>
  <c r="I121" i="2" s="1"/>
  <c r="D122" i="2" s="1"/>
  <c r="E122" i="2" l="1"/>
  <c r="G122" i="2" l="1"/>
  <c r="F122" i="2"/>
  <c r="H122" i="2" s="1"/>
  <c r="I122" i="2" s="1"/>
  <c r="D123" i="2" s="1"/>
  <c r="E123" i="2" l="1"/>
  <c r="G123" i="2" l="1"/>
  <c r="F123" i="2"/>
  <c r="H123" i="2" s="1"/>
  <c r="I123" i="2" s="1"/>
  <c r="D124" i="2" s="1"/>
  <c r="E124" i="2" l="1"/>
  <c r="G124" i="2" l="1"/>
  <c r="F124" i="2"/>
  <c r="H124" i="2" s="1"/>
  <c r="I124" i="2" s="1"/>
  <c r="D125" i="2" s="1"/>
  <c r="E125" i="2" l="1"/>
  <c r="G125" i="2" l="1"/>
  <c r="F125" i="2"/>
  <c r="H125" i="2" s="1"/>
  <c r="I125" i="2" s="1"/>
  <c r="D126" i="2" s="1"/>
  <c r="E126" i="2" l="1"/>
  <c r="G126" i="2" l="1"/>
  <c r="F126" i="2"/>
  <c r="H126" i="2" s="1"/>
  <c r="I126" i="2" s="1"/>
  <c r="D127" i="2" s="1"/>
  <c r="E127" i="2" l="1"/>
  <c r="G127" i="2" l="1"/>
  <c r="F127" i="2"/>
  <c r="H127" i="2" s="1"/>
  <c r="I127" i="2" s="1"/>
  <c r="D128" i="2" s="1"/>
  <c r="E128" i="2" l="1"/>
  <c r="G128" i="2" l="1"/>
  <c r="F128" i="2"/>
  <c r="H128" i="2" s="1"/>
  <c r="I128" i="2" s="1"/>
  <c r="D129" i="2" s="1"/>
  <c r="E129" i="2" l="1"/>
  <c r="G129" i="2" l="1"/>
  <c r="F129" i="2"/>
  <c r="H129" i="2" s="1"/>
  <c r="I129" i="2" s="1"/>
  <c r="D130" i="2" s="1"/>
  <c r="E130" i="2" l="1"/>
  <c r="G130" i="2" l="1"/>
  <c r="F130" i="2"/>
  <c r="H130" i="2" s="1"/>
  <c r="I130" i="2" s="1"/>
  <c r="D131" i="2" s="1"/>
  <c r="E131" i="2" l="1"/>
  <c r="G131" i="2" l="1"/>
  <c r="F131" i="2"/>
  <c r="H131" i="2" s="1"/>
  <c r="I131" i="2" s="1"/>
  <c r="D132" i="2" s="1"/>
  <c r="E132" i="2" l="1"/>
  <c r="G132" i="2" l="1"/>
  <c r="F132" i="2"/>
  <c r="H132" i="2" s="1"/>
  <c r="I132" i="2" s="1"/>
  <c r="D133" i="2" s="1"/>
  <c r="E133" i="2" l="1"/>
  <c r="G133" i="2" l="1"/>
  <c r="F133" i="2"/>
  <c r="H133" i="2" s="1"/>
  <c r="I133" i="2" s="1"/>
  <c r="D134" i="2" s="1"/>
  <c r="E134" i="2" l="1"/>
  <c r="G134" i="2" l="1"/>
  <c r="F134" i="2"/>
  <c r="H134" i="2" s="1"/>
  <c r="I134" i="2" s="1"/>
  <c r="D135" i="2" s="1"/>
  <c r="E135" i="2" l="1"/>
  <c r="G135" i="2" l="1"/>
  <c r="F135" i="2"/>
  <c r="H135" i="2" s="1"/>
  <c r="I135" i="2" s="1"/>
  <c r="D136" i="2" s="1"/>
  <c r="E136" i="2" l="1"/>
  <c r="G136" i="2" l="1"/>
  <c r="F136" i="2"/>
  <c r="H136" i="2" s="1"/>
  <c r="I136" i="2" s="1"/>
  <c r="D137" i="2" s="1"/>
  <c r="E137" i="2" l="1"/>
  <c r="G137" i="2" l="1"/>
  <c r="F137" i="2"/>
  <c r="H137" i="2" s="1"/>
  <c r="I137" i="2" s="1"/>
  <c r="D138" i="2" s="1"/>
  <c r="E138" i="2" l="1"/>
  <c r="G138" i="2" l="1"/>
  <c r="F138" i="2"/>
  <c r="H138" i="2" s="1"/>
  <c r="I138" i="2" s="1"/>
  <c r="D139" i="2" s="1"/>
  <c r="E139" i="2" l="1"/>
  <c r="G139" i="2" l="1"/>
  <c r="F139" i="2"/>
  <c r="H139" i="2" s="1"/>
  <c r="I139" i="2" s="1"/>
  <c r="D140" i="2" s="1"/>
  <c r="E140" i="2" l="1"/>
  <c r="G140" i="2" l="1"/>
  <c r="F140" i="2"/>
  <c r="H140" i="2" s="1"/>
  <c r="I140" i="2" s="1"/>
  <c r="D141" i="2" s="1"/>
  <c r="E141" i="2" l="1"/>
  <c r="G141" i="2" l="1"/>
  <c r="F141" i="2"/>
  <c r="H141" i="2" s="1"/>
  <c r="I141" i="2" s="1"/>
  <c r="D142" i="2" s="1"/>
  <c r="E142" i="2" l="1"/>
  <c r="G142" i="2" l="1"/>
  <c r="F142" i="2"/>
  <c r="H142" i="2" s="1"/>
  <c r="I142" i="2" s="1"/>
  <c r="D143" i="2" s="1"/>
  <c r="E143" i="2" l="1"/>
  <c r="G143" i="2" l="1"/>
  <c r="F143" i="2"/>
  <c r="H143" i="2" s="1"/>
  <c r="I143" i="2" s="1"/>
  <c r="D144" i="2" s="1"/>
  <c r="E144" i="2" l="1"/>
  <c r="G144" i="2" l="1"/>
  <c r="F144" i="2"/>
  <c r="H144" i="2" s="1"/>
  <c r="I144" i="2" s="1"/>
  <c r="D145" i="2" s="1"/>
  <c r="E145" i="2" l="1"/>
  <c r="G145" i="2" l="1"/>
  <c r="F145" i="2"/>
  <c r="H145" i="2" s="1"/>
  <c r="I145" i="2" s="1"/>
  <c r="D146" i="2" s="1"/>
  <c r="E146" i="2" l="1"/>
  <c r="G146" i="2" l="1"/>
  <c r="F146" i="2"/>
  <c r="H146" i="2" s="1"/>
  <c r="I146" i="2" s="1"/>
  <c r="D147" i="2" s="1"/>
  <c r="E147" i="2" l="1"/>
  <c r="G147" i="2" l="1"/>
  <c r="F147" i="2"/>
  <c r="H147" i="2" s="1"/>
  <c r="I147" i="2" s="1"/>
  <c r="D148" i="2" s="1"/>
  <c r="E148" i="2" l="1"/>
  <c r="G148" i="2" l="1"/>
  <c r="F148" i="2"/>
  <c r="H148" i="2" s="1"/>
  <c r="I148" i="2" s="1"/>
  <c r="D149" i="2" s="1"/>
  <c r="E149" i="2" l="1"/>
  <c r="G149" i="2" l="1"/>
  <c r="F149" i="2"/>
  <c r="H149" i="2" s="1"/>
  <c r="I149" i="2" s="1"/>
  <c r="D150" i="2" s="1"/>
  <c r="E150" i="2" l="1"/>
  <c r="G150" i="2" l="1"/>
  <c r="F150" i="2"/>
  <c r="H150" i="2" s="1"/>
  <c r="I150" i="2" s="1"/>
  <c r="D151" i="2" s="1"/>
  <c r="E151" i="2" l="1"/>
  <c r="G151" i="2" l="1"/>
  <c r="F151" i="2"/>
  <c r="H151" i="2" s="1"/>
  <c r="I151" i="2" s="1"/>
  <c r="D152" i="2" s="1"/>
  <c r="E152" i="2" l="1"/>
  <c r="G152" i="2" l="1"/>
  <c r="F152" i="2"/>
  <c r="H152" i="2" s="1"/>
  <c r="I152" i="2" s="1"/>
  <c r="D153" i="2" s="1"/>
  <c r="E153" i="2" l="1"/>
  <c r="G153" i="2" l="1"/>
  <c r="F153" i="2"/>
  <c r="H153" i="2" s="1"/>
  <c r="I153" i="2" s="1"/>
  <c r="D154" i="2" s="1"/>
  <c r="E154" i="2" l="1"/>
  <c r="G154" i="2" l="1"/>
  <c r="F154" i="2"/>
  <c r="H154" i="2" s="1"/>
  <c r="I154" i="2" s="1"/>
  <c r="D155" i="2" s="1"/>
  <c r="E155" i="2" l="1"/>
  <c r="G155" i="2" l="1"/>
  <c r="F155" i="2"/>
  <c r="H155" i="2" s="1"/>
  <c r="I155" i="2" s="1"/>
  <c r="D156" i="2" s="1"/>
  <c r="E156" i="2" l="1"/>
  <c r="G156" i="2" l="1"/>
  <c r="F156" i="2"/>
  <c r="H156" i="2" s="1"/>
  <c r="I156" i="2" s="1"/>
  <c r="D157" i="2" s="1"/>
  <c r="E157" i="2" l="1"/>
  <c r="G157" i="2" l="1"/>
  <c r="F157" i="2"/>
  <c r="H157" i="2" s="1"/>
  <c r="I157" i="2" s="1"/>
  <c r="D158" i="2" s="1"/>
  <c r="E158" i="2" l="1"/>
  <c r="G158" i="2" l="1"/>
  <c r="F158" i="2"/>
  <c r="H158" i="2" s="1"/>
  <c r="I158" i="2" s="1"/>
  <c r="D159" i="2" s="1"/>
  <c r="E159" i="2" l="1"/>
  <c r="G159" i="2" l="1"/>
  <c r="F159" i="2"/>
  <c r="H159" i="2" s="1"/>
  <c r="I159" i="2" s="1"/>
  <c r="D160" i="2" s="1"/>
  <c r="E160" i="2" l="1"/>
  <c r="G160" i="2" l="1"/>
  <c r="F160" i="2"/>
  <c r="H160" i="2" s="1"/>
  <c r="I160" i="2" s="1"/>
  <c r="D161" i="2" s="1"/>
  <c r="E161" i="2" l="1"/>
  <c r="G161" i="2" l="1"/>
  <c r="F161" i="2"/>
  <c r="H161" i="2" s="1"/>
  <c r="I161" i="2" s="1"/>
  <c r="D162" i="2" s="1"/>
  <c r="E162" i="2" l="1"/>
  <c r="G162" i="2" l="1"/>
  <c r="F162" i="2"/>
  <c r="H162" i="2" s="1"/>
  <c r="I162" i="2" s="1"/>
  <c r="D163" i="2" s="1"/>
  <c r="E163" i="2" l="1"/>
  <c r="G163" i="2" l="1"/>
  <c r="F163" i="2"/>
  <c r="H163" i="2" s="1"/>
  <c r="I163" i="2" s="1"/>
  <c r="D164" i="2" s="1"/>
  <c r="E164" i="2" l="1"/>
  <c r="G164" i="2" l="1"/>
  <c r="F164" i="2"/>
  <c r="H164" i="2" s="1"/>
  <c r="I164" i="2" s="1"/>
  <c r="D165" i="2" s="1"/>
  <c r="E165" i="2" l="1"/>
  <c r="G165" i="2" l="1"/>
  <c r="F165" i="2"/>
  <c r="H165" i="2" s="1"/>
  <c r="I165" i="2" s="1"/>
  <c r="D166" i="2" s="1"/>
  <c r="E166" i="2" l="1"/>
  <c r="G166" i="2" l="1"/>
  <c r="F166" i="2"/>
  <c r="H166" i="2" s="1"/>
  <c r="I166" i="2" s="1"/>
  <c r="D167" i="2" s="1"/>
  <c r="E167" i="2" l="1"/>
  <c r="G167" i="2" l="1"/>
  <c r="F167" i="2"/>
  <c r="H167" i="2" s="1"/>
  <c r="I167" i="2" s="1"/>
  <c r="D168" i="2" s="1"/>
  <c r="E168" i="2" l="1"/>
  <c r="G168" i="2" l="1"/>
  <c r="F168" i="2"/>
  <c r="H168" i="2" s="1"/>
  <c r="I168" i="2" s="1"/>
  <c r="D169" i="2" s="1"/>
  <c r="E169" i="2" l="1"/>
  <c r="G169" i="2" l="1"/>
  <c r="F169" i="2"/>
  <c r="H169" i="2" s="1"/>
  <c r="I169" i="2" s="1"/>
  <c r="D170" i="2" s="1"/>
  <c r="E170" i="2" l="1"/>
  <c r="G170" i="2" l="1"/>
  <c r="F170" i="2"/>
  <c r="H170" i="2" s="1"/>
  <c r="I170" i="2" s="1"/>
  <c r="D171" i="2" s="1"/>
  <c r="E171" i="2" l="1"/>
  <c r="G171" i="2" l="1"/>
  <c r="F171" i="2"/>
  <c r="H171" i="2" s="1"/>
  <c r="I171" i="2" s="1"/>
  <c r="D172" i="2" s="1"/>
  <c r="E172" i="2" l="1"/>
  <c r="G172" i="2" l="1"/>
  <c r="F172" i="2"/>
  <c r="H172" i="2" s="1"/>
  <c r="I172" i="2" s="1"/>
  <c r="D173" i="2" s="1"/>
  <c r="E173" i="2" l="1"/>
  <c r="G173" i="2" l="1"/>
  <c r="F173" i="2"/>
  <c r="H173" i="2" s="1"/>
  <c r="I173" i="2" s="1"/>
  <c r="D174" i="2" s="1"/>
  <c r="E174" i="2" l="1"/>
  <c r="G174" i="2" l="1"/>
  <c r="F174" i="2"/>
  <c r="H174" i="2" s="1"/>
  <c r="I174" i="2" s="1"/>
  <c r="D175" i="2" s="1"/>
  <c r="E175" i="2" l="1"/>
  <c r="G175" i="2" l="1"/>
  <c r="F175" i="2"/>
  <c r="H175" i="2" s="1"/>
  <c r="I175" i="2" s="1"/>
  <c r="D176" i="2" s="1"/>
  <c r="E176" i="2" l="1"/>
  <c r="G176" i="2" l="1"/>
  <c r="F176" i="2"/>
  <c r="H176" i="2" s="1"/>
  <c r="I176" i="2" s="1"/>
  <c r="D177" i="2" s="1"/>
  <c r="E177" i="2" l="1"/>
  <c r="G177" i="2" l="1"/>
  <c r="F177" i="2"/>
  <c r="H177" i="2" s="1"/>
  <c r="I177" i="2" s="1"/>
  <c r="D178" i="2" s="1"/>
  <c r="E178" i="2" l="1"/>
  <c r="G178" i="2" l="1"/>
  <c r="F178" i="2"/>
  <c r="H178" i="2" s="1"/>
  <c r="I178" i="2" s="1"/>
  <c r="D179" i="2" s="1"/>
  <c r="E179" i="2" l="1"/>
  <c r="G179" i="2" l="1"/>
  <c r="F179" i="2"/>
  <c r="H179" i="2" s="1"/>
  <c r="I179" i="2" s="1"/>
  <c r="D180" i="2" s="1"/>
  <c r="E180" i="2" l="1"/>
  <c r="G180" i="2" l="1"/>
  <c r="F180" i="2"/>
  <c r="H180" i="2" s="1"/>
  <c r="I180" i="2" s="1"/>
  <c r="D181" i="2" s="1"/>
  <c r="E181" i="2" l="1"/>
  <c r="G181" i="2" l="1"/>
  <c r="F181" i="2"/>
  <c r="H181" i="2" s="1"/>
  <c r="I181" i="2" s="1"/>
  <c r="D182" i="2" s="1"/>
  <c r="E182" i="2" l="1"/>
  <c r="G182" i="2" l="1"/>
  <c r="F182" i="2"/>
  <c r="H182" i="2" s="1"/>
  <c r="I182" i="2" s="1"/>
  <c r="D183" i="2" s="1"/>
  <c r="E183" i="2" l="1"/>
  <c r="G183" i="2" l="1"/>
  <c r="F183" i="2"/>
  <c r="H183" i="2" s="1"/>
  <c r="I183" i="2" s="1"/>
  <c r="D184" i="2" s="1"/>
  <c r="E184" i="2" l="1"/>
  <c r="G184" i="2" l="1"/>
  <c r="F184" i="2"/>
  <c r="H184" i="2" s="1"/>
  <c r="I184" i="2" s="1"/>
  <c r="D185" i="2" s="1"/>
  <c r="E185" i="2" l="1"/>
  <c r="G185" i="2" l="1"/>
  <c r="F185" i="2"/>
  <c r="H185" i="2" s="1"/>
  <c r="I185" i="2" s="1"/>
  <c r="D186" i="2" s="1"/>
  <c r="E186" i="2" l="1"/>
  <c r="G186" i="2" l="1"/>
  <c r="F186" i="2"/>
  <c r="H186" i="2" s="1"/>
  <c r="I186" i="2" s="1"/>
  <c r="D187" i="2" s="1"/>
  <c r="E187" i="2" l="1"/>
  <c r="G187" i="2" l="1"/>
  <c r="F187" i="2"/>
  <c r="H187" i="2" s="1"/>
  <c r="I187" i="2" s="1"/>
  <c r="D188" i="2" s="1"/>
  <c r="E188" i="2" l="1"/>
  <c r="G188" i="2" l="1"/>
  <c r="F188" i="2"/>
  <c r="H188" i="2" s="1"/>
  <c r="I188" i="2" s="1"/>
  <c r="D189" i="2" s="1"/>
  <c r="E189" i="2" l="1"/>
  <c r="G189" i="2" l="1"/>
  <c r="F189" i="2"/>
  <c r="H189" i="2" s="1"/>
  <c r="I189" i="2" s="1"/>
  <c r="D190" i="2" s="1"/>
  <c r="E190" i="2" l="1"/>
  <c r="G190" i="2" l="1"/>
  <c r="F190" i="2"/>
  <c r="H190" i="2" s="1"/>
  <c r="I190" i="2" s="1"/>
  <c r="D191" i="2" s="1"/>
  <c r="E191" i="2" l="1"/>
  <c r="G191" i="2" l="1"/>
  <c r="F191" i="2"/>
  <c r="H191" i="2" s="1"/>
  <c r="I191" i="2" s="1"/>
  <c r="D192" i="2" s="1"/>
  <c r="E192" i="2" l="1"/>
  <c r="G192" i="2" l="1"/>
  <c r="F192" i="2"/>
  <c r="H192" i="2" s="1"/>
  <c r="I192" i="2" s="1"/>
  <c r="D193" i="2" s="1"/>
  <c r="E193" i="2" l="1"/>
  <c r="G193" i="2" l="1"/>
  <c r="F193" i="2"/>
  <c r="H193" i="2" s="1"/>
  <c r="I193" i="2" s="1"/>
  <c r="D194" i="2" s="1"/>
  <c r="E194" i="2" l="1"/>
  <c r="G194" i="2" l="1"/>
  <c r="F194" i="2"/>
  <c r="H194" i="2" s="1"/>
  <c r="I194" i="2" s="1"/>
  <c r="D195" i="2" s="1"/>
  <c r="E195" i="2" l="1"/>
  <c r="G195" i="2" l="1"/>
  <c r="F195" i="2"/>
  <c r="H195" i="2" s="1"/>
  <c r="I195" i="2" s="1"/>
  <c r="D196" i="2" s="1"/>
  <c r="E196" i="2" l="1"/>
  <c r="G196" i="2" l="1"/>
  <c r="F196" i="2"/>
  <c r="H196" i="2" s="1"/>
  <c r="I196" i="2" s="1"/>
  <c r="D197" i="2" s="1"/>
  <c r="E197" i="2" l="1"/>
  <c r="G197" i="2" l="1"/>
  <c r="F197" i="2"/>
  <c r="H197" i="2" s="1"/>
  <c r="I197" i="2" s="1"/>
  <c r="D198" i="2" s="1"/>
  <c r="E198" i="2" l="1"/>
  <c r="G198" i="2" l="1"/>
  <c r="F198" i="2"/>
  <c r="H198" i="2" s="1"/>
  <c r="I198" i="2" s="1"/>
  <c r="D199" i="2" s="1"/>
  <c r="E199" i="2" l="1"/>
  <c r="G199" i="2" l="1"/>
  <c r="F199" i="2"/>
  <c r="H199" i="2" s="1"/>
  <c r="I199" i="2" s="1"/>
  <c r="D200" i="2" s="1"/>
  <c r="E200" i="2" l="1"/>
  <c r="G200" i="2" l="1"/>
  <c r="F200" i="2"/>
  <c r="H200" i="2" s="1"/>
  <c r="I200" i="2" s="1"/>
  <c r="D201" i="2" s="1"/>
  <c r="E201" i="2" l="1"/>
  <c r="G201" i="2" l="1"/>
  <c r="F201" i="2"/>
  <c r="H201" i="2" s="1"/>
  <c r="I201" i="2" s="1"/>
  <c r="D202" i="2" s="1"/>
  <c r="E202" i="2" l="1"/>
  <c r="G202" i="2" l="1"/>
  <c r="F202" i="2"/>
  <c r="H202" i="2" s="1"/>
  <c r="I202" i="2" s="1"/>
  <c r="D203" i="2" s="1"/>
  <c r="E203" i="2" l="1"/>
  <c r="G203" i="2" l="1"/>
  <c r="F203" i="2"/>
  <c r="H203" i="2" s="1"/>
  <c r="I203" i="2" s="1"/>
  <c r="D204" i="2" s="1"/>
  <c r="E204" i="2" l="1"/>
  <c r="G204" i="2" l="1"/>
  <c r="F204" i="2"/>
  <c r="H204" i="2" s="1"/>
  <c r="I204" i="2" s="1"/>
  <c r="D205" i="2" s="1"/>
  <c r="E205" i="2" l="1"/>
  <c r="G205" i="2" l="1"/>
  <c r="F205" i="2"/>
  <c r="H205" i="2" s="1"/>
  <c r="I205" i="2" s="1"/>
  <c r="D206" i="2" s="1"/>
  <c r="E206" i="2" l="1"/>
  <c r="G206" i="2" l="1"/>
  <c r="F206" i="2"/>
  <c r="H206" i="2" s="1"/>
  <c r="I206" i="2" s="1"/>
  <c r="D207" i="2" s="1"/>
  <c r="E207" i="2" l="1"/>
  <c r="G207" i="2" l="1"/>
  <c r="F207" i="2"/>
  <c r="H207" i="2" s="1"/>
  <c r="I207" i="2" s="1"/>
  <c r="D208" i="2" s="1"/>
  <c r="E208" i="2" l="1"/>
  <c r="G208" i="2" l="1"/>
  <c r="F208" i="2"/>
  <c r="H208" i="2" s="1"/>
  <c r="I208" i="2" s="1"/>
  <c r="D209" i="2" s="1"/>
  <c r="E209" i="2" l="1"/>
  <c r="G209" i="2" l="1"/>
  <c r="F209" i="2"/>
  <c r="H209" i="2" s="1"/>
  <c r="I209" i="2" s="1"/>
  <c r="D210" i="2" s="1"/>
  <c r="E210" i="2" l="1"/>
  <c r="G210" i="2" l="1"/>
  <c r="F210" i="2"/>
  <c r="H210" i="2" s="1"/>
  <c r="I210" i="2" s="1"/>
  <c r="D211" i="2" s="1"/>
  <c r="E211" i="2" l="1"/>
  <c r="G211" i="2" l="1"/>
  <c r="F211" i="2"/>
  <c r="H211" i="2" s="1"/>
  <c r="I211" i="2" s="1"/>
  <c r="D212" i="2" s="1"/>
  <c r="E212" i="2" l="1"/>
  <c r="G212" i="2" l="1"/>
  <c r="F212" i="2"/>
  <c r="H212" i="2" s="1"/>
  <c r="I212" i="2" s="1"/>
  <c r="D213" i="2" s="1"/>
  <c r="E213" i="2" l="1"/>
  <c r="G213" i="2" l="1"/>
  <c r="F213" i="2"/>
  <c r="H213" i="2" s="1"/>
  <c r="I213" i="2" s="1"/>
  <c r="D214" i="2" s="1"/>
  <c r="E214" i="2" l="1"/>
  <c r="G214" i="2" l="1"/>
  <c r="F214" i="2"/>
  <c r="H214" i="2" s="1"/>
  <c r="I214" i="2" s="1"/>
  <c r="D215" i="2" s="1"/>
  <c r="E215" i="2" l="1"/>
  <c r="G215" i="2" l="1"/>
  <c r="F215" i="2"/>
  <c r="H215" i="2" s="1"/>
  <c r="I215" i="2" s="1"/>
  <c r="D216" i="2" s="1"/>
  <c r="E216" i="2" l="1"/>
  <c r="G216" i="2" l="1"/>
  <c r="F216" i="2"/>
  <c r="H216" i="2" s="1"/>
  <c r="I216" i="2" s="1"/>
  <c r="D217" i="2" s="1"/>
  <c r="E217" i="2" l="1"/>
  <c r="G217" i="2" l="1"/>
  <c r="F217" i="2"/>
  <c r="H217" i="2" s="1"/>
  <c r="I217" i="2" s="1"/>
  <c r="D218" i="2" s="1"/>
  <c r="E218" i="2" l="1"/>
  <c r="G218" i="2" l="1"/>
  <c r="F218" i="2"/>
  <c r="H218" i="2" s="1"/>
  <c r="I218" i="2" s="1"/>
  <c r="D219" i="2" s="1"/>
  <c r="E219" i="2" l="1"/>
  <c r="G219" i="2" l="1"/>
  <c r="F219" i="2"/>
  <c r="H219" i="2" s="1"/>
  <c r="I219" i="2" s="1"/>
  <c r="D220" i="2" s="1"/>
  <c r="E220" i="2" l="1"/>
  <c r="G220" i="2" l="1"/>
  <c r="F220" i="2"/>
  <c r="H220" i="2" s="1"/>
  <c r="I220" i="2" s="1"/>
  <c r="D221" i="2" s="1"/>
  <c r="E221" i="2" l="1"/>
  <c r="G221" i="2" l="1"/>
  <c r="F221" i="2"/>
  <c r="H221" i="2" s="1"/>
  <c r="I221" i="2" s="1"/>
  <c r="D222" i="2" s="1"/>
  <c r="E222" i="2" l="1"/>
  <c r="G222" i="2" l="1"/>
  <c r="F222" i="2"/>
  <c r="H222" i="2" s="1"/>
  <c r="I222" i="2" s="1"/>
  <c r="D223" i="2" s="1"/>
  <c r="E223" i="2" l="1"/>
  <c r="G223" i="2" l="1"/>
  <c r="F223" i="2"/>
  <c r="H223" i="2" s="1"/>
  <c r="I223" i="2" s="1"/>
  <c r="D224" i="2" s="1"/>
  <c r="E224" i="2" l="1"/>
  <c r="G224" i="2" l="1"/>
  <c r="F224" i="2"/>
  <c r="H224" i="2" s="1"/>
  <c r="I224" i="2" s="1"/>
  <c r="D225" i="2" s="1"/>
  <c r="E225" i="2" l="1"/>
  <c r="G225" i="2" l="1"/>
  <c r="F225" i="2"/>
  <c r="H225" i="2" s="1"/>
  <c r="I225" i="2" s="1"/>
  <c r="D226" i="2" s="1"/>
  <c r="E226" i="2" l="1"/>
  <c r="G226" i="2" l="1"/>
  <c r="F226" i="2"/>
  <c r="H226" i="2" s="1"/>
  <c r="I226" i="2" s="1"/>
  <c r="D227" i="2" s="1"/>
  <c r="E227" i="2" l="1"/>
  <c r="G227" i="2" l="1"/>
  <c r="F227" i="2"/>
  <c r="H227" i="2" s="1"/>
  <c r="I227" i="2" s="1"/>
  <c r="D228" i="2" s="1"/>
  <c r="E228" i="2" l="1"/>
  <c r="G228" i="2" l="1"/>
  <c r="F228" i="2"/>
  <c r="H228" i="2" s="1"/>
  <c r="I228" i="2" s="1"/>
  <c r="D229" i="2" s="1"/>
  <c r="E229" i="2" l="1"/>
  <c r="G229" i="2" l="1"/>
  <c r="F229" i="2"/>
  <c r="H229" i="2" s="1"/>
  <c r="I229" i="2" s="1"/>
  <c r="D230" i="2" s="1"/>
  <c r="E230" i="2" l="1"/>
  <c r="G230" i="2" l="1"/>
  <c r="F230" i="2"/>
  <c r="H230" i="2" s="1"/>
  <c r="I230" i="2" s="1"/>
  <c r="D231" i="2" s="1"/>
  <c r="E231" i="2" l="1"/>
  <c r="G231" i="2" l="1"/>
  <c r="F231" i="2"/>
  <c r="H231" i="2" s="1"/>
  <c r="I231" i="2" s="1"/>
  <c r="D232" i="2" s="1"/>
  <c r="E232" i="2" l="1"/>
  <c r="G232" i="2" l="1"/>
  <c r="F232" i="2"/>
  <c r="H232" i="2" s="1"/>
  <c r="I232" i="2" s="1"/>
  <c r="D233" i="2" s="1"/>
  <c r="E233" i="2" l="1"/>
  <c r="G233" i="2" l="1"/>
  <c r="F233" i="2"/>
  <c r="H233" i="2" s="1"/>
  <c r="I233" i="2" s="1"/>
  <c r="D234" i="2" s="1"/>
  <c r="E234" i="2" l="1"/>
  <c r="G234" i="2" l="1"/>
  <c r="F234" i="2"/>
  <c r="H234" i="2" s="1"/>
  <c r="I234" i="2" s="1"/>
  <c r="D235" i="2" s="1"/>
  <c r="E235" i="2" l="1"/>
  <c r="G235" i="2" l="1"/>
  <c r="F235" i="2"/>
  <c r="H235" i="2" s="1"/>
  <c r="I235" i="2" s="1"/>
  <c r="D236" i="2" s="1"/>
  <c r="E236" i="2" l="1"/>
  <c r="G236" i="2" l="1"/>
  <c r="F236" i="2"/>
  <c r="H236" i="2" s="1"/>
  <c r="I236" i="2" s="1"/>
  <c r="D237" i="2" s="1"/>
  <c r="E237" i="2" l="1"/>
  <c r="G237" i="2" l="1"/>
  <c r="F237" i="2"/>
  <c r="H237" i="2" s="1"/>
  <c r="I237" i="2" s="1"/>
  <c r="D238" i="2" s="1"/>
  <c r="E238" i="2" l="1"/>
  <c r="G238" i="2" l="1"/>
  <c r="F238" i="2"/>
  <c r="H238" i="2" s="1"/>
  <c r="I238" i="2" s="1"/>
  <c r="D239" i="2" s="1"/>
  <c r="E239" i="2" l="1"/>
  <c r="G239" i="2" l="1"/>
  <c r="F239" i="2"/>
  <c r="H239" i="2" s="1"/>
  <c r="I239" i="2" s="1"/>
  <c r="D240" i="2" s="1"/>
  <c r="E240" i="2" l="1"/>
  <c r="G240" i="2" l="1"/>
  <c r="F240" i="2"/>
  <c r="H240" i="2" s="1"/>
  <c r="I240" i="2" s="1"/>
  <c r="D241" i="2" s="1"/>
  <c r="E241" i="2" l="1"/>
  <c r="G241" i="2" l="1"/>
  <c r="F241" i="2"/>
  <c r="H241" i="2" s="1"/>
  <c r="I241" i="2" s="1"/>
  <c r="D242" i="2" s="1"/>
  <c r="E242" i="2" l="1"/>
  <c r="G242" i="2" l="1"/>
  <c r="F242" i="2"/>
  <c r="H242" i="2" s="1"/>
  <c r="I242" i="2" s="1"/>
  <c r="D243" i="2" s="1"/>
  <c r="E243" i="2" l="1"/>
  <c r="G243" i="2" l="1"/>
  <c r="F243" i="2"/>
  <c r="H243" i="2" s="1"/>
  <c r="I243" i="2" s="1"/>
  <c r="D244" i="2" s="1"/>
  <c r="E244" i="2" l="1"/>
  <c r="G244" i="2" l="1"/>
  <c r="F244" i="2"/>
  <c r="H244" i="2" s="1"/>
  <c r="I244" i="2" s="1"/>
  <c r="D245" i="2" s="1"/>
  <c r="E245" i="2" l="1"/>
  <c r="G245" i="2" l="1"/>
  <c r="F245" i="2"/>
  <c r="H245" i="2" s="1"/>
  <c r="I245" i="2" s="1"/>
  <c r="D246" i="2" s="1"/>
  <c r="E246" i="2" l="1"/>
  <c r="G246" i="2" l="1"/>
  <c r="F246" i="2"/>
  <c r="H246" i="2" s="1"/>
  <c r="I246" i="2" s="1"/>
  <c r="D247" i="2" s="1"/>
  <c r="E247" i="2" l="1"/>
  <c r="G247" i="2" l="1"/>
  <c r="F247" i="2"/>
  <c r="H247" i="2" s="1"/>
  <c r="I247" i="2" s="1"/>
  <c r="D248" i="2" s="1"/>
  <c r="E248" i="2" l="1"/>
  <c r="G248" i="2" l="1"/>
  <c r="F248" i="2"/>
  <c r="H248" i="2" s="1"/>
  <c r="I248" i="2" s="1"/>
  <c r="D249" i="2" s="1"/>
  <c r="E249" i="2" l="1"/>
  <c r="G249" i="2" l="1"/>
  <c r="F249" i="2"/>
  <c r="H249" i="2" s="1"/>
  <c r="I249" i="2" s="1"/>
  <c r="D250" i="2" s="1"/>
  <c r="E250" i="2" l="1"/>
  <c r="G250" i="2" l="1"/>
  <c r="F250" i="2"/>
  <c r="H250" i="2" s="1"/>
  <c r="I250" i="2" s="1"/>
  <c r="D251" i="2" s="1"/>
  <c r="E251" i="2" l="1"/>
  <c r="G251" i="2" l="1"/>
  <c r="F251" i="2"/>
  <c r="H251" i="2" s="1"/>
  <c r="I251" i="2" s="1"/>
  <c r="D252" i="2" s="1"/>
  <c r="E252" i="2" l="1"/>
  <c r="G252" i="2" l="1"/>
  <c r="F252" i="2"/>
  <c r="H252" i="2" s="1"/>
  <c r="I252" i="2" s="1"/>
  <c r="D253" i="2" s="1"/>
  <c r="E253" i="2" l="1"/>
  <c r="G253" i="2" l="1"/>
  <c r="F253" i="2"/>
  <c r="H253" i="2" s="1"/>
  <c r="I253" i="2" s="1"/>
  <c r="D254" i="2" s="1"/>
  <c r="E254" i="2" l="1"/>
  <c r="G254" i="2" l="1"/>
  <c r="F254" i="2"/>
  <c r="H254" i="2" s="1"/>
  <c r="I254" i="2" s="1"/>
  <c r="D255" i="2" s="1"/>
  <c r="E255" i="2" l="1"/>
  <c r="G255" i="2" l="1"/>
  <c r="F255" i="2"/>
  <c r="H255" i="2" s="1"/>
  <c r="I255" i="2" s="1"/>
  <c r="D256" i="2" s="1"/>
  <c r="E256" i="2" l="1"/>
  <c r="G256" i="2" l="1"/>
  <c r="F256" i="2"/>
  <c r="H256" i="2" s="1"/>
  <c r="I256" i="2" s="1"/>
  <c r="D257" i="2" s="1"/>
  <c r="E257" i="2" l="1"/>
  <c r="G257" i="2" l="1"/>
  <c r="F257" i="2"/>
  <c r="H257" i="2" s="1"/>
  <c r="I257" i="2" s="1"/>
  <c r="D258" i="2" s="1"/>
  <c r="E258" i="2" l="1"/>
  <c r="G258" i="2" l="1"/>
  <c r="F258" i="2"/>
  <c r="H258" i="2" s="1"/>
  <c r="I258" i="2" s="1"/>
  <c r="D259" i="2" s="1"/>
  <c r="E259" i="2" l="1"/>
  <c r="G259" i="2" l="1"/>
  <c r="F259" i="2"/>
  <c r="H259" i="2" s="1"/>
  <c r="I259" i="2" s="1"/>
  <c r="D260" i="2" s="1"/>
  <c r="E260" i="2" l="1"/>
  <c r="G260" i="2" l="1"/>
  <c r="F260" i="2"/>
  <c r="H260" i="2" s="1"/>
  <c r="I260" i="2" s="1"/>
  <c r="D261" i="2" s="1"/>
  <c r="E261" i="2" l="1"/>
  <c r="G261" i="2" l="1"/>
  <c r="F261" i="2"/>
  <c r="H261" i="2" s="1"/>
  <c r="I261" i="2" s="1"/>
  <c r="D262" i="2" s="1"/>
  <c r="E262" i="2" l="1"/>
  <c r="G262" i="2" l="1"/>
  <c r="F262" i="2"/>
  <c r="H262" i="2" s="1"/>
  <c r="I262" i="2" s="1"/>
  <c r="D263" i="2" s="1"/>
  <c r="E263" i="2" l="1"/>
  <c r="G263" i="2" l="1"/>
  <c r="F263" i="2"/>
  <c r="H263" i="2" s="1"/>
  <c r="I263" i="2" s="1"/>
  <c r="D264" i="2" s="1"/>
  <c r="E264" i="2" l="1"/>
  <c r="G264" i="2" l="1"/>
  <c r="F264" i="2"/>
  <c r="H264" i="2" s="1"/>
  <c r="I264" i="2" s="1"/>
  <c r="D265" i="2" s="1"/>
  <c r="E265" i="2" l="1"/>
  <c r="G265" i="2" l="1"/>
  <c r="F265" i="2"/>
  <c r="H265" i="2" s="1"/>
  <c r="I265" i="2" s="1"/>
  <c r="D266" i="2" s="1"/>
  <c r="E266" i="2" l="1"/>
  <c r="G266" i="2" l="1"/>
  <c r="F266" i="2"/>
  <c r="H266" i="2" s="1"/>
  <c r="I266" i="2" s="1"/>
  <c r="D267" i="2" s="1"/>
  <c r="E267" i="2" l="1"/>
  <c r="G267" i="2" l="1"/>
  <c r="F267" i="2"/>
  <c r="H267" i="2" s="1"/>
  <c r="I267" i="2" s="1"/>
  <c r="D268" i="2" s="1"/>
  <c r="E268" i="2" l="1"/>
  <c r="G268" i="2" l="1"/>
  <c r="F268" i="2"/>
  <c r="H268" i="2" s="1"/>
  <c r="I268" i="2" s="1"/>
  <c r="D269" i="2" s="1"/>
  <c r="E269" i="2" l="1"/>
  <c r="G269" i="2" l="1"/>
  <c r="F269" i="2"/>
  <c r="H269" i="2" s="1"/>
  <c r="I269" i="2" s="1"/>
  <c r="D270" i="2" s="1"/>
  <c r="E270" i="2" l="1"/>
  <c r="G270" i="2" l="1"/>
  <c r="F270" i="2"/>
  <c r="H270" i="2" s="1"/>
  <c r="I270" i="2" s="1"/>
  <c r="D271" i="2" s="1"/>
  <c r="E271" i="2" l="1"/>
  <c r="G271" i="2" l="1"/>
  <c r="F271" i="2"/>
  <c r="H271" i="2" s="1"/>
  <c r="I271" i="2" s="1"/>
  <c r="D272" i="2" s="1"/>
  <c r="E272" i="2" l="1"/>
  <c r="G272" i="2" l="1"/>
  <c r="F272" i="2"/>
  <c r="H272" i="2" s="1"/>
  <c r="I272" i="2" s="1"/>
  <c r="D273" i="2" s="1"/>
  <c r="E273" i="2" l="1"/>
  <c r="G273" i="2" l="1"/>
  <c r="F273" i="2"/>
  <c r="H273" i="2" s="1"/>
  <c r="I273" i="2" s="1"/>
  <c r="D274" i="2" s="1"/>
  <c r="E274" i="2" l="1"/>
  <c r="G274" i="2" l="1"/>
  <c r="F274" i="2"/>
  <c r="H274" i="2" s="1"/>
  <c r="I274" i="2" s="1"/>
  <c r="D275" i="2" s="1"/>
  <c r="E275" i="2" l="1"/>
  <c r="G275" i="2" l="1"/>
  <c r="F275" i="2"/>
  <c r="H275" i="2" s="1"/>
  <c r="I275" i="2" s="1"/>
  <c r="D276" i="2" s="1"/>
  <c r="E276" i="2" l="1"/>
  <c r="G276" i="2" l="1"/>
  <c r="F276" i="2"/>
  <c r="H276" i="2" s="1"/>
  <c r="I276" i="2" s="1"/>
  <c r="D277" i="2" s="1"/>
  <c r="E277" i="2" l="1"/>
  <c r="G277" i="2" l="1"/>
  <c r="F277" i="2"/>
  <c r="H277" i="2" s="1"/>
  <c r="I277" i="2" s="1"/>
  <c r="D278" i="2" s="1"/>
  <c r="E278" i="2" l="1"/>
  <c r="G278" i="2" l="1"/>
  <c r="F278" i="2"/>
  <c r="H278" i="2" s="1"/>
  <c r="I278" i="2" s="1"/>
  <c r="D279" i="2" s="1"/>
  <c r="E279" i="2" l="1"/>
  <c r="G279" i="2" l="1"/>
  <c r="F279" i="2"/>
  <c r="H279" i="2" s="1"/>
  <c r="I279" i="2" s="1"/>
  <c r="D280" i="2" s="1"/>
  <c r="E280" i="2" l="1"/>
  <c r="G280" i="2" l="1"/>
  <c r="F280" i="2"/>
  <c r="H280" i="2" s="1"/>
  <c r="I280" i="2" s="1"/>
  <c r="D281" i="2" s="1"/>
  <c r="E281" i="2" l="1"/>
  <c r="G281" i="2" l="1"/>
  <c r="F281" i="2"/>
  <c r="H281" i="2" s="1"/>
  <c r="I281" i="2" s="1"/>
  <c r="D282" i="2" s="1"/>
  <c r="E282" i="2" l="1"/>
  <c r="G282" i="2" l="1"/>
  <c r="F282" i="2"/>
  <c r="H282" i="2" s="1"/>
  <c r="I282" i="2" s="1"/>
  <c r="D283" i="2" s="1"/>
  <c r="E283" i="2" l="1"/>
  <c r="G283" i="2" l="1"/>
  <c r="F283" i="2"/>
  <c r="H283" i="2" s="1"/>
  <c r="I283" i="2" s="1"/>
  <c r="D284" i="2" s="1"/>
  <c r="E284" i="2" l="1"/>
  <c r="G284" i="2" l="1"/>
  <c r="F284" i="2"/>
  <c r="H284" i="2" s="1"/>
  <c r="I284" i="2" s="1"/>
  <c r="D285" i="2" s="1"/>
  <c r="E285" i="2" l="1"/>
  <c r="G285" i="2" l="1"/>
  <c r="F285" i="2"/>
  <c r="H285" i="2" s="1"/>
  <c r="I285" i="2" s="1"/>
  <c r="D286" i="2" s="1"/>
  <c r="E286" i="2" l="1"/>
  <c r="G286" i="2" l="1"/>
  <c r="F286" i="2"/>
  <c r="H286" i="2" s="1"/>
  <c r="I286" i="2" s="1"/>
  <c r="D287" i="2" s="1"/>
  <c r="E287" i="2" l="1"/>
  <c r="G287" i="2" l="1"/>
  <c r="F287" i="2"/>
  <c r="H287" i="2" s="1"/>
  <c r="I287" i="2" s="1"/>
  <c r="D288" i="2" s="1"/>
  <c r="E288" i="2" l="1"/>
  <c r="G288" i="2" l="1"/>
  <c r="F288" i="2"/>
  <c r="H288" i="2" s="1"/>
  <c r="I288" i="2" s="1"/>
  <c r="D289" i="2" s="1"/>
  <c r="E289" i="2" l="1"/>
  <c r="G289" i="2" l="1"/>
  <c r="F289" i="2"/>
  <c r="H289" i="2" s="1"/>
  <c r="I289" i="2" s="1"/>
  <c r="D290" i="2" s="1"/>
  <c r="E290" i="2" l="1"/>
  <c r="G290" i="2" l="1"/>
  <c r="F290" i="2"/>
  <c r="H290" i="2" s="1"/>
  <c r="I290" i="2" s="1"/>
  <c r="D291" i="2" s="1"/>
  <c r="E291" i="2" l="1"/>
  <c r="G291" i="2" l="1"/>
  <c r="F291" i="2"/>
  <c r="H291" i="2" s="1"/>
  <c r="I291" i="2" s="1"/>
  <c r="D292" i="2" s="1"/>
  <c r="E292" i="2" l="1"/>
  <c r="G292" i="2" l="1"/>
  <c r="F292" i="2"/>
  <c r="H292" i="2" s="1"/>
  <c r="I292" i="2" s="1"/>
  <c r="D293" i="2" s="1"/>
  <c r="E293" i="2" l="1"/>
  <c r="G293" i="2" l="1"/>
  <c r="F293" i="2"/>
  <c r="H293" i="2" s="1"/>
  <c r="I293" i="2" s="1"/>
  <c r="D294" i="2" s="1"/>
  <c r="E294" i="2" l="1"/>
  <c r="G294" i="2" l="1"/>
  <c r="F294" i="2"/>
  <c r="H294" i="2" s="1"/>
  <c r="I294" i="2" s="1"/>
  <c r="D295" i="2" s="1"/>
  <c r="E295" i="2" l="1"/>
  <c r="G295" i="2" l="1"/>
  <c r="F295" i="2"/>
  <c r="H295" i="2" s="1"/>
  <c r="I295" i="2" s="1"/>
  <c r="D296" i="2" s="1"/>
  <c r="E296" i="2" l="1"/>
  <c r="G296" i="2" l="1"/>
  <c r="F296" i="2"/>
  <c r="H296" i="2" s="1"/>
  <c r="I296" i="2" s="1"/>
  <c r="D297" i="2" s="1"/>
  <c r="E297" i="2" l="1"/>
  <c r="G297" i="2" l="1"/>
  <c r="F297" i="2"/>
  <c r="H297" i="2" s="1"/>
  <c r="I297" i="2" s="1"/>
  <c r="D298" i="2" s="1"/>
  <c r="E298" i="2" l="1"/>
  <c r="G298" i="2" l="1"/>
  <c r="F298" i="2"/>
  <c r="H298" i="2" s="1"/>
  <c r="I298" i="2" s="1"/>
  <c r="D299" i="2" s="1"/>
  <c r="E299" i="2" l="1"/>
  <c r="G299" i="2" l="1"/>
  <c r="F299" i="2"/>
  <c r="H299" i="2" s="1"/>
  <c r="I299" i="2" s="1"/>
  <c r="D300" i="2" s="1"/>
  <c r="E300" i="2" l="1"/>
  <c r="G300" i="2" l="1"/>
  <c r="F300" i="2"/>
  <c r="H300" i="2" s="1"/>
  <c r="I300" i="2" s="1"/>
  <c r="D301" i="2" s="1"/>
  <c r="E301" i="2" l="1"/>
  <c r="G301" i="2" l="1"/>
  <c r="F301" i="2"/>
  <c r="H301" i="2" s="1"/>
  <c r="I301" i="2" s="1"/>
  <c r="D302" i="2" s="1"/>
  <c r="E302" i="2" l="1"/>
  <c r="G302" i="2" l="1"/>
  <c r="F302" i="2"/>
  <c r="H302" i="2" s="1"/>
  <c r="I302" i="2" s="1"/>
  <c r="D303" i="2" s="1"/>
  <c r="E303" i="2" l="1"/>
  <c r="G303" i="2" l="1"/>
  <c r="F303" i="2"/>
  <c r="H303" i="2" s="1"/>
  <c r="I303" i="2" s="1"/>
  <c r="D304" i="2" s="1"/>
  <c r="E304" i="2" l="1"/>
  <c r="G304" i="2" l="1"/>
  <c r="F304" i="2"/>
  <c r="H304" i="2" s="1"/>
  <c r="I304" i="2" s="1"/>
  <c r="D305" i="2" s="1"/>
  <c r="E305" i="2" l="1"/>
  <c r="G305" i="2" l="1"/>
  <c r="F305" i="2"/>
  <c r="H305" i="2" s="1"/>
  <c r="I305" i="2" s="1"/>
  <c r="D306" i="2" s="1"/>
  <c r="E306" i="2" l="1"/>
  <c r="G306" i="2" l="1"/>
  <c r="F306" i="2"/>
  <c r="H306" i="2" s="1"/>
  <c r="I306" i="2" s="1"/>
  <c r="D307" i="2" s="1"/>
  <c r="E307" i="2" l="1"/>
  <c r="G307" i="2" l="1"/>
  <c r="F307" i="2"/>
  <c r="H307" i="2" s="1"/>
  <c r="I307" i="2" s="1"/>
  <c r="D308" i="2" s="1"/>
  <c r="E308" i="2" l="1"/>
  <c r="G308" i="2" l="1"/>
  <c r="F308" i="2"/>
  <c r="H308" i="2" s="1"/>
  <c r="I308" i="2" s="1"/>
  <c r="D309" i="2" s="1"/>
  <c r="E309" i="2" l="1"/>
  <c r="G309" i="2" l="1"/>
  <c r="F309" i="2"/>
  <c r="H309" i="2" s="1"/>
  <c r="I309" i="2" s="1"/>
  <c r="D310" i="2" s="1"/>
  <c r="E310" i="2" l="1"/>
  <c r="G310" i="2" l="1"/>
  <c r="F310" i="2"/>
  <c r="H310" i="2" s="1"/>
  <c r="I310" i="2" s="1"/>
  <c r="D311" i="2" s="1"/>
  <c r="E311" i="2" l="1"/>
  <c r="G311" i="2" l="1"/>
  <c r="F311" i="2"/>
  <c r="H311" i="2" s="1"/>
  <c r="I311" i="2" s="1"/>
  <c r="D312" i="2" s="1"/>
  <c r="E312" i="2" l="1"/>
  <c r="G312" i="2" l="1"/>
  <c r="F312" i="2"/>
  <c r="H312" i="2" s="1"/>
  <c r="I312" i="2" s="1"/>
  <c r="D313" i="2" s="1"/>
  <c r="E313" i="2" l="1"/>
  <c r="G313" i="2" l="1"/>
  <c r="F313" i="2"/>
  <c r="H313" i="2" s="1"/>
  <c r="I313" i="2" s="1"/>
  <c r="D314" i="2" s="1"/>
  <c r="E314" i="2" l="1"/>
  <c r="G314" i="2" l="1"/>
  <c r="F314" i="2"/>
  <c r="H314" i="2" s="1"/>
  <c r="I314" i="2" s="1"/>
  <c r="D315" i="2" s="1"/>
  <c r="E315" i="2" l="1"/>
  <c r="G315" i="2" l="1"/>
  <c r="F315" i="2"/>
  <c r="H315" i="2" s="1"/>
  <c r="I315" i="2" s="1"/>
  <c r="D316" i="2" s="1"/>
  <c r="E316" i="2" l="1"/>
  <c r="G316" i="2" l="1"/>
  <c r="F316" i="2"/>
  <c r="H316" i="2" s="1"/>
  <c r="I316" i="2" s="1"/>
  <c r="D317" i="2" s="1"/>
  <c r="E317" i="2" l="1"/>
  <c r="G317" i="2" l="1"/>
  <c r="F317" i="2"/>
  <c r="H317" i="2" s="1"/>
  <c r="I317" i="2" s="1"/>
  <c r="D318" i="2" s="1"/>
  <c r="E318" i="2" l="1"/>
  <c r="G318" i="2" l="1"/>
  <c r="F318" i="2"/>
  <c r="H318" i="2" s="1"/>
  <c r="I318" i="2" s="1"/>
  <c r="D319" i="2" s="1"/>
  <c r="E319" i="2" l="1"/>
  <c r="G319" i="2" l="1"/>
  <c r="F319" i="2"/>
  <c r="H319" i="2" s="1"/>
  <c r="I319" i="2" s="1"/>
  <c r="D320" i="2" s="1"/>
  <c r="E320" i="2" l="1"/>
  <c r="G320" i="2" l="1"/>
  <c r="F320" i="2"/>
  <c r="H320" i="2" s="1"/>
  <c r="I320" i="2" s="1"/>
  <c r="D321" i="2" s="1"/>
  <c r="E321" i="2" l="1"/>
  <c r="G321" i="2" l="1"/>
  <c r="F321" i="2"/>
  <c r="H321" i="2" s="1"/>
  <c r="I321" i="2" s="1"/>
  <c r="D322" i="2" s="1"/>
  <c r="E322" i="2" l="1"/>
  <c r="G322" i="2" l="1"/>
  <c r="F322" i="2"/>
  <c r="H322" i="2" s="1"/>
  <c r="I322" i="2" s="1"/>
  <c r="D323" i="2" s="1"/>
  <c r="E323" i="2" l="1"/>
  <c r="G323" i="2" l="1"/>
  <c r="F323" i="2"/>
  <c r="H323" i="2" s="1"/>
  <c r="I323" i="2" s="1"/>
  <c r="D324" i="2" s="1"/>
  <c r="E324" i="2" l="1"/>
  <c r="G324" i="2" l="1"/>
  <c r="F324" i="2"/>
  <c r="H324" i="2" s="1"/>
  <c r="I324" i="2" s="1"/>
  <c r="D325" i="2" s="1"/>
  <c r="E325" i="2" l="1"/>
  <c r="G325" i="2" l="1"/>
  <c r="F325" i="2"/>
  <c r="H325" i="2" s="1"/>
  <c r="I325" i="2" s="1"/>
  <c r="D326" i="2" s="1"/>
  <c r="E326" i="2" l="1"/>
  <c r="G326" i="2" l="1"/>
  <c r="F326" i="2"/>
  <c r="H326" i="2" s="1"/>
  <c r="I326" i="2" s="1"/>
  <c r="D327" i="2" s="1"/>
  <c r="E327" i="2" l="1"/>
  <c r="G327" i="2" l="1"/>
  <c r="F327" i="2"/>
  <c r="H327" i="2" s="1"/>
  <c r="I327" i="2" s="1"/>
  <c r="D328" i="2" s="1"/>
  <c r="E328" i="2" l="1"/>
  <c r="G328" i="2" l="1"/>
  <c r="F328" i="2"/>
  <c r="H328" i="2" s="1"/>
  <c r="I328" i="2" s="1"/>
  <c r="D329" i="2" s="1"/>
  <c r="E329" i="2" l="1"/>
  <c r="G329" i="2" l="1"/>
  <c r="F329" i="2"/>
  <c r="H329" i="2" s="1"/>
  <c r="I329" i="2" s="1"/>
  <c r="D330" i="2" s="1"/>
  <c r="E330" i="2" l="1"/>
  <c r="G330" i="2" l="1"/>
  <c r="F330" i="2"/>
  <c r="H330" i="2" s="1"/>
  <c r="I330" i="2" s="1"/>
  <c r="D331" i="2" s="1"/>
  <c r="E331" i="2" l="1"/>
  <c r="G331" i="2" l="1"/>
  <c r="F331" i="2"/>
  <c r="H331" i="2" s="1"/>
  <c r="I331" i="2" s="1"/>
  <c r="D332" i="2" s="1"/>
  <c r="E332" i="2" l="1"/>
  <c r="G332" i="2" l="1"/>
  <c r="F332" i="2"/>
  <c r="H332" i="2" s="1"/>
  <c r="I332" i="2" s="1"/>
  <c r="D333" i="2" s="1"/>
  <c r="E333" i="2" l="1"/>
  <c r="G333" i="2" l="1"/>
  <c r="F333" i="2"/>
  <c r="H333" i="2" s="1"/>
  <c r="I333" i="2" s="1"/>
  <c r="D334" i="2" s="1"/>
  <c r="E334" i="2" l="1"/>
  <c r="G334" i="2" l="1"/>
  <c r="F334" i="2"/>
  <c r="H334" i="2" s="1"/>
  <c r="I334" i="2" s="1"/>
  <c r="D335" i="2" s="1"/>
  <c r="E335" i="2" l="1"/>
  <c r="G335" i="2" l="1"/>
  <c r="F335" i="2"/>
  <c r="H335" i="2" s="1"/>
  <c r="I335" i="2" s="1"/>
  <c r="D336" i="2" s="1"/>
  <c r="E336" i="2" l="1"/>
  <c r="G336" i="2" l="1"/>
  <c r="F336" i="2"/>
  <c r="H336" i="2" s="1"/>
  <c r="I336" i="2" s="1"/>
  <c r="D337" i="2" s="1"/>
  <c r="E337" i="2" l="1"/>
  <c r="G337" i="2" l="1"/>
  <c r="F337" i="2"/>
  <c r="H337" i="2" s="1"/>
  <c r="I337" i="2" s="1"/>
  <c r="D338" i="2" s="1"/>
  <c r="E338" i="2" l="1"/>
  <c r="G338" i="2" l="1"/>
  <c r="F338" i="2"/>
  <c r="H338" i="2" s="1"/>
  <c r="I338" i="2" s="1"/>
  <c r="D339" i="2" s="1"/>
  <c r="E339" i="2" l="1"/>
  <c r="G339" i="2" l="1"/>
  <c r="F339" i="2"/>
  <c r="H339" i="2" s="1"/>
  <c r="I339" i="2" s="1"/>
  <c r="D340" i="2" s="1"/>
  <c r="E340" i="2" l="1"/>
  <c r="G340" i="2" l="1"/>
  <c r="F340" i="2"/>
  <c r="H340" i="2" s="1"/>
  <c r="I340" i="2" s="1"/>
  <c r="D341" i="2" s="1"/>
  <c r="E341" i="2" l="1"/>
  <c r="G341" i="2" l="1"/>
  <c r="F341" i="2"/>
  <c r="H341" i="2" s="1"/>
  <c r="I341" i="2" s="1"/>
  <c r="D342" i="2" s="1"/>
  <c r="E342" i="2" l="1"/>
  <c r="G342" i="2" l="1"/>
  <c r="F342" i="2"/>
  <c r="H342" i="2" s="1"/>
  <c r="I342" i="2" s="1"/>
  <c r="D343" i="2" s="1"/>
  <c r="E343" i="2" l="1"/>
  <c r="G343" i="2" l="1"/>
  <c r="F343" i="2"/>
  <c r="H343" i="2" s="1"/>
  <c r="I343" i="2" s="1"/>
  <c r="D344" i="2" s="1"/>
  <c r="E344" i="2" l="1"/>
  <c r="G344" i="2" l="1"/>
  <c r="F344" i="2"/>
  <c r="H344" i="2" s="1"/>
  <c r="I344" i="2" s="1"/>
  <c r="D345" i="2" s="1"/>
  <c r="E345" i="2" l="1"/>
  <c r="G345" i="2" l="1"/>
  <c r="F345" i="2"/>
  <c r="H345" i="2" s="1"/>
  <c r="I345" i="2" s="1"/>
  <c r="D346" i="2" s="1"/>
  <c r="E346" i="2" l="1"/>
  <c r="G346" i="2" l="1"/>
  <c r="F346" i="2"/>
  <c r="H346" i="2" s="1"/>
  <c r="I346" i="2" s="1"/>
  <c r="D347" i="2" s="1"/>
  <c r="E347" i="2" l="1"/>
  <c r="G347" i="2" l="1"/>
  <c r="F347" i="2"/>
  <c r="H347" i="2" s="1"/>
  <c r="I347" i="2" s="1"/>
  <c r="D348" i="2" s="1"/>
  <c r="E348" i="2" l="1"/>
  <c r="G348" i="2" l="1"/>
  <c r="F348" i="2"/>
  <c r="H348" i="2" s="1"/>
  <c r="I348" i="2" s="1"/>
  <c r="D349" i="2" s="1"/>
  <c r="E349" i="2" l="1"/>
  <c r="G349" i="2" l="1"/>
  <c r="F349" i="2"/>
  <c r="H349" i="2" s="1"/>
  <c r="I349" i="2" s="1"/>
  <c r="D350" i="2" s="1"/>
  <c r="E350" i="2" l="1"/>
  <c r="G350" i="2" l="1"/>
  <c r="F350" i="2"/>
  <c r="H350" i="2" s="1"/>
  <c r="I350" i="2" s="1"/>
  <c r="D351" i="2" s="1"/>
  <c r="E351" i="2" l="1"/>
  <c r="G351" i="2" l="1"/>
  <c r="F351" i="2"/>
  <c r="H351" i="2" s="1"/>
  <c r="I351" i="2" s="1"/>
  <c r="D352" i="2" s="1"/>
  <c r="E352" i="2" l="1"/>
  <c r="G352" i="2" l="1"/>
  <c r="F352" i="2"/>
  <c r="H352" i="2" s="1"/>
  <c r="I352" i="2" s="1"/>
  <c r="D353" i="2" s="1"/>
  <c r="E353" i="2" l="1"/>
  <c r="G353" i="2" l="1"/>
  <c r="F353" i="2"/>
  <c r="H353" i="2" s="1"/>
  <c r="I353" i="2" s="1"/>
  <c r="D354" i="2" s="1"/>
  <c r="E354" i="2" l="1"/>
  <c r="G354" i="2" l="1"/>
  <c r="F354" i="2"/>
  <c r="H354" i="2" s="1"/>
  <c r="I354" i="2" s="1"/>
  <c r="D355" i="2" s="1"/>
  <c r="E355" i="2" l="1"/>
  <c r="G355" i="2" l="1"/>
  <c r="F355" i="2"/>
  <c r="H355" i="2" s="1"/>
  <c r="I355" i="2" s="1"/>
  <c r="D356" i="2" s="1"/>
  <c r="E356" i="2" l="1"/>
  <c r="G356" i="2" l="1"/>
  <c r="F356" i="2"/>
  <c r="H356" i="2" s="1"/>
  <c r="I356" i="2" s="1"/>
  <c r="D357" i="2" s="1"/>
  <c r="E357" i="2" l="1"/>
  <c r="G357" i="2" l="1"/>
  <c r="F357" i="2"/>
  <c r="H357" i="2" s="1"/>
  <c r="I357" i="2" s="1"/>
  <c r="D358" i="2" s="1"/>
  <c r="E358" i="2" l="1"/>
  <c r="G358" i="2" l="1"/>
  <c r="F358" i="2"/>
  <c r="H358" i="2" s="1"/>
  <c r="I358" i="2" s="1"/>
  <c r="D359" i="2" s="1"/>
  <c r="E359" i="2" l="1"/>
  <c r="G359" i="2" l="1"/>
  <c r="F359" i="2"/>
  <c r="H359" i="2" s="1"/>
  <c r="I359" i="2" s="1"/>
  <c r="D360" i="2" s="1"/>
  <c r="E360" i="2" l="1"/>
  <c r="G360" i="2" l="1"/>
  <c r="F360" i="2"/>
  <c r="H360" i="2" s="1"/>
  <c r="I360" i="2" s="1"/>
  <c r="D361" i="2" s="1"/>
  <c r="E361" i="2" l="1"/>
  <c r="G361" i="2" l="1"/>
  <c r="F361" i="2"/>
  <c r="H361" i="2" s="1"/>
  <c r="I361" i="2" s="1"/>
</calcChain>
</file>

<file path=xl/sharedStrings.xml><?xml version="1.0" encoding="utf-8"?>
<sst xmlns="http://schemas.openxmlformats.org/spreadsheetml/2006/main" count="18" uniqueCount="18">
  <si>
    <t>Parâmetro</t>
  </si>
  <si>
    <t>Valor (edite aqui)</t>
  </si>
  <si>
    <t>Aporte inicial (R$)</t>
  </si>
  <si>
    <t>Aporte mensal (R$)</t>
  </si>
  <si>
    <t>Taxa de rendimento mensal (ex.: 0,009 = 0,9%)</t>
  </si>
  <si>
    <t>Crescimento do aporte mensal (ex.: 0,01 = +1% ao mês)</t>
  </si>
  <si>
    <t>Reinvestir dividendos? (1 = Sim, 0 = Não)</t>
  </si>
  <si>
    <t>Horizonte (meses) — apenas informativo</t>
  </si>
  <si>
    <t>Mês</t>
  </si>
  <si>
    <t>Aporte mensal ajustado (R$)</t>
  </si>
  <si>
    <t>Aporte inicial aplicado (R$)</t>
  </si>
  <si>
    <t>Saldo anterior (R$)</t>
  </si>
  <si>
    <t>Dividendos do mês (R$)</t>
  </si>
  <si>
    <t>Dividendos reinvestidos (R$)</t>
  </si>
  <si>
    <t>Dividendos retirados (R$)</t>
  </si>
  <si>
    <t>Saldo antes do aporte (R$)</t>
  </si>
  <si>
    <t>Saldo final (R$)</t>
  </si>
  <si>
    <t>Total investido acumulado (R$)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</si>
</sst>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R\$\ #,##0.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164" fontId="0" fillId="0" borderId="0" xfId="0" applyNumberFormat="1"/>
    <xf numFmtId="16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pane ySplit="1" topLeftCell="A2" activePane="bottomLeft" state="frozen"/>
      <selection pane="bottomLeft" activeCell="D6" sqref="D6"/>
    </sheetView>
  </sheetViews>
  <sheetFormatPr defaultRowHeight="15" x14ac:dyDescent="0.25"/>
  <cols>
    <col min="1" max="1" width="48" customWidth="1"/>
    <col min="2" max="2" width="22" customWidth="1"/>
  </cols>
  <sheetData>
    <row r="1" spans="1:4" x14ac:dyDescent="0.25">
      <c r="A1" s="1" t="s">
        <v>0</v>
      </c>
      <c r="B1" s="1" t="s">
        <v>1</v>
      </c>
    </row>
    <row r="2" spans="1:4" x14ac:dyDescent="0.25">
      <c r="A2" s="2" t="s">
        <v>2</v>
      </c>
      <c r="B2">
        <v>1000</v>
      </c>
    </row>
    <row r="3" spans="1:4" x14ac:dyDescent="0.25">
      <c r="A3" s="2" t="s">
        <v>3</v>
      </c>
      <c r="B3">
        <v>300</v>
      </c>
    </row>
    <row r="4" spans="1:4" x14ac:dyDescent="0.25">
      <c r="A4" s="2" t="s">
        <v>4</v>
      </c>
      <c r="B4">
        <v>8.9999999999999993E-3</v>
      </c>
    </row>
    <row r="5" spans="1:4" ht="30" x14ac:dyDescent="0.25">
      <c r="A5" s="2" t="s">
        <v>5</v>
      </c>
      <c r="B5">
        <v>0</v>
      </c>
    </row>
    <row r="6" spans="1:4" x14ac:dyDescent="0.25">
      <c r="A6" s="2" t="s">
        <v>6</v>
      </c>
      <c r="B6">
        <v>1</v>
      </c>
      <c r="D6" s="6"/>
    </row>
    <row r="7" spans="1:4" x14ac:dyDescent="0.25">
      <c r="A7" s="2" t="s">
        <v>7</v>
      </c>
      <c r="B7">
        <v>360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61"/>
  <sheetViews>
    <sheetView workbookViewId="0">
      <pane ySplit="1" topLeftCell="A2" activePane="bottomLeft" state="frozen"/>
      <selection pane="bottomLeft" activeCell="E13" sqref="E13"/>
    </sheetView>
  </sheetViews>
  <sheetFormatPr defaultRowHeight="15" x14ac:dyDescent="0.25"/>
  <cols>
    <col min="1" max="1" width="9.42578125" bestFit="1" customWidth="1"/>
    <col min="2" max="2" width="31.140625" bestFit="1" customWidth="1"/>
    <col min="3" max="3" width="29.7109375" bestFit="1" customWidth="1"/>
    <col min="4" max="4" width="22.28515625" bestFit="1" customWidth="1"/>
    <col min="5" max="5" width="26.85546875" bestFit="1" customWidth="1"/>
    <col min="6" max="6" width="31.5703125" bestFit="1" customWidth="1"/>
    <col min="7" max="7" width="28.42578125" bestFit="1" customWidth="1"/>
    <col min="8" max="8" width="29.140625" bestFit="1" customWidth="1"/>
    <col min="9" max="9" width="19" bestFit="1" customWidth="1"/>
    <col min="10" max="10" width="33.42578125" bestFit="1" customWidth="1"/>
  </cols>
  <sheetData>
    <row r="1" spans="1:10" x14ac:dyDescent="0.25">
      <c r="A1" s="3" t="s">
        <v>8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16</v>
      </c>
      <c r="J1" s="3" t="s">
        <v>17</v>
      </c>
    </row>
    <row r="2" spans="1:10" x14ac:dyDescent="0.25">
      <c r="A2">
        <v>1</v>
      </c>
      <c r="B2" s="4">
        <f>Config!$B$3*(1+Config!$B$5)^0</f>
        <v>300</v>
      </c>
      <c r="C2" s="4">
        <f>Config!$B$2</f>
        <v>1000</v>
      </c>
      <c r="D2" s="4">
        <v>0</v>
      </c>
      <c r="E2" s="4">
        <f>D2*Config!$B$4</f>
        <v>0</v>
      </c>
      <c r="F2" s="4">
        <f>E2*Config!$B$6</f>
        <v>0</v>
      </c>
      <c r="G2" s="4">
        <f>E2*(1-Config!$B$6)</f>
        <v>0</v>
      </c>
      <c r="H2" s="4">
        <f t="shared" ref="H2:H65" si="0">D2+F2</f>
        <v>0</v>
      </c>
      <c r="I2" s="4">
        <f t="shared" ref="I2:I65" si="1">H2+B2+C2</f>
        <v>1300</v>
      </c>
      <c r="J2" s="4">
        <f>Config!$B$2+B2</f>
        <v>1300</v>
      </c>
    </row>
    <row r="3" spans="1:10" x14ac:dyDescent="0.25">
      <c r="A3">
        <v>2</v>
      </c>
      <c r="B3" s="4">
        <f>Config!$B$3*(1+Config!$B$5)^1</f>
        <v>300</v>
      </c>
      <c r="C3" s="4">
        <v>0</v>
      </c>
      <c r="D3" s="4">
        <f t="shared" ref="D3:D66" si="2">I2</f>
        <v>1300</v>
      </c>
      <c r="E3" s="4">
        <f>D3*Config!$B$4</f>
        <v>11.7</v>
      </c>
      <c r="F3" s="4">
        <f>E3*Config!$B$6</f>
        <v>11.7</v>
      </c>
      <c r="G3" s="4">
        <f>E3*(1-Config!$B$6)</f>
        <v>0</v>
      </c>
      <c r="H3" s="4">
        <f t="shared" si="0"/>
        <v>1311.7</v>
      </c>
      <c r="I3" s="4">
        <f t="shared" si="1"/>
        <v>1611.7</v>
      </c>
      <c r="J3" s="4">
        <f t="shared" ref="J3:J66" si="3">J2+B3</f>
        <v>1600</v>
      </c>
    </row>
    <row r="4" spans="1:10" x14ac:dyDescent="0.25">
      <c r="A4">
        <v>3</v>
      </c>
      <c r="B4" s="4">
        <f>Config!$B$3*(1+Config!$B$5)^2</f>
        <v>300</v>
      </c>
      <c r="C4" s="4">
        <v>0</v>
      </c>
      <c r="D4" s="4">
        <f t="shared" si="2"/>
        <v>1611.7</v>
      </c>
      <c r="E4" s="4">
        <f>D4*Config!$B$4</f>
        <v>14.5053</v>
      </c>
      <c r="F4" s="4">
        <f>E4*Config!$B$6</f>
        <v>14.5053</v>
      </c>
      <c r="G4" s="4">
        <f>E4*(1-Config!$B$6)</f>
        <v>0</v>
      </c>
      <c r="H4" s="4">
        <f t="shared" si="0"/>
        <v>1626.2053000000001</v>
      </c>
      <c r="I4" s="4">
        <f t="shared" si="1"/>
        <v>1926.2053000000001</v>
      </c>
      <c r="J4" s="4">
        <f t="shared" si="3"/>
        <v>1900</v>
      </c>
    </row>
    <row r="5" spans="1:10" x14ac:dyDescent="0.25">
      <c r="A5">
        <v>4</v>
      </c>
      <c r="B5" s="4">
        <f>Config!$B$3*(1+Config!$B$5)^3</f>
        <v>300</v>
      </c>
      <c r="C5" s="4">
        <v>0</v>
      </c>
      <c r="D5" s="4">
        <f t="shared" si="2"/>
        <v>1926.2053000000001</v>
      </c>
      <c r="E5" s="4">
        <f>D5*Config!$B$4</f>
        <v>17.335847699999999</v>
      </c>
      <c r="F5" s="4">
        <f>E5*Config!$B$6</f>
        <v>17.335847699999999</v>
      </c>
      <c r="G5" s="4">
        <f>E5*(1-Config!$B$6)</f>
        <v>0</v>
      </c>
      <c r="H5" s="4">
        <f t="shared" si="0"/>
        <v>1943.5411477</v>
      </c>
      <c r="I5" s="4">
        <f t="shared" si="1"/>
        <v>2243.5411476999998</v>
      </c>
      <c r="J5" s="4">
        <f t="shared" si="3"/>
        <v>2200</v>
      </c>
    </row>
    <row r="6" spans="1:10" x14ac:dyDescent="0.25">
      <c r="A6">
        <v>5</v>
      </c>
      <c r="B6" s="4">
        <f>Config!$B$3*(1+Config!$B$5)^4</f>
        <v>300</v>
      </c>
      <c r="C6" s="4">
        <v>0</v>
      </c>
      <c r="D6" s="4">
        <f t="shared" si="2"/>
        <v>2243.5411476999998</v>
      </c>
      <c r="E6" s="4">
        <f>D6*Config!$B$4</f>
        <v>20.191870329299995</v>
      </c>
      <c r="F6" s="4">
        <f>E6*Config!$B$6</f>
        <v>20.191870329299995</v>
      </c>
      <c r="G6" s="4">
        <f>E6*(1-Config!$B$6)</f>
        <v>0</v>
      </c>
      <c r="H6" s="4">
        <f t="shared" si="0"/>
        <v>2263.7330180292997</v>
      </c>
      <c r="I6" s="4">
        <f t="shared" si="1"/>
        <v>2563.7330180292997</v>
      </c>
      <c r="J6" s="4">
        <f t="shared" si="3"/>
        <v>2500</v>
      </c>
    </row>
    <row r="7" spans="1:10" x14ac:dyDescent="0.25">
      <c r="A7">
        <v>6</v>
      </c>
      <c r="B7" s="4">
        <f>Config!$B$3*(1+Config!$B$5)^5</f>
        <v>300</v>
      </c>
      <c r="C7" s="4">
        <v>0</v>
      </c>
      <c r="D7" s="4">
        <f t="shared" si="2"/>
        <v>2563.7330180292997</v>
      </c>
      <c r="E7" s="4">
        <f>D7*Config!$B$4</f>
        <v>23.073597162263695</v>
      </c>
      <c r="F7" s="4">
        <f>E7*Config!$B$6</f>
        <v>23.073597162263695</v>
      </c>
      <c r="G7" s="4">
        <f>E7*(1-Config!$B$6)</f>
        <v>0</v>
      </c>
      <c r="H7" s="4">
        <f t="shared" si="0"/>
        <v>2586.8066151915637</v>
      </c>
      <c r="I7" s="4">
        <f t="shared" si="1"/>
        <v>2886.8066151915637</v>
      </c>
      <c r="J7" s="4">
        <f t="shared" si="3"/>
        <v>2800</v>
      </c>
    </row>
    <row r="8" spans="1:10" x14ac:dyDescent="0.25">
      <c r="A8">
        <v>7</v>
      </c>
      <c r="B8" s="4">
        <f>Config!$B$3*(1+Config!$B$5)^6</f>
        <v>300</v>
      </c>
      <c r="C8" s="4">
        <v>0</v>
      </c>
      <c r="D8" s="4">
        <f t="shared" si="2"/>
        <v>2886.8066151915637</v>
      </c>
      <c r="E8" s="4">
        <f>D8*Config!$B$4</f>
        <v>25.981259536724071</v>
      </c>
      <c r="F8" s="4">
        <f>E8*Config!$B$6</f>
        <v>25.981259536724071</v>
      </c>
      <c r="G8" s="4">
        <f>E8*(1-Config!$B$6)</f>
        <v>0</v>
      </c>
      <c r="H8" s="4">
        <f t="shared" si="0"/>
        <v>2912.7878747282875</v>
      </c>
      <c r="I8" s="4">
        <f t="shared" si="1"/>
        <v>3212.7878747282875</v>
      </c>
      <c r="J8" s="4">
        <f t="shared" si="3"/>
        <v>3100</v>
      </c>
    </row>
    <row r="9" spans="1:10" x14ac:dyDescent="0.25">
      <c r="A9">
        <v>8</v>
      </c>
      <c r="B9" s="4">
        <f>Config!$B$3*(1+Config!$B$5)^7</f>
        <v>300</v>
      </c>
      <c r="C9" s="4">
        <v>0</v>
      </c>
      <c r="D9" s="4">
        <f t="shared" si="2"/>
        <v>3212.7878747282875</v>
      </c>
      <c r="E9" s="4">
        <f>D9*Config!$B$4</f>
        <v>28.915090872554586</v>
      </c>
      <c r="F9" s="4">
        <f>E9*Config!$B$6</f>
        <v>28.915090872554586</v>
      </c>
      <c r="G9" s="4">
        <f>E9*(1-Config!$B$6)</f>
        <v>0</v>
      </c>
      <c r="H9" s="4">
        <f t="shared" si="0"/>
        <v>3241.7029656008422</v>
      </c>
      <c r="I9" s="4">
        <f t="shared" si="1"/>
        <v>3541.7029656008422</v>
      </c>
      <c r="J9" s="4">
        <f t="shared" si="3"/>
        <v>3400</v>
      </c>
    </row>
    <row r="10" spans="1:10" x14ac:dyDescent="0.25">
      <c r="A10">
        <v>9</v>
      </c>
      <c r="B10" s="4">
        <f>Config!$B$3*(1+Config!$B$5)^8</f>
        <v>300</v>
      </c>
      <c r="C10" s="4">
        <v>0</v>
      </c>
      <c r="D10" s="4">
        <f t="shared" si="2"/>
        <v>3541.7029656008422</v>
      </c>
      <c r="E10" s="4">
        <f>D10*Config!$B$4</f>
        <v>31.875326690407576</v>
      </c>
      <c r="F10" s="4">
        <f>E10*Config!$B$6</f>
        <v>31.875326690407576</v>
      </c>
      <c r="G10" s="4">
        <f>E10*(1-Config!$B$6)</f>
        <v>0</v>
      </c>
      <c r="H10" s="4">
        <f t="shared" si="0"/>
        <v>3573.5782922912499</v>
      </c>
      <c r="I10" s="4">
        <f t="shared" si="1"/>
        <v>3873.5782922912499</v>
      </c>
      <c r="J10" s="4">
        <f t="shared" si="3"/>
        <v>3700</v>
      </c>
    </row>
    <row r="11" spans="1:10" x14ac:dyDescent="0.25">
      <c r="A11">
        <v>10</v>
      </c>
      <c r="B11" s="4">
        <f>Config!$B$3*(1+Config!$B$5)^9</f>
        <v>300</v>
      </c>
      <c r="C11" s="4">
        <v>0</v>
      </c>
      <c r="D11" s="4">
        <f t="shared" si="2"/>
        <v>3873.5782922912499</v>
      </c>
      <c r="E11" s="4">
        <f>D11*Config!$B$4</f>
        <v>34.86220463062125</v>
      </c>
      <c r="F11" s="4">
        <f>E11*Config!$B$6</f>
        <v>34.86220463062125</v>
      </c>
      <c r="G11" s="4">
        <f>E11*(1-Config!$B$6)</f>
        <v>0</v>
      </c>
      <c r="H11" s="4">
        <f t="shared" si="0"/>
        <v>3908.4404969218713</v>
      </c>
      <c r="I11" s="4">
        <f t="shared" si="1"/>
        <v>4208.4404969218713</v>
      </c>
      <c r="J11" s="4">
        <f t="shared" si="3"/>
        <v>4000</v>
      </c>
    </row>
    <row r="12" spans="1:10" x14ac:dyDescent="0.25">
      <c r="A12">
        <v>11</v>
      </c>
      <c r="B12" s="4">
        <f>Config!$B$3*(1+Config!$B$5)^10</f>
        <v>300</v>
      </c>
      <c r="C12" s="4">
        <v>0</v>
      </c>
      <c r="D12" s="4">
        <f t="shared" si="2"/>
        <v>4208.4404969218713</v>
      </c>
      <c r="E12" s="4">
        <f>D12*Config!$B$4</f>
        <v>37.875964472296836</v>
      </c>
      <c r="F12" s="4">
        <f>E12*Config!$B$6</f>
        <v>37.875964472296836</v>
      </c>
      <c r="G12" s="4">
        <f>E12*(1-Config!$B$6)</f>
        <v>0</v>
      </c>
      <c r="H12" s="4">
        <f t="shared" si="0"/>
        <v>4246.3164613941681</v>
      </c>
      <c r="I12" s="4">
        <f t="shared" si="1"/>
        <v>4546.3164613941681</v>
      </c>
      <c r="J12" s="4">
        <f t="shared" si="3"/>
        <v>4300</v>
      </c>
    </row>
    <row r="13" spans="1:10" x14ac:dyDescent="0.25">
      <c r="A13">
        <v>12</v>
      </c>
      <c r="B13" s="4">
        <f>Config!$B$3*(1+Config!$B$5)^11</f>
        <v>300</v>
      </c>
      <c r="C13" s="4">
        <v>0</v>
      </c>
      <c r="D13" s="4">
        <f t="shared" si="2"/>
        <v>4546.3164613941681</v>
      </c>
      <c r="E13" s="5">
        <f>D13*Config!$B$4</f>
        <v>40.916848152547509</v>
      </c>
      <c r="F13" s="4">
        <f>E13*Config!$B$6</f>
        <v>40.916848152547509</v>
      </c>
      <c r="G13" s="4">
        <f>E13*(1-Config!$B$6)</f>
        <v>0</v>
      </c>
      <c r="H13" s="4">
        <f t="shared" si="0"/>
        <v>4587.2333095467156</v>
      </c>
      <c r="I13" s="4">
        <f t="shared" si="1"/>
        <v>4887.2333095467156</v>
      </c>
      <c r="J13" s="4">
        <f t="shared" si="3"/>
        <v>4600</v>
      </c>
    </row>
    <row r="14" spans="1:10" x14ac:dyDescent="0.25">
      <c r="A14">
        <v>13</v>
      </c>
      <c r="B14" s="4">
        <f>Config!$B$3*(1+Config!$B$5)^12</f>
        <v>300</v>
      </c>
      <c r="C14" s="4">
        <v>0</v>
      </c>
      <c r="D14" s="4">
        <f t="shared" si="2"/>
        <v>4887.2333095467156</v>
      </c>
      <c r="E14" s="4">
        <f>D14*Config!$B$4</f>
        <v>43.98509978592044</v>
      </c>
      <c r="F14" s="4">
        <f>E14*Config!$B$6</f>
        <v>43.98509978592044</v>
      </c>
      <c r="G14" s="4">
        <f>E14*(1-Config!$B$6)</f>
        <v>0</v>
      </c>
      <c r="H14" s="4">
        <f t="shared" si="0"/>
        <v>4931.2184093326359</v>
      </c>
      <c r="I14" s="4">
        <f t="shared" si="1"/>
        <v>5231.2184093326359</v>
      </c>
      <c r="J14" s="4">
        <f t="shared" si="3"/>
        <v>4900</v>
      </c>
    </row>
    <row r="15" spans="1:10" x14ac:dyDescent="0.25">
      <c r="A15">
        <v>14</v>
      </c>
      <c r="B15" s="4">
        <f>Config!$B$3*(1+Config!$B$5)^13</f>
        <v>300</v>
      </c>
      <c r="C15" s="4">
        <v>0</v>
      </c>
      <c r="D15" s="4">
        <f t="shared" si="2"/>
        <v>5231.2184093326359</v>
      </c>
      <c r="E15" s="4">
        <f>D15*Config!$B$4</f>
        <v>47.080965683993718</v>
      </c>
      <c r="F15" s="4">
        <f>E15*Config!$B$6</f>
        <v>47.080965683993718</v>
      </c>
      <c r="G15" s="4">
        <f>E15*(1-Config!$B$6)</f>
        <v>0</v>
      </c>
      <c r="H15" s="4">
        <f t="shared" si="0"/>
        <v>5278.2993750166297</v>
      </c>
      <c r="I15" s="4">
        <f t="shared" si="1"/>
        <v>5578.2993750166297</v>
      </c>
      <c r="J15" s="4">
        <f t="shared" si="3"/>
        <v>5200</v>
      </c>
    </row>
    <row r="16" spans="1:10" x14ac:dyDescent="0.25">
      <c r="A16">
        <v>15</v>
      </c>
      <c r="B16" s="4">
        <f>Config!$B$3*(1+Config!$B$5)^14</f>
        <v>300</v>
      </c>
      <c r="C16" s="4">
        <v>0</v>
      </c>
      <c r="D16" s="4">
        <f t="shared" si="2"/>
        <v>5578.2993750166297</v>
      </c>
      <c r="E16" s="4">
        <f>D16*Config!$B$4</f>
        <v>50.204694375149664</v>
      </c>
      <c r="F16" s="4">
        <f>E16*Config!$B$6</f>
        <v>50.204694375149664</v>
      </c>
      <c r="G16" s="4">
        <f>E16*(1-Config!$B$6)</f>
        <v>0</v>
      </c>
      <c r="H16" s="4">
        <f t="shared" si="0"/>
        <v>5628.504069391779</v>
      </c>
      <c r="I16" s="4">
        <f t="shared" si="1"/>
        <v>5928.504069391779</v>
      </c>
      <c r="J16" s="4">
        <f t="shared" si="3"/>
        <v>5500</v>
      </c>
    </row>
    <row r="17" spans="1:10" x14ac:dyDescent="0.25">
      <c r="A17">
        <v>16</v>
      </c>
      <c r="B17" s="4">
        <f>Config!$B$3*(1+Config!$B$5)^15</f>
        <v>300</v>
      </c>
      <c r="C17" s="4">
        <v>0</v>
      </c>
      <c r="D17" s="4">
        <f t="shared" si="2"/>
        <v>5928.504069391779</v>
      </c>
      <c r="E17" s="4">
        <f>D17*Config!$B$4</f>
        <v>53.356536624526008</v>
      </c>
      <c r="F17" s="4">
        <f>E17*Config!$B$6</f>
        <v>53.356536624526008</v>
      </c>
      <c r="G17" s="4">
        <f>E17*(1-Config!$B$6)</f>
        <v>0</v>
      </c>
      <c r="H17" s="4">
        <f t="shared" si="0"/>
        <v>5981.8606060163047</v>
      </c>
      <c r="I17" s="4">
        <f t="shared" si="1"/>
        <v>6281.8606060163047</v>
      </c>
      <c r="J17" s="4">
        <f t="shared" si="3"/>
        <v>5800</v>
      </c>
    </row>
    <row r="18" spans="1:10" x14ac:dyDescent="0.25">
      <c r="A18">
        <v>17</v>
      </c>
      <c r="B18" s="4">
        <f>Config!$B$3*(1+Config!$B$5)^16</f>
        <v>300</v>
      </c>
      <c r="C18" s="4">
        <v>0</v>
      </c>
      <c r="D18" s="4">
        <f t="shared" si="2"/>
        <v>6281.8606060163047</v>
      </c>
      <c r="E18" s="4">
        <f>D18*Config!$B$4</f>
        <v>56.53674545414674</v>
      </c>
      <c r="F18" s="4">
        <f>E18*Config!$B$6</f>
        <v>56.53674545414674</v>
      </c>
      <c r="G18" s="4">
        <f>E18*(1-Config!$B$6)</f>
        <v>0</v>
      </c>
      <c r="H18" s="4">
        <f t="shared" si="0"/>
        <v>6338.3973514704512</v>
      </c>
      <c r="I18" s="4">
        <f t="shared" si="1"/>
        <v>6638.3973514704512</v>
      </c>
      <c r="J18" s="4">
        <f t="shared" si="3"/>
        <v>6100</v>
      </c>
    </row>
    <row r="19" spans="1:10" x14ac:dyDescent="0.25">
      <c r="A19">
        <v>18</v>
      </c>
      <c r="B19" s="4">
        <f>Config!$B$3*(1+Config!$B$5)^17</f>
        <v>300</v>
      </c>
      <c r="C19" s="4">
        <v>0</v>
      </c>
      <c r="D19" s="4">
        <f t="shared" si="2"/>
        <v>6638.3973514704512</v>
      </c>
      <c r="E19" s="4">
        <f>D19*Config!$B$4</f>
        <v>59.745576163234055</v>
      </c>
      <c r="F19" s="4">
        <f>E19*Config!$B$6</f>
        <v>59.745576163234055</v>
      </c>
      <c r="G19" s="4">
        <f>E19*(1-Config!$B$6)</f>
        <v>0</v>
      </c>
      <c r="H19" s="4">
        <f t="shared" si="0"/>
        <v>6698.1429276336848</v>
      </c>
      <c r="I19" s="4">
        <f t="shared" si="1"/>
        <v>6998.1429276336848</v>
      </c>
      <c r="J19" s="4">
        <f t="shared" si="3"/>
        <v>6400</v>
      </c>
    </row>
    <row r="20" spans="1:10" x14ac:dyDescent="0.25">
      <c r="A20">
        <v>19</v>
      </c>
      <c r="B20" s="4">
        <f>Config!$B$3*(1+Config!$B$5)^18</f>
        <v>300</v>
      </c>
      <c r="C20" s="4">
        <v>0</v>
      </c>
      <c r="D20" s="4">
        <f t="shared" si="2"/>
        <v>6998.1429276336848</v>
      </c>
      <c r="E20" s="4">
        <f>D20*Config!$B$4</f>
        <v>62.98328634870316</v>
      </c>
      <c r="F20" s="4">
        <f>E20*Config!$B$6</f>
        <v>62.98328634870316</v>
      </c>
      <c r="G20" s="4">
        <f>E20*(1-Config!$B$6)</f>
        <v>0</v>
      </c>
      <c r="H20" s="4">
        <f t="shared" si="0"/>
        <v>7061.1262139823884</v>
      </c>
      <c r="I20" s="4">
        <f t="shared" si="1"/>
        <v>7361.1262139823884</v>
      </c>
      <c r="J20" s="4">
        <f t="shared" si="3"/>
        <v>6700</v>
      </c>
    </row>
    <row r="21" spans="1:10" x14ac:dyDescent="0.25">
      <c r="A21">
        <v>20</v>
      </c>
      <c r="B21" s="4">
        <f>Config!$B$3*(1+Config!$B$5)^19</f>
        <v>300</v>
      </c>
      <c r="C21" s="4">
        <v>0</v>
      </c>
      <c r="D21" s="4">
        <f t="shared" si="2"/>
        <v>7361.1262139823884</v>
      </c>
      <c r="E21" s="4">
        <f>D21*Config!$B$4</f>
        <v>66.250135925841491</v>
      </c>
      <c r="F21" s="4">
        <f>E21*Config!$B$6</f>
        <v>66.250135925841491</v>
      </c>
      <c r="G21" s="4">
        <f>E21*(1-Config!$B$6)</f>
        <v>0</v>
      </c>
      <c r="H21" s="4">
        <f t="shared" si="0"/>
        <v>7427.3763499082297</v>
      </c>
      <c r="I21" s="4">
        <f t="shared" si="1"/>
        <v>7727.3763499082297</v>
      </c>
      <c r="J21" s="4">
        <f t="shared" si="3"/>
        <v>7000</v>
      </c>
    </row>
    <row r="22" spans="1:10" x14ac:dyDescent="0.25">
      <c r="A22">
        <v>21</v>
      </c>
      <c r="B22" s="4">
        <f>Config!$B$3*(1+Config!$B$5)^20</f>
        <v>300</v>
      </c>
      <c r="C22" s="4">
        <v>0</v>
      </c>
      <c r="D22" s="4">
        <f t="shared" si="2"/>
        <v>7727.3763499082297</v>
      </c>
      <c r="E22" s="4">
        <f>D22*Config!$B$4</f>
        <v>69.546387149174066</v>
      </c>
      <c r="F22" s="4">
        <f>E22*Config!$B$6</f>
        <v>69.546387149174066</v>
      </c>
      <c r="G22" s="4">
        <f>E22*(1-Config!$B$6)</f>
        <v>0</v>
      </c>
      <c r="H22" s="4">
        <f t="shared" si="0"/>
        <v>7796.9227370574035</v>
      </c>
      <c r="I22" s="4">
        <f t="shared" si="1"/>
        <v>8096.9227370574035</v>
      </c>
      <c r="J22" s="4">
        <f t="shared" si="3"/>
        <v>7300</v>
      </c>
    </row>
    <row r="23" spans="1:10" x14ac:dyDescent="0.25">
      <c r="A23">
        <v>22</v>
      </c>
      <c r="B23" s="4">
        <f>Config!$B$3*(1+Config!$B$5)^21</f>
        <v>300</v>
      </c>
      <c r="C23" s="4">
        <v>0</v>
      </c>
      <c r="D23" s="4">
        <f t="shared" si="2"/>
        <v>8096.9227370574035</v>
      </c>
      <c r="E23" s="4">
        <f>D23*Config!$B$4</f>
        <v>72.87230463351662</v>
      </c>
      <c r="F23" s="4">
        <f>E23*Config!$B$6</f>
        <v>72.87230463351662</v>
      </c>
      <c r="G23" s="4">
        <f>E23*(1-Config!$B$6)</f>
        <v>0</v>
      </c>
      <c r="H23" s="4">
        <f t="shared" si="0"/>
        <v>8169.7950416909198</v>
      </c>
      <c r="I23" s="4">
        <f t="shared" si="1"/>
        <v>8469.7950416909189</v>
      </c>
      <c r="J23" s="4">
        <f t="shared" si="3"/>
        <v>7600</v>
      </c>
    </row>
    <row r="24" spans="1:10" x14ac:dyDescent="0.25">
      <c r="A24">
        <v>23</v>
      </c>
      <c r="B24" s="4">
        <f>Config!$B$3*(1+Config!$B$5)^22</f>
        <v>300</v>
      </c>
      <c r="C24" s="4">
        <v>0</v>
      </c>
      <c r="D24" s="4">
        <f t="shared" si="2"/>
        <v>8469.7950416909189</v>
      </c>
      <c r="E24" s="4">
        <f>D24*Config!$B$4</f>
        <v>76.228155375218265</v>
      </c>
      <c r="F24" s="4">
        <f>E24*Config!$B$6</f>
        <v>76.228155375218265</v>
      </c>
      <c r="G24" s="4">
        <f>E24*(1-Config!$B$6)</f>
        <v>0</v>
      </c>
      <c r="H24" s="4">
        <f t="shared" si="0"/>
        <v>8546.0231970661371</v>
      </c>
      <c r="I24" s="4">
        <f t="shared" si="1"/>
        <v>8846.0231970661371</v>
      </c>
      <c r="J24" s="4">
        <f t="shared" si="3"/>
        <v>7900</v>
      </c>
    </row>
    <row r="25" spans="1:10" x14ac:dyDescent="0.25">
      <c r="A25">
        <v>24</v>
      </c>
      <c r="B25" s="4">
        <f>Config!$B$3*(1+Config!$B$5)^23</f>
        <v>300</v>
      </c>
      <c r="C25" s="4">
        <v>0</v>
      </c>
      <c r="D25" s="4">
        <f t="shared" si="2"/>
        <v>8846.0231970661371</v>
      </c>
      <c r="E25" s="4">
        <f>D25*Config!$B$4</f>
        <v>79.614208773595223</v>
      </c>
      <c r="F25" s="4">
        <f>E25*Config!$B$6</f>
        <v>79.614208773595223</v>
      </c>
      <c r="G25" s="4">
        <f>E25*(1-Config!$B$6)</f>
        <v>0</v>
      </c>
      <c r="H25" s="4">
        <f t="shared" si="0"/>
        <v>8925.6374058397323</v>
      </c>
      <c r="I25" s="4">
        <f t="shared" si="1"/>
        <v>9225.6374058397323</v>
      </c>
      <c r="J25" s="4">
        <f t="shared" si="3"/>
        <v>8200</v>
      </c>
    </row>
    <row r="26" spans="1:10" x14ac:dyDescent="0.25">
      <c r="A26">
        <v>25</v>
      </c>
      <c r="B26" s="4">
        <f>Config!$B$3*(1+Config!$B$5)^24</f>
        <v>300</v>
      </c>
      <c r="C26" s="4">
        <v>0</v>
      </c>
      <c r="D26" s="4">
        <f t="shared" si="2"/>
        <v>9225.6374058397323</v>
      </c>
      <c r="E26" s="4">
        <f>D26*Config!$B$4</f>
        <v>83.030736652557579</v>
      </c>
      <c r="F26" s="4">
        <f>E26*Config!$B$6</f>
        <v>83.030736652557579</v>
      </c>
      <c r="G26" s="4">
        <f>E26*(1-Config!$B$6)</f>
        <v>0</v>
      </c>
      <c r="H26" s="4">
        <f t="shared" si="0"/>
        <v>9308.6681424922899</v>
      </c>
      <c r="I26" s="4">
        <f t="shared" si="1"/>
        <v>9608.6681424922899</v>
      </c>
      <c r="J26" s="4">
        <f t="shared" si="3"/>
        <v>8500</v>
      </c>
    </row>
    <row r="27" spans="1:10" x14ac:dyDescent="0.25">
      <c r="A27">
        <v>26</v>
      </c>
      <c r="B27" s="4">
        <f>Config!$B$3*(1+Config!$B$5)^25</f>
        <v>300</v>
      </c>
      <c r="C27" s="4">
        <v>0</v>
      </c>
      <c r="D27" s="4">
        <f t="shared" si="2"/>
        <v>9608.6681424922899</v>
      </c>
      <c r="E27" s="4">
        <f>D27*Config!$B$4</f>
        <v>86.478013282430609</v>
      </c>
      <c r="F27" s="4">
        <f>E27*Config!$B$6</f>
        <v>86.478013282430609</v>
      </c>
      <c r="G27" s="4">
        <f>E27*(1-Config!$B$6)</f>
        <v>0</v>
      </c>
      <c r="H27" s="4">
        <f t="shared" si="0"/>
        <v>9695.1461557747207</v>
      </c>
      <c r="I27" s="4">
        <f t="shared" si="1"/>
        <v>9995.1461557747207</v>
      </c>
      <c r="J27" s="4">
        <f t="shared" si="3"/>
        <v>8800</v>
      </c>
    </row>
    <row r="28" spans="1:10" x14ac:dyDescent="0.25">
      <c r="A28">
        <v>27</v>
      </c>
      <c r="B28" s="4">
        <f>Config!$B$3*(1+Config!$B$5)^26</f>
        <v>300</v>
      </c>
      <c r="C28" s="4">
        <v>0</v>
      </c>
      <c r="D28" s="4">
        <f t="shared" si="2"/>
        <v>9995.1461557747207</v>
      </c>
      <c r="E28" s="4">
        <f>D28*Config!$B$4</f>
        <v>89.956315401972475</v>
      </c>
      <c r="F28" s="4">
        <f>E28*Config!$B$6</f>
        <v>89.956315401972475</v>
      </c>
      <c r="G28" s="4">
        <f>E28*(1-Config!$B$6)</f>
        <v>0</v>
      </c>
      <c r="H28" s="4">
        <f t="shared" si="0"/>
        <v>10085.102471176693</v>
      </c>
      <c r="I28" s="4">
        <f t="shared" si="1"/>
        <v>10385.102471176693</v>
      </c>
      <c r="J28" s="4">
        <f t="shared" si="3"/>
        <v>9100</v>
      </c>
    </row>
    <row r="29" spans="1:10" x14ac:dyDescent="0.25">
      <c r="A29">
        <v>28</v>
      </c>
      <c r="B29" s="4">
        <f>Config!$B$3*(1+Config!$B$5)^27</f>
        <v>300</v>
      </c>
      <c r="C29" s="4">
        <v>0</v>
      </c>
      <c r="D29" s="4">
        <f t="shared" si="2"/>
        <v>10385.102471176693</v>
      </c>
      <c r="E29" s="4">
        <f>D29*Config!$B$4</f>
        <v>93.465922240590231</v>
      </c>
      <c r="F29" s="4">
        <f>E29*Config!$B$6</f>
        <v>93.465922240590231</v>
      </c>
      <c r="G29" s="4">
        <f>E29*(1-Config!$B$6)</f>
        <v>0</v>
      </c>
      <c r="H29" s="4">
        <f t="shared" si="0"/>
        <v>10478.568393417283</v>
      </c>
      <c r="I29" s="4">
        <f t="shared" si="1"/>
        <v>10778.568393417283</v>
      </c>
      <c r="J29" s="4">
        <f t="shared" si="3"/>
        <v>9400</v>
      </c>
    </row>
    <row r="30" spans="1:10" x14ac:dyDescent="0.25">
      <c r="A30">
        <v>29</v>
      </c>
      <c r="B30" s="4">
        <f>Config!$B$3*(1+Config!$B$5)^28</f>
        <v>300</v>
      </c>
      <c r="C30" s="4">
        <v>0</v>
      </c>
      <c r="D30" s="4">
        <f t="shared" si="2"/>
        <v>10778.568393417283</v>
      </c>
      <c r="E30" s="4">
        <f>D30*Config!$B$4</f>
        <v>97.007115540755535</v>
      </c>
      <c r="F30" s="4">
        <f>E30*Config!$B$6</f>
        <v>97.007115540755535</v>
      </c>
      <c r="G30" s="4">
        <f>E30*(1-Config!$B$6)</f>
        <v>0</v>
      </c>
      <c r="H30" s="4">
        <f t="shared" si="0"/>
        <v>10875.575508958038</v>
      </c>
      <c r="I30" s="4">
        <f t="shared" si="1"/>
        <v>11175.575508958038</v>
      </c>
      <c r="J30" s="4">
        <f t="shared" si="3"/>
        <v>9700</v>
      </c>
    </row>
    <row r="31" spans="1:10" x14ac:dyDescent="0.25">
      <c r="A31">
        <v>30</v>
      </c>
      <c r="B31" s="4">
        <f>Config!$B$3*(1+Config!$B$5)^29</f>
        <v>300</v>
      </c>
      <c r="C31" s="4">
        <v>0</v>
      </c>
      <c r="D31" s="4">
        <f t="shared" si="2"/>
        <v>11175.575508958038</v>
      </c>
      <c r="E31" s="4">
        <f>D31*Config!$B$4</f>
        <v>100.58017958062233</v>
      </c>
      <c r="F31" s="4">
        <f>E31*Config!$B$6</f>
        <v>100.58017958062233</v>
      </c>
      <c r="G31" s="4">
        <f>E31*(1-Config!$B$6)</f>
        <v>0</v>
      </c>
      <c r="H31" s="4">
        <f t="shared" si="0"/>
        <v>11276.15568853866</v>
      </c>
      <c r="I31" s="4">
        <f t="shared" si="1"/>
        <v>11576.15568853866</v>
      </c>
      <c r="J31" s="4">
        <f t="shared" si="3"/>
        <v>10000</v>
      </c>
    </row>
    <row r="32" spans="1:10" x14ac:dyDescent="0.25">
      <c r="A32">
        <v>31</v>
      </c>
      <c r="B32" s="4">
        <f>Config!$B$3*(1+Config!$B$5)^30</f>
        <v>300</v>
      </c>
      <c r="C32" s="4">
        <v>0</v>
      </c>
      <c r="D32" s="4">
        <f t="shared" si="2"/>
        <v>11576.15568853866</v>
      </c>
      <c r="E32" s="4">
        <f>D32*Config!$B$4</f>
        <v>104.18540119684793</v>
      </c>
      <c r="F32" s="4">
        <f>E32*Config!$B$6</f>
        <v>104.18540119684793</v>
      </c>
      <c r="G32" s="4">
        <f>E32*(1-Config!$B$6)</f>
        <v>0</v>
      </c>
      <c r="H32" s="4">
        <f t="shared" si="0"/>
        <v>11680.341089735508</v>
      </c>
      <c r="I32" s="4">
        <f t="shared" si="1"/>
        <v>11980.341089735508</v>
      </c>
      <c r="J32" s="4">
        <f t="shared" si="3"/>
        <v>10300</v>
      </c>
    </row>
    <row r="33" spans="1:10" x14ac:dyDescent="0.25">
      <c r="A33">
        <v>32</v>
      </c>
      <c r="B33" s="4">
        <f>Config!$B$3*(1+Config!$B$5)^31</f>
        <v>300</v>
      </c>
      <c r="C33" s="4">
        <v>0</v>
      </c>
      <c r="D33" s="4">
        <f t="shared" si="2"/>
        <v>11980.341089735508</v>
      </c>
      <c r="E33" s="4">
        <f>D33*Config!$B$4</f>
        <v>107.82306980761956</v>
      </c>
      <c r="F33" s="4">
        <f>E33*Config!$B$6</f>
        <v>107.82306980761956</v>
      </c>
      <c r="G33" s="4">
        <f>E33*(1-Config!$B$6)</f>
        <v>0</v>
      </c>
      <c r="H33" s="4">
        <f t="shared" si="0"/>
        <v>12088.164159543128</v>
      </c>
      <c r="I33" s="4">
        <f t="shared" si="1"/>
        <v>12388.164159543128</v>
      </c>
      <c r="J33" s="4">
        <f t="shared" si="3"/>
        <v>10600</v>
      </c>
    </row>
    <row r="34" spans="1:10" x14ac:dyDescent="0.25">
      <c r="A34">
        <v>33</v>
      </c>
      <c r="B34" s="4">
        <f>Config!$B$3*(1+Config!$B$5)^32</f>
        <v>300</v>
      </c>
      <c r="C34" s="4">
        <v>0</v>
      </c>
      <c r="D34" s="4">
        <f t="shared" si="2"/>
        <v>12388.164159543128</v>
      </c>
      <c r="E34" s="4">
        <f>D34*Config!$B$4</f>
        <v>111.49347743588815</v>
      </c>
      <c r="F34" s="4">
        <f>E34*Config!$B$6</f>
        <v>111.49347743588815</v>
      </c>
      <c r="G34" s="4">
        <f>E34*(1-Config!$B$6)</f>
        <v>0</v>
      </c>
      <c r="H34" s="4">
        <f t="shared" si="0"/>
        <v>12499.657636979016</v>
      </c>
      <c r="I34" s="4">
        <f t="shared" si="1"/>
        <v>12799.657636979016</v>
      </c>
      <c r="J34" s="4">
        <f t="shared" si="3"/>
        <v>10900</v>
      </c>
    </row>
    <row r="35" spans="1:10" x14ac:dyDescent="0.25">
      <c r="A35">
        <v>34</v>
      </c>
      <c r="B35" s="4">
        <f>Config!$B$3*(1+Config!$B$5)^33</f>
        <v>300</v>
      </c>
      <c r="C35" s="4">
        <v>0</v>
      </c>
      <c r="D35" s="4">
        <f t="shared" si="2"/>
        <v>12799.657636979016</v>
      </c>
      <c r="E35" s="4">
        <f>D35*Config!$B$4</f>
        <v>115.19691873281114</v>
      </c>
      <c r="F35" s="4">
        <f>E35*Config!$B$6</f>
        <v>115.19691873281114</v>
      </c>
      <c r="G35" s="4">
        <f>E35*(1-Config!$B$6)</f>
        <v>0</v>
      </c>
      <c r="H35" s="4">
        <f t="shared" si="0"/>
        <v>12914.854555711827</v>
      </c>
      <c r="I35" s="4">
        <f t="shared" si="1"/>
        <v>13214.854555711827</v>
      </c>
      <c r="J35" s="4">
        <f t="shared" si="3"/>
        <v>11200</v>
      </c>
    </row>
    <row r="36" spans="1:10" x14ac:dyDescent="0.25">
      <c r="A36">
        <v>35</v>
      </c>
      <c r="B36" s="4">
        <f>Config!$B$3*(1+Config!$B$5)^34</f>
        <v>300</v>
      </c>
      <c r="C36" s="4">
        <v>0</v>
      </c>
      <c r="D36" s="4">
        <f t="shared" si="2"/>
        <v>13214.854555711827</v>
      </c>
      <c r="E36" s="4">
        <f>D36*Config!$B$4</f>
        <v>118.93369100140643</v>
      </c>
      <c r="F36" s="4">
        <f>E36*Config!$B$6</f>
        <v>118.93369100140643</v>
      </c>
      <c r="G36" s="4">
        <f>E36*(1-Config!$B$6)</f>
        <v>0</v>
      </c>
      <c r="H36" s="4">
        <f t="shared" si="0"/>
        <v>13333.788246713233</v>
      </c>
      <c r="I36" s="4">
        <f t="shared" si="1"/>
        <v>13633.788246713233</v>
      </c>
      <c r="J36" s="4">
        <f t="shared" si="3"/>
        <v>11500</v>
      </c>
    </row>
    <row r="37" spans="1:10" x14ac:dyDescent="0.25">
      <c r="A37">
        <v>36</v>
      </c>
      <c r="B37" s="4">
        <f>Config!$B$3*(1+Config!$B$5)^35</f>
        <v>300</v>
      </c>
      <c r="C37" s="4">
        <v>0</v>
      </c>
      <c r="D37" s="4">
        <f t="shared" si="2"/>
        <v>13633.788246713233</v>
      </c>
      <c r="E37" s="4">
        <f>D37*Config!$B$4</f>
        <v>122.70409422041909</v>
      </c>
      <c r="F37" s="4">
        <f>E37*Config!$B$6</f>
        <v>122.70409422041909</v>
      </c>
      <c r="G37" s="4">
        <f>E37*(1-Config!$B$6)</f>
        <v>0</v>
      </c>
      <c r="H37" s="4">
        <f t="shared" si="0"/>
        <v>13756.492340933652</v>
      </c>
      <c r="I37" s="4">
        <f t="shared" si="1"/>
        <v>14056.492340933652</v>
      </c>
      <c r="J37" s="4">
        <f t="shared" si="3"/>
        <v>11800</v>
      </c>
    </row>
    <row r="38" spans="1:10" x14ac:dyDescent="0.25">
      <c r="A38">
        <v>37</v>
      </c>
      <c r="B38" s="4">
        <f>Config!$B$3*(1+Config!$B$5)^36</f>
        <v>300</v>
      </c>
      <c r="C38" s="4">
        <v>0</v>
      </c>
      <c r="D38" s="4">
        <f t="shared" si="2"/>
        <v>14056.492340933652</v>
      </c>
      <c r="E38" s="4">
        <f>D38*Config!$B$4</f>
        <v>126.50843106840286</v>
      </c>
      <c r="F38" s="4">
        <f>E38*Config!$B$6</f>
        <v>126.50843106840286</v>
      </c>
      <c r="G38" s="4">
        <f>E38*(1-Config!$B$6)</f>
        <v>0</v>
      </c>
      <c r="H38" s="4">
        <f t="shared" si="0"/>
        <v>14183.000772002055</v>
      </c>
      <c r="I38" s="4">
        <f t="shared" si="1"/>
        <v>14483.000772002055</v>
      </c>
      <c r="J38" s="4">
        <f t="shared" si="3"/>
        <v>12100</v>
      </c>
    </row>
    <row r="39" spans="1:10" x14ac:dyDescent="0.25">
      <c r="A39">
        <v>38</v>
      </c>
      <c r="B39" s="4">
        <f>Config!$B$3*(1+Config!$B$5)^37</f>
        <v>300</v>
      </c>
      <c r="C39" s="4">
        <v>0</v>
      </c>
      <c r="D39" s="4">
        <f t="shared" si="2"/>
        <v>14483.000772002055</v>
      </c>
      <c r="E39" s="4">
        <f>D39*Config!$B$4</f>
        <v>130.34700694801847</v>
      </c>
      <c r="F39" s="4">
        <f>E39*Config!$B$6</f>
        <v>130.34700694801847</v>
      </c>
      <c r="G39" s="4">
        <f>E39*(1-Config!$B$6)</f>
        <v>0</v>
      </c>
      <c r="H39" s="4">
        <f t="shared" si="0"/>
        <v>14613.347778950074</v>
      </c>
      <c r="I39" s="4">
        <f t="shared" si="1"/>
        <v>14913.347778950074</v>
      </c>
      <c r="J39" s="4">
        <f t="shared" si="3"/>
        <v>12400</v>
      </c>
    </row>
    <row r="40" spans="1:10" x14ac:dyDescent="0.25">
      <c r="A40">
        <v>39</v>
      </c>
      <c r="B40" s="4">
        <f>Config!$B$3*(1+Config!$B$5)^38</f>
        <v>300</v>
      </c>
      <c r="C40" s="4">
        <v>0</v>
      </c>
      <c r="D40" s="4">
        <f t="shared" si="2"/>
        <v>14913.347778950074</v>
      </c>
      <c r="E40" s="4">
        <f>D40*Config!$B$4</f>
        <v>134.22013001055066</v>
      </c>
      <c r="F40" s="4">
        <f>E40*Config!$B$6</f>
        <v>134.22013001055066</v>
      </c>
      <c r="G40" s="4">
        <f>E40*(1-Config!$B$6)</f>
        <v>0</v>
      </c>
      <c r="H40" s="4">
        <f t="shared" si="0"/>
        <v>15047.567908960624</v>
      </c>
      <c r="I40" s="4">
        <f t="shared" si="1"/>
        <v>15347.567908960624</v>
      </c>
      <c r="J40" s="4">
        <f t="shared" si="3"/>
        <v>12700</v>
      </c>
    </row>
    <row r="41" spans="1:10" x14ac:dyDescent="0.25">
      <c r="A41">
        <v>40</v>
      </c>
      <c r="B41" s="4">
        <f>Config!$B$3*(1+Config!$B$5)^39</f>
        <v>300</v>
      </c>
      <c r="C41" s="4">
        <v>0</v>
      </c>
      <c r="D41" s="4">
        <f t="shared" si="2"/>
        <v>15347.567908960624</v>
      </c>
      <c r="E41" s="4">
        <f>D41*Config!$B$4</f>
        <v>138.12811118064559</v>
      </c>
      <c r="F41" s="4">
        <f>E41*Config!$B$6</f>
        <v>138.12811118064559</v>
      </c>
      <c r="G41" s="4">
        <f>E41*(1-Config!$B$6)</f>
        <v>0</v>
      </c>
      <c r="H41" s="4">
        <f t="shared" si="0"/>
        <v>15485.696020141269</v>
      </c>
      <c r="I41" s="4">
        <f t="shared" si="1"/>
        <v>15785.696020141269</v>
      </c>
      <c r="J41" s="4">
        <f t="shared" si="3"/>
        <v>13000</v>
      </c>
    </row>
    <row r="42" spans="1:10" x14ac:dyDescent="0.25">
      <c r="A42">
        <v>41</v>
      </c>
      <c r="B42" s="4">
        <f>Config!$B$3*(1+Config!$B$5)^40</f>
        <v>300</v>
      </c>
      <c r="C42" s="4">
        <v>0</v>
      </c>
      <c r="D42" s="4">
        <f t="shared" si="2"/>
        <v>15785.696020141269</v>
      </c>
      <c r="E42" s="4">
        <f>D42*Config!$B$4</f>
        <v>142.0712641812714</v>
      </c>
      <c r="F42" s="4">
        <f>E42*Config!$B$6</f>
        <v>142.0712641812714</v>
      </c>
      <c r="G42" s="4">
        <f>E42*(1-Config!$B$6)</f>
        <v>0</v>
      </c>
      <c r="H42" s="4">
        <f t="shared" si="0"/>
        <v>15927.767284322541</v>
      </c>
      <c r="I42" s="4">
        <f t="shared" si="1"/>
        <v>16227.767284322541</v>
      </c>
      <c r="J42" s="4">
        <f t="shared" si="3"/>
        <v>13300</v>
      </c>
    </row>
    <row r="43" spans="1:10" x14ac:dyDescent="0.25">
      <c r="A43">
        <v>42</v>
      </c>
      <c r="B43" s="4">
        <f>Config!$B$3*(1+Config!$B$5)^41</f>
        <v>300</v>
      </c>
      <c r="C43" s="4">
        <v>0</v>
      </c>
      <c r="D43" s="4">
        <f t="shared" si="2"/>
        <v>16227.767284322541</v>
      </c>
      <c r="E43" s="4">
        <f>D43*Config!$B$4</f>
        <v>146.04990555890285</v>
      </c>
      <c r="F43" s="4">
        <f>E43*Config!$B$6</f>
        <v>146.04990555890285</v>
      </c>
      <c r="G43" s="4">
        <f>E43*(1-Config!$B$6)</f>
        <v>0</v>
      </c>
      <c r="H43" s="4">
        <f t="shared" si="0"/>
        <v>16373.817189881443</v>
      </c>
      <c r="I43" s="4">
        <f t="shared" si="1"/>
        <v>16673.817189881443</v>
      </c>
      <c r="J43" s="4">
        <f t="shared" si="3"/>
        <v>13600</v>
      </c>
    </row>
    <row r="44" spans="1:10" x14ac:dyDescent="0.25">
      <c r="A44">
        <v>43</v>
      </c>
      <c r="B44" s="4">
        <f>Config!$B$3*(1+Config!$B$5)^42</f>
        <v>300</v>
      </c>
      <c r="C44" s="4">
        <v>0</v>
      </c>
      <c r="D44" s="4">
        <f t="shared" si="2"/>
        <v>16673.817189881443</v>
      </c>
      <c r="E44" s="4">
        <f>D44*Config!$B$4</f>
        <v>150.06435470893297</v>
      </c>
      <c r="F44" s="4">
        <f>E44*Config!$B$6</f>
        <v>150.06435470893297</v>
      </c>
      <c r="G44" s="4">
        <f>E44*(1-Config!$B$6)</f>
        <v>0</v>
      </c>
      <c r="H44" s="4">
        <f t="shared" si="0"/>
        <v>16823.881544590375</v>
      </c>
      <c r="I44" s="4">
        <f t="shared" si="1"/>
        <v>17123.881544590375</v>
      </c>
      <c r="J44" s="4">
        <f t="shared" si="3"/>
        <v>13900</v>
      </c>
    </row>
    <row r="45" spans="1:10" x14ac:dyDescent="0.25">
      <c r="A45">
        <v>44</v>
      </c>
      <c r="B45" s="4">
        <f>Config!$B$3*(1+Config!$B$5)^43</f>
        <v>300</v>
      </c>
      <c r="C45" s="4">
        <v>0</v>
      </c>
      <c r="D45" s="4">
        <f t="shared" si="2"/>
        <v>17123.881544590375</v>
      </c>
      <c r="E45" s="4">
        <f>D45*Config!$B$4</f>
        <v>154.11493390131335</v>
      </c>
      <c r="F45" s="4">
        <f>E45*Config!$B$6</f>
        <v>154.11493390131335</v>
      </c>
      <c r="G45" s="4">
        <f>E45*(1-Config!$B$6)</f>
        <v>0</v>
      </c>
      <c r="H45" s="4">
        <f t="shared" si="0"/>
        <v>17277.996478491688</v>
      </c>
      <c r="I45" s="4">
        <f t="shared" si="1"/>
        <v>17577.996478491688</v>
      </c>
      <c r="J45" s="4">
        <f t="shared" si="3"/>
        <v>14200</v>
      </c>
    </row>
    <row r="46" spans="1:10" x14ac:dyDescent="0.25">
      <c r="A46">
        <v>45</v>
      </c>
      <c r="B46" s="4">
        <f>Config!$B$3*(1+Config!$B$5)^44</f>
        <v>300</v>
      </c>
      <c r="C46" s="4">
        <v>0</v>
      </c>
      <c r="D46" s="4">
        <f t="shared" si="2"/>
        <v>17577.996478491688</v>
      </c>
      <c r="E46" s="4">
        <f>D46*Config!$B$4</f>
        <v>158.20196830642519</v>
      </c>
      <c r="F46" s="4">
        <f>E46*Config!$B$6</f>
        <v>158.20196830642519</v>
      </c>
      <c r="G46" s="4">
        <f>E46*(1-Config!$B$6)</f>
        <v>0</v>
      </c>
      <c r="H46" s="4">
        <f t="shared" si="0"/>
        <v>17736.198446798113</v>
      </c>
      <c r="I46" s="4">
        <f t="shared" si="1"/>
        <v>18036.198446798113</v>
      </c>
      <c r="J46" s="4">
        <f t="shared" si="3"/>
        <v>14500</v>
      </c>
    </row>
    <row r="47" spans="1:10" x14ac:dyDescent="0.25">
      <c r="A47">
        <v>46</v>
      </c>
      <c r="B47" s="4">
        <f>Config!$B$3*(1+Config!$B$5)^45</f>
        <v>300</v>
      </c>
      <c r="C47" s="4">
        <v>0</v>
      </c>
      <c r="D47" s="4">
        <f t="shared" si="2"/>
        <v>18036.198446798113</v>
      </c>
      <c r="E47" s="4">
        <f>D47*Config!$B$4</f>
        <v>162.32578602118301</v>
      </c>
      <c r="F47" s="4">
        <f>E47*Config!$B$6</f>
        <v>162.32578602118301</v>
      </c>
      <c r="G47" s="4">
        <f>E47*(1-Config!$B$6)</f>
        <v>0</v>
      </c>
      <c r="H47" s="4">
        <f t="shared" si="0"/>
        <v>18198.524232819294</v>
      </c>
      <c r="I47" s="4">
        <f t="shared" si="1"/>
        <v>18498.524232819294</v>
      </c>
      <c r="J47" s="4">
        <f t="shared" si="3"/>
        <v>14800</v>
      </c>
    </row>
    <row r="48" spans="1:10" x14ac:dyDescent="0.25">
      <c r="A48">
        <v>47</v>
      </c>
      <c r="B48" s="4">
        <f>Config!$B$3*(1+Config!$B$5)^46</f>
        <v>300</v>
      </c>
      <c r="C48" s="4">
        <v>0</v>
      </c>
      <c r="D48" s="4">
        <f t="shared" si="2"/>
        <v>18498.524232819294</v>
      </c>
      <c r="E48" s="4">
        <f>D48*Config!$B$4</f>
        <v>166.48671809537365</v>
      </c>
      <c r="F48" s="4">
        <f>E48*Config!$B$6</f>
        <v>166.48671809537365</v>
      </c>
      <c r="G48" s="4">
        <f>E48*(1-Config!$B$6)</f>
        <v>0</v>
      </c>
      <c r="H48" s="4">
        <f t="shared" si="0"/>
        <v>18665.010950914668</v>
      </c>
      <c r="I48" s="4">
        <f t="shared" si="1"/>
        <v>18965.010950914668</v>
      </c>
      <c r="J48" s="4">
        <f t="shared" si="3"/>
        <v>15100</v>
      </c>
    </row>
    <row r="49" spans="1:10" x14ac:dyDescent="0.25">
      <c r="A49">
        <v>48</v>
      </c>
      <c r="B49" s="4">
        <f>Config!$B$3*(1+Config!$B$5)^47</f>
        <v>300</v>
      </c>
      <c r="C49" s="4">
        <v>0</v>
      </c>
      <c r="D49" s="4">
        <f t="shared" si="2"/>
        <v>18965.010950914668</v>
      </c>
      <c r="E49" s="4">
        <f>D49*Config!$B$4</f>
        <v>170.685098558232</v>
      </c>
      <c r="F49" s="4">
        <f>E49*Config!$B$6</f>
        <v>170.685098558232</v>
      </c>
      <c r="G49" s="4">
        <f>E49*(1-Config!$B$6)</f>
        <v>0</v>
      </c>
      <c r="H49" s="4">
        <f t="shared" si="0"/>
        <v>19135.696049472899</v>
      </c>
      <c r="I49" s="4">
        <f t="shared" si="1"/>
        <v>19435.696049472899</v>
      </c>
      <c r="J49" s="4">
        <f t="shared" si="3"/>
        <v>15400</v>
      </c>
    </row>
    <row r="50" spans="1:10" x14ac:dyDescent="0.25">
      <c r="A50">
        <v>49</v>
      </c>
      <c r="B50" s="4">
        <f>Config!$B$3*(1+Config!$B$5)^48</f>
        <v>300</v>
      </c>
      <c r="C50" s="4">
        <v>0</v>
      </c>
      <c r="D50" s="4">
        <f t="shared" si="2"/>
        <v>19435.696049472899</v>
      </c>
      <c r="E50" s="4">
        <f>D50*Config!$B$4</f>
        <v>174.92126444525607</v>
      </c>
      <c r="F50" s="4">
        <f>E50*Config!$B$6</f>
        <v>174.92126444525607</v>
      </c>
      <c r="G50" s="4">
        <f>E50*(1-Config!$B$6)</f>
        <v>0</v>
      </c>
      <c r="H50" s="4">
        <f t="shared" si="0"/>
        <v>19610.617313918156</v>
      </c>
      <c r="I50" s="4">
        <f t="shared" si="1"/>
        <v>19910.617313918156</v>
      </c>
      <c r="J50" s="4">
        <f t="shared" si="3"/>
        <v>15700</v>
      </c>
    </row>
    <row r="51" spans="1:10" x14ac:dyDescent="0.25">
      <c r="A51">
        <v>50</v>
      </c>
      <c r="B51" s="4">
        <f>Config!$B$3*(1+Config!$B$5)^49</f>
        <v>300</v>
      </c>
      <c r="C51" s="4">
        <v>0</v>
      </c>
      <c r="D51" s="4">
        <f t="shared" si="2"/>
        <v>19910.617313918156</v>
      </c>
      <c r="E51" s="4">
        <f>D51*Config!$B$4</f>
        <v>179.1955558252634</v>
      </c>
      <c r="F51" s="4">
        <f>E51*Config!$B$6</f>
        <v>179.1955558252634</v>
      </c>
      <c r="G51" s="4">
        <f>E51*(1-Config!$B$6)</f>
        <v>0</v>
      </c>
      <c r="H51" s="4">
        <f t="shared" si="0"/>
        <v>20089.812869743419</v>
      </c>
      <c r="I51" s="4">
        <f t="shared" si="1"/>
        <v>20389.812869743419</v>
      </c>
      <c r="J51" s="4">
        <f t="shared" si="3"/>
        <v>16000</v>
      </c>
    </row>
    <row r="52" spans="1:10" x14ac:dyDescent="0.25">
      <c r="A52">
        <v>51</v>
      </c>
      <c r="B52" s="4">
        <f>Config!$B$3*(1+Config!$B$5)^50</f>
        <v>300</v>
      </c>
      <c r="C52" s="4">
        <v>0</v>
      </c>
      <c r="D52" s="4">
        <f t="shared" si="2"/>
        <v>20389.812869743419</v>
      </c>
      <c r="E52" s="4">
        <f>D52*Config!$B$4</f>
        <v>183.50831582769075</v>
      </c>
      <c r="F52" s="4">
        <f>E52*Config!$B$6</f>
        <v>183.50831582769075</v>
      </c>
      <c r="G52" s="4">
        <f>E52*(1-Config!$B$6)</f>
        <v>0</v>
      </c>
      <c r="H52" s="4">
        <f t="shared" si="0"/>
        <v>20573.321185571109</v>
      </c>
      <c r="I52" s="4">
        <f t="shared" si="1"/>
        <v>20873.321185571109</v>
      </c>
      <c r="J52" s="4">
        <f t="shared" si="3"/>
        <v>16300</v>
      </c>
    </row>
    <row r="53" spans="1:10" x14ac:dyDescent="0.25">
      <c r="A53">
        <v>52</v>
      </c>
      <c r="B53" s="4">
        <f>Config!$B$3*(1+Config!$B$5)^51</f>
        <v>300</v>
      </c>
      <c r="C53" s="4">
        <v>0</v>
      </c>
      <c r="D53" s="4">
        <f t="shared" si="2"/>
        <v>20873.321185571109</v>
      </c>
      <c r="E53" s="4">
        <f>D53*Config!$B$4</f>
        <v>187.85989067013998</v>
      </c>
      <c r="F53" s="4">
        <f>E53*Config!$B$6</f>
        <v>187.85989067013998</v>
      </c>
      <c r="G53" s="4">
        <f>E53*(1-Config!$B$6)</f>
        <v>0</v>
      </c>
      <c r="H53" s="4">
        <f t="shared" si="0"/>
        <v>21061.18107624125</v>
      </c>
      <c r="I53" s="4">
        <f t="shared" si="1"/>
        <v>21361.18107624125</v>
      </c>
      <c r="J53" s="4">
        <f t="shared" si="3"/>
        <v>16600</v>
      </c>
    </row>
    <row r="54" spans="1:10" x14ac:dyDescent="0.25">
      <c r="A54">
        <v>53</v>
      </c>
      <c r="B54" s="4">
        <f>Config!$B$3*(1+Config!$B$5)^52</f>
        <v>300</v>
      </c>
      <c r="C54" s="4">
        <v>0</v>
      </c>
      <c r="D54" s="4">
        <f t="shared" si="2"/>
        <v>21361.18107624125</v>
      </c>
      <c r="E54" s="4">
        <f>D54*Config!$B$4</f>
        <v>192.25062968617124</v>
      </c>
      <c r="F54" s="4">
        <f>E54*Config!$B$6</f>
        <v>192.25062968617124</v>
      </c>
      <c r="G54" s="4">
        <f>E54*(1-Config!$B$6)</f>
        <v>0</v>
      </c>
      <c r="H54" s="4">
        <f t="shared" si="0"/>
        <v>21553.431705927422</v>
      </c>
      <c r="I54" s="4">
        <f t="shared" si="1"/>
        <v>21853.431705927422</v>
      </c>
      <c r="J54" s="4">
        <f t="shared" si="3"/>
        <v>16900</v>
      </c>
    </row>
    <row r="55" spans="1:10" x14ac:dyDescent="0.25">
      <c r="A55">
        <v>54</v>
      </c>
      <c r="B55" s="4">
        <f>Config!$B$3*(1+Config!$B$5)^53</f>
        <v>300</v>
      </c>
      <c r="C55" s="4">
        <v>0</v>
      </c>
      <c r="D55" s="4">
        <f t="shared" si="2"/>
        <v>21853.431705927422</v>
      </c>
      <c r="E55" s="4">
        <f>D55*Config!$B$4</f>
        <v>196.68088535334678</v>
      </c>
      <c r="F55" s="4">
        <f>E55*Config!$B$6</f>
        <v>196.68088535334678</v>
      </c>
      <c r="G55" s="4">
        <f>E55*(1-Config!$B$6)</f>
        <v>0</v>
      </c>
      <c r="H55" s="4">
        <f t="shared" si="0"/>
        <v>22050.112591280769</v>
      </c>
      <c r="I55" s="4">
        <f t="shared" si="1"/>
        <v>22350.112591280769</v>
      </c>
      <c r="J55" s="4">
        <f t="shared" si="3"/>
        <v>17200</v>
      </c>
    </row>
    <row r="56" spans="1:10" x14ac:dyDescent="0.25">
      <c r="A56">
        <v>55</v>
      </c>
      <c r="B56" s="4">
        <f>Config!$B$3*(1+Config!$B$5)^54</f>
        <v>300</v>
      </c>
      <c r="C56" s="4">
        <v>0</v>
      </c>
      <c r="D56" s="4">
        <f t="shared" si="2"/>
        <v>22350.112591280769</v>
      </c>
      <c r="E56" s="4">
        <f>D56*Config!$B$4</f>
        <v>201.1510133215269</v>
      </c>
      <c r="F56" s="4">
        <f>E56*Config!$B$6</f>
        <v>201.1510133215269</v>
      </c>
      <c r="G56" s="4">
        <f>E56*(1-Config!$B$6)</f>
        <v>0</v>
      </c>
      <c r="H56" s="4">
        <f t="shared" si="0"/>
        <v>22551.263604602296</v>
      </c>
      <c r="I56" s="4">
        <f t="shared" si="1"/>
        <v>22851.263604602296</v>
      </c>
      <c r="J56" s="4">
        <f t="shared" si="3"/>
        <v>17500</v>
      </c>
    </row>
    <row r="57" spans="1:10" x14ac:dyDescent="0.25">
      <c r="A57">
        <v>56</v>
      </c>
      <c r="B57" s="4">
        <f>Config!$B$3*(1+Config!$B$5)^55</f>
        <v>300</v>
      </c>
      <c r="C57" s="4">
        <v>0</v>
      </c>
      <c r="D57" s="4">
        <f t="shared" si="2"/>
        <v>22851.263604602296</v>
      </c>
      <c r="E57" s="4">
        <f>D57*Config!$B$4</f>
        <v>205.66137244142064</v>
      </c>
      <c r="F57" s="4">
        <f>E57*Config!$B$6</f>
        <v>205.66137244142064</v>
      </c>
      <c r="G57" s="4">
        <f>E57*(1-Config!$B$6)</f>
        <v>0</v>
      </c>
      <c r="H57" s="4">
        <f t="shared" si="0"/>
        <v>23056.924977043716</v>
      </c>
      <c r="I57" s="4">
        <f t="shared" si="1"/>
        <v>23356.924977043716</v>
      </c>
      <c r="J57" s="4">
        <f t="shared" si="3"/>
        <v>17800</v>
      </c>
    </row>
    <row r="58" spans="1:10" x14ac:dyDescent="0.25">
      <c r="A58">
        <v>57</v>
      </c>
      <c r="B58" s="4">
        <f>Config!$B$3*(1+Config!$B$5)^56</f>
        <v>300</v>
      </c>
      <c r="C58" s="4">
        <v>0</v>
      </c>
      <c r="D58" s="4">
        <f t="shared" si="2"/>
        <v>23356.924977043716</v>
      </c>
      <c r="E58" s="4">
        <f>D58*Config!$B$4</f>
        <v>210.21232479339344</v>
      </c>
      <c r="F58" s="4">
        <f>E58*Config!$B$6</f>
        <v>210.21232479339344</v>
      </c>
      <c r="G58" s="4">
        <f>E58*(1-Config!$B$6)</f>
        <v>0</v>
      </c>
      <c r="H58" s="4">
        <f t="shared" si="0"/>
        <v>23567.137301837109</v>
      </c>
      <c r="I58" s="4">
        <f t="shared" si="1"/>
        <v>23867.137301837109</v>
      </c>
      <c r="J58" s="4">
        <f t="shared" si="3"/>
        <v>18100</v>
      </c>
    </row>
    <row r="59" spans="1:10" x14ac:dyDescent="0.25">
      <c r="A59">
        <v>58</v>
      </c>
      <c r="B59" s="4">
        <f>Config!$B$3*(1+Config!$B$5)^57</f>
        <v>300</v>
      </c>
      <c r="C59" s="4">
        <v>0</v>
      </c>
      <c r="D59" s="4">
        <f t="shared" si="2"/>
        <v>23867.137301837109</v>
      </c>
      <c r="E59" s="4">
        <f>D59*Config!$B$4</f>
        <v>214.80423571653395</v>
      </c>
      <c r="F59" s="4">
        <f>E59*Config!$B$6</f>
        <v>214.80423571653395</v>
      </c>
      <c r="G59" s="4">
        <f>E59*(1-Config!$B$6)</f>
        <v>0</v>
      </c>
      <c r="H59" s="4">
        <f t="shared" si="0"/>
        <v>24081.941537553641</v>
      </c>
      <c r="I59" s="4">
        <f t="shared" si="1"/>
        <v>24381.941537553641</v>
      </c>
      <c r="J59" s="4">
        <f t="shared" si="3"/>
        <v>18400</v>
      </c>
    </row>
    <row r="60" spans="1:10" x14ac:dyDescent="0.25">
      <c r="A60">
        <v>59</v>
      </c>
      <c r="B60" s="4">
        <f>Config!$B$3*(1+Config!$B$5)^58</f>
        <v>300</v>
      </c>
      <c r="C60" s="4">
        <v>0</v>
      </c>
      <c r="D60" s="4">
        <f t="shared" si="2"/>
        <v>24381.941537553641</v>
      </c>
      <c r="E60" s="4">
        <f>D60*Config!$B$4</f>
        <v>219.43747383798276</v>
      </c>
      <c r="F60" s="4">
        <f>E60*Config!$B$6</f>
        <v>219.43747383798276</v>
      </c>
      <c r="G60" s="4">
        <f>E60*(1-Config!$B$6)</f>
        <v>0</v>
      </c>
      <c r="H60" s="4">
        <f t="shared" si="0"/>
        <v>24601.379011391622</v>
      </c>
      <c r="I60" s="4">
        <f t="shared" si="1"/>
        <v>24901.379011391622</v>
      </c>
      <c r="J60" s="4">
        <f t="shared" si="3"/>
        <v>18700</v>
      </c>
    </row>
    <row r="61" spans="1:10" x14ac:dyDescent="0.25">
      <c r="A61">
        <v>60</v>
      </c>
      <c r="B61" s="4">
        <f>Config!$B$3*(1+Config!$B$5)^59</f>
        <v>300</v>
      </c>
      <c r="C61" s="4">
        <v>0</v>
      </c>
      <c r="D61" s="4">
        <f t="shared" si="2"/>
        <v>24901.379011391622</v>
      </c>
      <c r="E61" s="4">
        <f>D61*Config!$B$4</f>
        <v>224.11241110252459</v>
      </c>
      <c r="F61" s="4">
        <f>E61*Config!$B$6</f>
        <v>224.11241110252459</v>
      </c>
      <c r="G61" s="4">
        <f>E61*(1-Config!$B$6)</f>
        <v>0</v>
      </c>
      <c r="H61" s="4">
        <f t="shared" si="0"/>
        <v>25125.491422494146</v>
      </c>
      <c r="I61" s="4">
        <f t="shared" si="1"/>
        <v>25425.491422494146</v>
      </c>
      <c r="J61" s="4">
        <f t="shared" si="3"/>
        <v>19000</v>
      </c>
    </row>
    <row r="62" spans="1:10" x14ac:dyDescent="0.25">
      <c r="A62">
        <v>61</v>
      </c>
      <c r="B62" s="4">
        <f>Config!$B$3*(1+Config!$B$5)^60</f>
        <v>300</v>
      </c>
      <c r="C62" s="4">
        <v>0</v>
      </c>
      <c r="D62" s="4">
        <f t="shared" si="2"/>
        <v>25425.491422494146</v>
      </c>
      <c r="E62" s="4">
        <f>D62*Config!$B$4</f>
        <v>228.82942280244728</v>
      </c>
      <c r="F62" s="4">
        <f>E62*Config!$B$6</f>
        <v>228.82942280244728</v>
      </c>
      <c r="G62" s="4">
        <f>E62*(1-Config!$B$6)</f>
        <v>0</v>
      </c>
      <c r="H62" s="4">
        <f t="shared" si="0"/>
        <v>25654.320845296592</v>
      </c>
      <c r="I62" s="4">
        <f t="shared" si="1"/>
        <v>25954.320845296592</v>
      </c>
      <c r="J62" s="4">
        <f t="shared" si="3"/>
        <v>19300</v>
      </c>
    </row>
    <row r="63" spans="1:10" x14ac:dyDescent="0.25">
      <c r="A63">
        <v>62</v>
      </c>
      <c r="B63" s="4">
        <f>Config!$B$3*(1+Config!$B$5)^61</f>
        <v>300</v>
      </c>
      <c r="C63" s="4">
        <v>0</v>
      </c>
      <c r="D63" s="4">
        <f t="shared" si="2"/>
        <v>25954.320845296592</v>
      </c>
      <c r="E63" s="4">
        <f>D63*Config!$B$4</f>
        <v>233.58888760766931</v>
      </c>
      <c r="F63" s="4">
        <f>E63*Config!$B$6</f>
        <v>233.58888760766931</v>
      </c>
      <c r="G63" s="4">
        <f>E63*(1-Config!$B$6)</f>
        <v>0</v>
      </c>
      <c r="H63" s="4">
        <f t="shared" si="0"/>
        <v>26187.90973290426</v>
      </c>
      <c r="I63" s="4">
        <f t="shared" si="1"/>
        <v>26487.90973290426</v>
      </c>
      <c r="J63" s="4">
        <f t="shared" si="3"/>
        <v>19600</v>
      </c>
    </row>
    <row r="64" spans="1:10" x14ac:dyDescent="0.25">
      <c r="A64">
        <v>63</v>
      </c>
      <c r="B64" s="4">
        <f>Config!$B$3*(1+Config!$B$5)^62</f>
        <v>300</v>
      </c>
      <c r="C64" s="4">
        <v>0</v>
      </c>
      <c r="D64" s="4">
        <f t="shared" si="2"/>
        <v>26487.90973290426</v>
      </c>
      <c r="E64" s="4">
        <f>D64*Config!$B$4</f>
        <v>238.39118759613831</v>
      </c>
      <c r="F64" s="4">
        <f>E64*Config!$B$6</f>
        <v>238.39118759613831</v>
      </c>
      <c r="G64" s="4">
        <f>E64*(1-Config!$B$6)</f>
        <v>0</v>
      </c>
      <c r="H64" s="4">
        <f t="shared" si="0"/>
        <v>26726.300920500398</v>
      </c>
      <c r="I64" s="4">
        <f t="shared" si="1"/>
        <v>27026.300920500398</v>
      </c>
      <c r="J64" s="4">
        <f t="shared" si="3"/>
        <v>19900</v>
      </c>
    </row>
    <row r="65" spans="1:10" x14ac:dyDescent="0.25">
      <c r="A65">
        <v>64</v>
      </c>
      <c r="B65" s="4">
        <f>Config!$B$3*(1+Config!$B$5)^63</f>
        <v>300</v>
      </c>
      <c r="C65" s="4">
        <v>0</v>
      </c>
      <c r="D65" s="4">
        <f t="shared" si="2"/>
        <v>27026.300920500398</v>
      </c>
      <c r="E65" s="4">
        <f>D65*Config!$B$4</f>
        <v>243.23670828450358</v>
      </c>
      <c r="F65" s="4">
        <f>E65*Config!$B$6</f>
        <v>243.23670828450358</v>
      </c>
      <c r="G65" s="4">
        <f>E65*(1-Config!$B$6)</f>
        <v>0</v>
      </c>
      <c r="H65" s="4">
        <f t="shared" si="0"/>
        <v>27269.537628784903</v>
      </c>
      <c r="I65" s="4">
        <f t="shared" si="1"/>
        <v>27569.537628784903</v>
      </c>
      <c r="J65" s="4">
        <f t="shared" si="3"/>
        <v>20200</v>
      </c>
    </row>
    <row r="66" spans="1:10" x14ac:dyDescent="0.25">
      <c r="A66">
        <v>65</v>
      </c>
      <c r="B66" s="4">
        <f>Config!$B$3*(1+Config!$B$5)^64</f>
        <v>300</v>
      </c>
      <c r="C66" s="4">
        <v>0</v>
      </c>
      <c r="D66" s="4">
        <f t="shared" si="2"/>
        <v>27569.537628784903</v>
      </c>
      <c r="E66" s="4">
        <f>D66*Config!$B$4</f>
        <v>248.1258386590641</v>
      </c>
      <c r="F66" s="4">
        <f>E66*Config!$B$6</f>
        <v>248.1258386590641</v>
      </c>
      <c r="G66" s="4">
        <f>E66*(1-Config!$B$6)</f>
        <v>0</v>
      </c>
      <c r="H66" s="4">
        <f t="shared" ref="H66:H129" si="4">D66+F66</f>
        <v>27817.663467443967</v>
      </c>
      <c r="I66" s="4">
        <f t="shared" ref="I66:I129" si="5">H66+B66+C66</f>
        <v>28117.663467443967</v>
      </c>
      <c r="J66" s="4">
        <f t="shared" si="3"/>
        <v>20500</v>
      </c>
    </row>
    <row r="67" spans="1:10" x14ac:dyDescent="0.25">
      <c r="A67">
        <v>66</v>
      </c>
      <c r="B67" s="4">
        <f>Config!$B$3*(1+Config!$B$5)^65</f>
        <v>300</v>
      </c>
      <c r="C67" s="4">
        <v>0</v>
      </c>
      <c r="D67" s="4">
        <f t="shared" ref="D67:D130" si="6">I66</f>
        <v>28117.663467443967</v>
      </c>
      <c r="E67" s="4">
        <f>D67*Config!$B$4</f>
        <v>253.05897120699569</v>
      </c>
      <c r="F67" s="4">
        <f>E67*Config!$B$6</f>
        <v>253.05897120699569</v>
      </c>
      <c r="G67" s="4">
        <f>E67*(1-Config!$B$6)</f>
        <v>0</v>
      </c>
      <c r="H67" s="4">
        <f t="shared" si="4"/>
        <v>28370.722438650962</v>
      </c>
      <c r="I67" s="4">
        <f t="shared" si="5"/>
        <v>28670.722438650962</v>
      </c>
      <c r="J67" s="4">
        <f t="shared" ref="J67:J130" si="7">J66+B67</f>
        <v>20800</v>
      </c>
    </row>
    <row r="68" spans="1:10" x14ac:dyDescent="0.25">
      <c r="A68">
        <v>67</v>
      </c>
      <c r="B68" s="4">
        <f>Config!$B$3*(1+Config!$B$5)^66</f>
        <v>300</v>
      </c>
      <c r="C68" s="4">
        <v>0</v>
      </c>
      <c r="D68" s="4">
        <f t="shared" si="6"/>
        <v>28670.722438650962</v>
      </c>
      <c r="E68" s="4">
        <f>D68*Config!$B$4</f>
        <v>258.03650194785865</v>
      </c>
      <c r="F68" s="4">
        <f>E68*Config!$B$6</f>
        <v>258.03650194785865</v>
      </c>
      <c r="G68" s="4">
        <f>E68*(1-Config!$B$6)</f>
        <v>0</v>
      </c>
      <c r="H68" s="4">
        <f t="shared" si="4"/>
        <v>28928.758940598822</v>
      </c>
      <c r="I68" s="4">
        <f t="shared" si="5"/>
        <v>29228.758940598822</v>
      </c>
      <c r="J68" s="4">
        <f t="shared" si="7"/>
        <v>21100</v>
      </c>
    </row>
    <row r="69" spans="1:10" x14ac:dyDescent="0.25">
      <c r="A69">
        <v>68</v>
      </c>
      <c r="B69" s="4">
        <f>Config!$B$3*(1+Config!$B$5)^67</f>
        <v>300</v>
      </c>
      <c r="C69" s="4">
        <v>0</v>
      </c>
      <c r="D69" s="4">
        <f t="shared" si="6"/>
        <v>29228.758940598822</v>
      </c>
      <c r="E69" s="4">
        <f>D69*Config!$B$4</f>
        <v>263.05883046538941</v>
      </c>
      <c r="F69" s="4">
        <f>E69*Config!$B$6</f>
        <v>263.05883046538941</v>
      </c>
      <c r="G69" s="4">
        <f>E69*(1-Config!$B$6)</f>
        <v>0</v>
      </c>
      <c r="H69" s="4">
        <f t="shared" si="4"/>
        <v>29491.817771064212</v>
      </c>
      <c r="I69" s="4">
        <f t="shared" si="5"/>
        <v>29791.817771064212</v>
      </c>
      <c r="J69" s="4">
        <f t="shared" si="7"/>
        <v>21400</v>
      </c>
    </row>
    <row r="70" spans="1:10" x14ac:dyDescent="0.25">
      <c r="A70">
        <v>69</v>
      </c>
      <c r="B70" s="4">
        <f>Config!$B$3*(1+Config!$B$5)^68</f>
        <v>300</v>
      </c>
      <c r="C70" s="4">
        <v>0</v>
      </c>
      <c r="D70" s="4">
        <f t="shared" si="6"/>
        <v>29791.817771064212</v>
      </c>
      <c r="E70" s="4">
        <f>D70*Config!$B$4</f>
        <v>268.12635993957787</v>
      </c>
      <c r="F70" s="4">
        <f>E70*Config!$B$6</f>
        <v>268.12635993957787</v>
      </c>
      <c r="G70" s="4">
        <f>E70*(1-Config!$B$6)</f>
        <v>0</v>
      </c>
      <c r="H70" s="4">
        <f t="shared" si="4"/>
        <v>30059.944131003791</v>
      </c>
      <c r="I70" s="4">
        <f t="shared" si="5"/>
        <v>30359.944131003791</v>
      </c>
      <c r="J70" s="4">
        <f t="shared" si="7"/>
        <v>21700</v>
      </c>
    </row>
    <row r="71" spans="1:10" x14ac:dyDescent="0.25">
      <c r="A71">
        <v>70</v>
      </c>
      <c r="B71" s="4">
        <f>Config!$B$3*(1+Config!$B$5)^69</f>
        <v>300</v>
      </c>
      <c r="C71" s="4">
        <v>0</v>
      </c>
      <c r="D71" s="4">
        <f t="shared" si="6"/>
        <v>30359.944131003791</v>
      </c>
      <c r="E71" s="4">
        <f>D71*Config!$B$4</f>
        <v>273.23949717903412</v>
      </c>
      <c r="F71" s="4">
        <f>E71*Config!$B$6</f>
        <v>273.23949717903412</v>
      </c>
      <c r="G71" s="4">
        <f>E71*(1-Config!$B$6)</f>
        <v>0</v>
      </c>
      <c r="H71" s="4">
        <f t="shared" si="4"/>
        <v>30633.183628182825</v>
      </c>
      <c r="I71" s="4">
        <f t="shared" si="5"/>
        <v>30933.183628182825</v>
      </c>
      <c r="J71" s="4">
        <f t="shared" si="7"/>
        <v>22000</v>
      </c>
    </row>
    <row r="72" spans="1:10" x14ac:dyDescent="0.25">
      <c r="A72">
        <v>71</v>
      </c>
      <c r="B72" s="4">
        <f>Config!$B$3*(1+Config!$B$5)^70</f>
        <v>300</v>
      </c>
      <c r="C72" s="4">
        <v>0</v>
      </c>
      <c r="D72" s="4">
        <f t="shared" si="6"/>
        <v>30933.183628182825</v>
      </c>
      <c r="E72" s="4">
        <f>D72*Config!$B$4</f>
        <v>278.3986526536454</v>
      </c>
      <c r="F72" s="4">
        <f>E72*Config!$B$6</f>
        <v>278.3986526536454</v>
      </c>
      <c r="G72" s="4">
        <f>E72*(1-Config!$B$6)</f>
        <v>0</v>
      </c>
      <c r="H72" s="4">
        <f t="shared" si="4"/>
        <v>31211.582280836472</v>
      </c>
      <c r="I72" s="4">
        <f t="shared" si="5"/>
        <v>31511.582280836472</v>
      </c>
      <c r="J72" s="4">
        <f t="shared" si="7"/>
        <v>22300</v>
      </c>
    </row>
    <row r="73" spans="1:10" x14ac:dyDescent="0.25">
      <c r="A73">
        <v>72</v>
      </c>
      <c r="B73" s="4">
        <f>Config!$B$3*(1+Config!$B$5)^71</f>
        <v>300</v>
      </c>
      <c r="C73" s="4">
        <v>0</v>
      </c>
      <c r="D73" s="4">
        <f t="shared" si="6"/>
        <v>31511.582280836472</v>
      </c>
      <c r="E73" s="4">
        <f>D73*Config!$B$4</f>
        <v>283.60424052752825</v>
      </c>
      <c r="F73" s="4">
        <f>E73*Config!$B$6</f>
        <v>283.60424052752825</v>
      </c>
      <c r="G73" s="4">
        <f>E73*(1-Config!$B$6)</f>
        <v>0</v>
      </c>
      <c r="H73" s="4">
        <f t="shared" si="4"/>
        <v>31795.186521364001</v>
      </c>
      <c r="I73" s="4">
        <f t="shared" si="5"/>
        <v>32095.186521364001</v>
      </c>
      <c r="J73" s="4">
        <f t="shared" si="7"/>
        <v>22600</v>
      </c>
    </row>
    <row r="74" spans="1:10" x14ac:dyDescent="0.25">
      <c r="A74">
        <v>73</v>
      </c>
      <c r="B74" s="4">
        <f>Config!$B$3*(1+Config!$B$5)^72</f>
        <v>300</v>
      </c>
      <c r="C74" s="4">
        <v>0</v>
      </c>
      <c r="D74" s="4">
        <f t="shared" si="6"/>
        <v>32095.186521364001</v>
      </c>
      <c r="E74" s="4">
        <f>D74*Config!$B$4</f>
        <v>288.85667869227598</v>
      </c>
      <c r="F74" s="4">
        <f>E74*Config!$B$6</f>
        <v>288.85667869227598</v>
      </c>
      <c r="G74" s="4">
        <f>E74*(1-Config!$B$6)</f>
        <v>0</v>
      </c>
      <c r="H74" s="4">
        <f t="shared" si="4"/>
        <v>32384.043200056276</v>
      </c>
      <c r="I74" s="4">
        <f t="shared" si="5"/>
        <v>32684.043200056276</v>
      </c>
      <c r="J74" s="4">
        <f t="shared" si="7"/>
        <v>22900</v>
      </c>
    </row>
    <row r="75" spans="1:10" x14ac:dyDescent="0.25">
      <c r="A75">
        <v>74</v>
      </c>
      <c r="B75" s="4">
        <f>Config!$B$3*(1+Config!$B$5)^73</f>
        <v>300</v>
      </c>
      <c r="C75" s="4">
        <v>0</v>
      </c>
      <c r="D75" s="4">
        <f t="shared" si="6"/>
        <v>32684.043200056276</v>
      </c>
      <c r="E75" s="4">
        <f>D75*Config!$B$4</f>
        <v>294.15638880050648</v>
      </c>
      <c r="F75" s="4">
        <f>E75*Config!$B$6</f>
        <v>294.15638880050648</v>
      </c>
      <c r="G75" s="4">
        <f>E75*(1-Config!$B$6)</f>
        <v>0</v>
      </c>
      <c r="H75" s="4">
        <f t="shared" si="4"/>
        <v>32978.199588856784</v>
      </c>
      <c r="I75" s="4">
        <f t="shared" si="5"/>
        <v>33278.199588856784</v>
      </c>
      <c r="J75" s="4">
        <f t="shared" si="7"/>
        <v>23200</v>
      </c>
    </row>
    <row r="76" spans="1:10" x14ac:dyDescent="0.25">
      <c r="A76">
        <v>75</v>
      </c>
      <c r="B76" s="4">
        <f>Config!$B$3*(1+Config!$B$5)^74</f>
        <v>300</v>
      </c>
      <c r="C76" s="4">
        <v>0</v>
      </c>
      <c r="D76" s="4">
        <f t="shared" si="6"/>
        <v>33278.199588856784</v>
      </c>
      <c r="E76" s="4">
        <f>D76*Config!$B$4</f>
        <v>299.50379629971104</v>
      </c>
      <c r="F76" s="4">
        <f>E76*Config!$B$6</f>
        <v>299.50379629971104</v>
      </c>
      <c r="G76" s="4">
        <f>E76*(1-Config!$B$6)</f>
        <v>0</v>
      </c>
      <c r="H76" s="4">
        <f t="shared" si="4"/>
        <v>33577.703385156492</v>
      </c>
      <c r="I76" s="4">
        <f t="shared" si="5"/>
        <v>33877.703385156492</v>
      </c>
      <c r="J76" s="4">
        <f t="shared" si="7"/>
        <v>23500</v>
      </c>
    </row>
    <row r="77" spans="1:10" x14ac:dyDescent="0.25">
      <c r="A77">
        <v>76</v>
      </c>
      <c r="B77" s="4">
        <f>Config!$B$3*(1+Config!$B$5)^75</f>
        <v>300</v>
      </c>
      <c r="C77" s="4">
        <v>0</v>
      </c>
      <c r="D77" s="4">
        <f t="shared" si="6"/>
        <v>33877.703385156492</v>
      </c>
      <c r="E77" s="4">
        <f>D77*Config!$B$4</f>
        <v>304.8993304664084</v>
      </c>
      <c r="F77" s="4">
        <f>E77*Config!$B$6</f>
        <v>304.8993304664084</v>
      </c>
      <c r="G77" s="4">
        <f>E77*(1-Config!$B$6)</f>
        <v>0</v>
      </c>
      <c r="H77" s="4">
        <f t="shared" si="4"/>
        <v>34182.602715622903</v>
      </c>
      <c r="I77" s="4">
        <f t="shared" si="5"/>
        <v>34482.602715622903</v>
      </c>
      <c r="J77" s="4">
        <f t="shared" si="7"/>
        <v>23800</v>
      </c>
    </row>
    <row r="78" spans="1:10" x14ac:dyDescent="0.25">
      <c r="A78">
        <v>77</v>
      </c>
      <c r="B78" s="4">
        <f>Config!$B$3*(1+Config!$B$5)^76</f>
        <v>300</v>
      </c>
      <c r="C78" s="4">
        <v>0</v>
      </c>
      <c r="D78" s="4">
        <f t="shared" si="6"/>
        <v>34482.602715622903</v>
      </c>
      <c r="E78" s="4">
        <f>D78*Config!$B$4</f>
        <v>310.3434244406061</v>
      </c>
      <c r="F78" s="4">
        <f>E78*Config!$B$6</f>
        <v>310.3434244406061</v>
      </c>
      <c r="G78" s="4">
        <f>E78*(1-Config!$B$6)</f>
        <v>0</v>
      </c>
      <c r="H78" s="4">
        <f t="shared" si="4"/>
        <v>34792.946140063512</v>
      </c>
      <c r="I78" s="4">
        <f t="shared" si="5"/>
        <v>35092.946140063512</v>
      </c>
      <c r="J78" s="4">
        <f t="shared" si="7"/>
        <v>24100</v>
      </c>
    </row>
    <row r="79" spans="1:10" x14ac:dyDescent="0.25">
      <c r="A79">
        <v>78</v>
      </c>
      <c r="B79" s="4">
        <f>Config!$B$3*(1+Config!$B$5)^77</f>
        <v>300</v>
      </c>
      <c r="C79" s="4">
        <v>0</v>
      </c>
      <c r="D79" s="4">
        <f t="shared" si="6"/>
        <v>35092.946140063512</v>
      </c>
      <c r="E79" s="4">
        <f>D79*Config!$B$4</f>
        <v>315.83651526057156</v>
      </c>
      <c r="F79" s="4">
        <f>E79*Config!$B$6</f>
        <v>315.83651526057156</v>
      </c>
      <c r="G79" s="4">
        <f>E79*(1-Config!$B$6)</f>
        <v>0</v>
      </c>
      <c r="H79" s="4">
        <f t="shared" si="4"/>
        <v>35408.782655324081</v>
      </c>
      <c r="I79" s="4">
        <f t="shared" si="5"/>
        <v>35708.782655324081</v>
      </c>
      <c r="J79" s="4">
        <f t="shared" si="7"/>
        <v>24400</v>
      </c>
    </row>
    <row r="80" spans="1:10" x14ac:dyDescent="0.25">
      <c r="A80">
        <v>79</v>
      </c>
      <c r="B80" s="4">
        <f>Config!$B$3*(1+Config!$B$5)^78</f>
        <v>300</v>
      </c>
      <c r="C80" s="4">
        <v>0</v>
      </c>
      <c r="D80" s="4">
        <f t="shared" si="6"/>
        <v>35708.782655324081</v>
      </c>
      <c r="E80" s="4">
        <f>D80*Config!$B$4</f>
        <v>321.37904389791669</v>
      </c>
      <c r="F80" s="4">
        <f>E80*Config!$B$6</f>
        <v>321.37904389791669</v>
      </c>
      <c r="G80" s="4">
        <f>E80*(1-Config!$B$6)</f>
        <v>0</v>
      </c>
      <c r="H80" s="4">
        <f t="shared" si="4"/>
        <v>36030.161699222001</v>
      </c>
      <c r="I80" s="4">
        <f t="shared" si="5"/>
        <v>36330.161699222001</v>
      </c>
      <c r="J80" s="4">
        <f t="shared" si="7"/>
        <v>24700</v>
      </c>
    </row>
    <row r="81" spans="1:10" x14ac:dyDescent="0.25">
      <c r="A81">
        <v>80</v>
      </c>
      <c r="B81" s="4">
        <f>Config!$B$3*(1+Config!$B$5)^79</f>
        <v>300</v>
      </c>
      <c r="C81" s="4">
        <v>0</v>
      </c>
      <c r="D81" s="4">
        <f t="shared" si="6"/>
        <v>36330.161699222001</v>
      </c>
      <c r="E81" s="4">
        <f>D81*Config!$B$4</f>
        <v>326.97145529299797</v>
      </c>
      <c r="F81" s="4">
        <f>E81*Config!$B$6</f>
        <v>326.97145529299797</v>
      </c>
      <c r="G81" s="4">
        <f>E81*(1-Config!$B$6)</f>
        <v>0</v>
      </c>
      <c r="H81" s="4">
        <f t="shared" si="4"/>
        <v>36657.133154514995</v>
      </c>
      <c r="I81" s="4">
        <f t="shared" si="5"/>
        <v>36957.133154514995</v>
      </c>
      <c r="J81" s="4">
        <f t="shared" si="7"/>
        <v>25000</v>
      </c>
    </row>
    <row r="82" spans="1:10" x14ac:dyDescent="0.25">
      <c r="A82">
        <v>81</v>
      </c>
      <c r="B82" s="4">
        <f>Config!$B$3*(1+Config!$B$5)^80</f>
        <v>300</v>
      </c>
      <c r="C82" s="4">
        <v>0</v>
      </c>
      <c r="D82" s="4">
        <f t="shared" si="6"/>
        <v>36957.133154514995</v>
      </c>
      <c r="E82" s="4">
        <f>D82*Config!$B$4</f>
        <v>332.61419839063495</v>
      </c>
      <c r="F82" s="4">
        <f>E82*Config!$B$6</f>
        <v>332.61419839063495</v>
      </c>
      <c r="G82" s="4">
        <f>E82*(1-Config!$B$6)</f>
        <v>0</v>
      </c>
      <c r="H82" s="4">
        <f t="shared" si="4"/>
        <v>37289.74735290563</v>
      </c>
      <c r="I82" s="4">
        <f t="shared" si="5"/>
        <v>37589.74735290563</v>
      </c>
      <c r="J82" s="4">
        <f t="shared" si="7"/>
        <v>25300</v>
      </c>
    </row>
    <row r="83" spans="1:10" x14ac:dyDescent="0.25">
      <c r="A83">
        <v>82</v>
      </c>
      <c r="B83" s="4">
        <f>Config!$B$3*(1+Config!$B$5)^81</f>
        <v>300</v>
      </c>
      <c r="C83" s="4">
        <v>0</v>
      </c>
      <c r="D83" s="4">
        <f t="shared" si="6"/>
        <v>37589.74735290563</v>
      </c>
      <c r="E83" s="4">
        <f>D83*Config!$B$4</f>
        <v>338.30772617615065</v>
      </c>
      <c r="F83" s="4">
        <f>E83*Config!$B$6</f>
        <v>338.30772617615065</v>
      </c>
      <c r="G83" s="4">
        <f>E83*(1-Config!$B$6)</f>
        <v>0</v>
      </c>
      <c r="H83" s="4">
        <f t="shared" si="4"/>
        <v>37928.05507908178</v>
      </c>
      <c r="I83" s="4">
        <f t="shared" si="5"/>
        <v>38228.05507908178</v>
      </c>
      <c r="J83" s="4">
        <f t="shared" si="7"/>
        <v>25600</v>
      </c>
    </row>
    <row r="84" spans="1:10" x14ac:dyDescent="0.25">
      <c r="A84">
        <v>83</v>
      </c>
      <c r="B84" s="4">
        <f>Config!$B$3*(1+Config!$B$5)^82</f>
        <v>300</v>
      </c>
      <c r="C84" s="4">
        <v>0</v>
      </c>
      <c r="D84" s="4">
        <f t="shared" si="6"/>
        <v>38228.05507908178</v>
      </c>
      <c r="E84" s="4">
        <f>D84*Config!$B$4</f>
        <v>344.05249571173601</v>
      </c>
      <c r="F84" s="4">
        <f>E84*Config!$B$6</f>
        <v>344.05249571173601</v>
      </c>
      <c r="G84" s="4">
        <f>E84*(1-Config!$B$6)</f>
        <v>0</v>
      </c>
      <c r="H84" s="4">
        <f t="shared" si="4"/>
        <v>38572.107574793517</v>
      </c>
      <c r="I84" s="4">
        <f t="shared" si="5"/>
        <v>38872.107574793517</v>
      </c>
      <c r="J84" s="4">
        <f t="shared" si="7"/>
        <v>25900</v>
      </c>
    </row>
    <row r="85" spans="1:10" x14ac:dyDescent="0.25">
      <c r="A85">
        <v>84</v>
      </c>
      <c r="B85" s="4">
        <f>Config!$B$3*(1+Config!$B$5)^83</f>
        <v>300</v>
      </c>
      <c r="C85" s="4">
        <v>0</v>
      </c>
      <c r="D85" s="4">
        <f t="shared" si="6"/>
        <v>38872.107574793517</v>
      </c>
      <c r="E85" s="4">
        <f>D85*Config!$B$4</f>
        <v>349.84896817314166</v>
      </c>
      <c r="F85" s="4">
        <f>E85*Config!$B$6</f>
        <v>349.84896817314166</v>
      </c>
      <c r="G85" s="4">
        <f>E85*(1-Config!$B$6)</f>
        <v>0</v>
      </c>
      <c r="H85" s="4">
        <f t="shared" si="4"/>
        <v>39221.956542966662</v>
      </c>
      <c r="I85" s="4">
        <f t="shared" si="5"/>
        <v>39521.956542966662</v>
      </c>
      <c r="J85" s="4">
        <f t="shared" si="7"/>
        <v>26200</v>
      </c>
    </row>
    <row r="86" spans="1:10" x14ac:dyDescent="0.25">
      <c r="A86">
        <v>85</v>
      </c>
      <c r="B86" s="4">
        <f>Config!$B$3*(1+Config!$B$5)^84</f>
        <v>300</v>
      </c>
      <c r="C86" s="4">
        <v>0</v>
      </c>
      <c r="D86" s="4">
        <f t="shared" si="6"/>
        <v>39521.956542966662</v>
      </c>
      <c r="E86" s="4">
        <f>D86*Config!$B$4</f>
        <v>355.69760888669992</v>
      </c>
      <c r="F86" s="4">
        <f>E86*Config!$B$6</f>
        <v>355.69760888669992</v>
      </c>
      <c r="G86" s="4">
        <f>E86*(1-Config!$B$6)</f>
        <v>0</v>
      </c>
      <c r="H86" s="4">
        <f t="shared" si="4"/>
        <v>39877.654151853363</v>
      </c>
      <c r="I86" s="4">
        <f t="shared" si="5"/>
        <v>40177.654151853363</v>
      </c>
      <c r="J86" s="4">
        <f t="shared" si="7"/>
        <v>26500</v>
      </c>
    </row>
    <row r="87" spans="1:10" x14ac:dyDescent="0.25">
      <c r="A87">
        <v>86</v>
      </c>
      <c r="B87" s="4">
        <f>Config!$B$3*(1+Config!$B$5)^85</f>
        <v>300</v>
      </c>
      <c r="C87" s="4">
        <v>0</v>
      </c>
      <c r="D87" s="4">
        <f t="shared" si="6"/>
        <v>40177.654151853363</v>
      </c>
      <c r="E87" s="4">
        <f>D87*Config!$B$4</f>
        <v>361.59888736668023</v>
      </c>
      <c r="F87" s="4">
        <f>E87*Config!$B$6</f>
        <v>361.59888736668023</v>
      </c>
      <c r="G87" s="4">
        <f>E87*(1-Config!$B$6)</f>
        <v>0</v>
      </c>
      <c r="H87" s="4">
        <f t="shared" si="4"/>
        <v>40539.253039220042</v>
      </c>
      <c r="I87" s="4">
        <f t="shared" si="5"/>
        <v>40839.253039220042</v>
      </c>
      <c r="J87" s="4">
        <f t="shared" si="7"/>
        <v>26800</v>
      </c>
    </row>
    <row r="88" spans="1:10" x14ac:dyDescent="0.25">
      <c r="A88">
        <v>87</v>
      </c>
      <c r="B88" s="4">
        <f>Config!$B$3*(1+Config!$B$5)^86</f>
        <v>300</v>
      </c>
      <c r="C88" s="4">
        <v>0</v>
      </c>
      <c r="D88" s="4">
        <f t="shared" si="6"/>
        <v>40839.253039220042</v>
      </c>
      <c r="E88" s="4">
        <f>D88*Config!$B$4</f>
        <v>367.55327735298033</v>
      </c>
      <c r="F88" s="4">
        <f>E88*Config!$B$6</f>
        <v>367.55327735298033</v>
      </c>
      <c r="G88" s="4">
        <f>E88*(1-Config!$B$6)</f>
        <v>0</v>
      </c>
      <c r="H88" s="4">
        <f t="shared" si="4"/>
        <v>41206.80631657302</v>
      </c>
      <c r="I88" s="4">
        <f t="shared" si="5"/>
        <v>41506.80631657302</v>
      </c>
      <c r="J88" s="4">
        <f t="shared" si="7"/>
        <v>27100</v>
      </c>
    </row>
    <row r="89" spans="1:10" x14ac:dyDescent="0.25">
      <c r="A89">
        <v>88</v>
      </c>
      <c r="B89" s="4">
        <f>Config!$B$3*(1+Config!$B$5)^87</f>
        <v>300</v>
      </c>
      <c r="C89" s="4">
        <v>0</v>
      </c>
      <c r="D89" s="4">
        <f t="shared" si="6"/>
        <v>41506.80631657302</v>
      </c>
      <c r="E89" s="4">
        <f>D89*Config!$B$4</f>
        <v>373.56125684915713</v>
      </c>
      <c r="F89" s="4">
        <f>E89*Config!$B$6</f>
        <v>373.56125684915713</v>
      </c>
      <c r="G89" s="4">
        <f>E89*(1-Config!$B$6)</f>
        <v>0</v>
      </c>
      <c r="H89" s="4">
        <f t="shared" si="4"/>
        <v>41880.367573422176</v>
      </c>
      <c r="I89" s="4">
        <f t="shared" si="5"/>
        <v>42180.367573422176</v>
      </c>
      <c r="J89" s="4">
        <f t="shared" si="7"/>
        <v>27400</v>
      </c>
    </row>
    <row r="90" spans="1:10" x14ac:dyDescent="0.25">
      <c r="A90">
        <v>89</v>
      </c>
      <c r="B90" s="4">
        <f>Config!$B$3*(1+Config!$B$5)^88</f>
        <v>300</v>
      </c>
      <c r="C90" s="4">
        <v>0</v>
      </c>
      <c r="D90" s="4">
        <f t="shared" si="6"/>
        <v>42180.367573422176</v>
      </c>
      <c r="E90" s="4">
        <f>D90*Config!$B$4</f>
        <v>379.62330816079958</v>
      </c>
      <c r="F90" s="4">
        <f>E90*Config!$B$6</f>
        <v>379.62330816079958</v>
      </c>
      <c r="G90" s="4">
        <f>E90*(1-Config!$B$6)</f>
        <v>0</v>
      </c>
      <c r="H90" s="4">
        <f t="shared" si="4"/>
        <v>42559.990881582977</v>
      </c>
      <c r="I90" s="4">
        <f t="shared" si="5"/>
        <v>42859.990881582977</v>
      </c>
      <c r="J90" s="4">
        <f t="shared" si="7"/>
        <v>27700</v>
      </c>
    </row>
    <row r="91" spans="1:10" x14ac:dyDescent="0.25">
      <c r="A91">
        <v>90</v>
      </c>
      <c r="B91" s="4">
        <f>Config!$B$3*(1+Config!$B$5)^89</f>
        <v>300</v>
      </c>
      <c r="C91" s="4">
        <v>0</v>
      </c>
      <c r="D91" s="4">
        <f t="shared" si="6"/>
        <v>42859.990881582977</v>
      </c>
      <c r="E91" s="4">
        <f>D91*Config!$B$4</f>
        <v>385.73991793424676</v>
      </c>
      <c r="F91" s="4">
        <f>E91*Config!$B$6</f>
        <v>385.73991793424676</v>
      </c>
      <c r="G91" s="4">
        <f>E91*(1-Config!$B$6)</f>
        <v>0</v>
      </c>
      <c r="H91" s="4">
        <f t="shared" si="4"/>
        <v>43245.730799517223</v>
      </c>
      <c r="I91" s="4">
        <f t="shared" si="5"/>
        <v>43545.730799517223</v>
      </c>
      <c r="J91" s="4">
        <f t="shared" si="7"/>
        <v>28000</v>
      </c>
    </row>
    <row r="92" spans="1:10" x14ac:dyDescent="0.25">
      <c r="A92">
        <v>91</v>
      </c>
      <c r="B92" s="4">
        <f>Config!$B$3*(1+Config!$B$5)^90</f>
        <v>300</v>
      </c>
      <c r="C92" s="4">
        <v>0</v>
      </c>
      <c r="D92" s="4">
        <f t="shared" si="6"/>
        <v>43545.730799517223</v>
      </c>
      <c r="E92" s="4">
        <f>D92*Config!$B$4</f>
        <v>391.91157719565496</v>
      </c>
      <c r="F92" s="4">
        <f>E92*Config!$B$6</f>
        <v>391.91157719565496</v>
      </c>
      <c r="G92" s="4">
        <f>E92*(1-Config!$B$6)</f>
        <v>0</v>
      </c>
      <c r="H92" s="4">
        <f t="shared" si="4"/>
        <v>43937.64237671288</v>
      </c>
      <c r="I92" s="4">
        <f t="shared" si="5"/>
        <v>44237.64237671288</v>
      </c>
      <c r="J92" s="4">
        <f t="shared" si="7"/>
        <v>28300</v>
      </c>
    </row>
    <row r="93" spans="1:10" x14ac:dyDescent="0.25">
      <c r="A93">
        <v>92</v>
      </c>
      <c r="B93" s="4">
        <f>Config!$B$3*(1+Config!$B$5)^91</f>
        <v>300</v>
      </c>
      <c r="C93" s="4">
        <v>0</v>
      </c>
      <c r="D93" s="4">
        <f t="shared" si="6"/>
        <v>44237.64237671288</v>
      </c>
      <c r="E93" s="4">
        <f>D93*Config!$B$4</f>
        <v>398.13878139041589</v>
      </c>
      <c r="F93" s="4">
        <f>E93*Config!$B$6</f>
        <v>398.13878139041589</v>
      </c>
      <c r="G93" s="4">
        <f>E93*(1-Config!$B$6)</f>
        <v>0</v>
      </c>
      <c r="H93" s="4">
        <f t="shared" si="4"/>
        <v>44635.781158103295</v>
      </c>
      <c r="I93" s="4">
        <f t="shared" si="5"/>
        <v>44935.781158103295</v>
      </c>
      <c r="J93" s="4">
        <f t="shared" si="7"/>
        <v>28600</v>
      </c>
    </row>
    <row r="94" spans="1:10" x14ac:dyDescent="0.25">
      <c r="A94">
        <v>93</v>
      </c>
      <c r="B94" s="4">
        <f>Config!$B$3*(1+Config!$B$5)^92</f>
        <v>300</v>
      </c>
      <c r="C94" s="4">
        <v>0</v>
      </c>
      <c r="D94" s="4">
        <f t="shared" si="6"/>
        <v>44935.781158103295</v>
      </c>
      <c r="E94" s="4">
        <f>D94*Config!$B$4</f>
        <v>404.42203042292959</v>
      </c>
      <c r="F94" s="4">
        <f>E94*Config!$B$6</f>
        <v>404.42203042292959</v>
      </c>
      <c r="G94" s="4">
        <f>E94*(1-Config!$B$6)</f>
        <v>0</v>
      </c>
      <c r="H94" s="4">
        <f t="shared" si="4"/>
        <v>45340.203188526226</v>
      </c>
      <c r="I94" s="4">
        <f t="shared" si="5"/>
        <v>45640.203188526226</v>
      </c>
      <c r="J94" s="4">
        <f t="shared" si="7"/>
        <v>28900</v>
      </c>
    </row>
    <row r="95" spans="1:10" x14ac:dyDescent="0.25">
      <c r="A95">
        <v>94</v>
      </c>
      <c r="B95" s="4">
        <f>Config!$B$3*(1+Config!$B$5)^93</f>
        <v>300</v>
      </c>
      <c r="C95" s="4">
        <v>0</v>
      </c>
      <c r="D95" s="4">
        <f t="shared" si="6"/>
        <v>45640.203188526226</v>
      </c>
      <c r="E95" s="4">
        <f>D95*Config!$B$4</f>
        <v>410.76182869673602</v>
      </c>
      <c r="F95" s="4">
        <f>E95*Config!$B$6</f>
        <v>410.76182869673602</v>
      </c>
      <c r="G95" s="4">
        <f>E95*(1-Config!$B$6)</f>
        <v>0</v>
      </c>
      <c r="H95" s="4">
        <f t="shared" si="4"/>
        <v>46050.965017222959</v>
      </c>
      <c r="I95" s="4">
        <f t="shared" si="5"/>
        <v>46350.965017222959</v>
      </c>
      <c r="J95" s="4">
        <f t="shared" si="7"/>
        <v>29200</v>
      </c>
    </row>
    <row r="96" spans="1:10" x14ac:dyDescent="0.25">
      <c r="A96">
        <v>95</v>
      </c>
      <c r="B96" s="4">
        <f>Config!$B$3*(1+Config!$B$5)^94</f>
        <v>300</v>
      </c>
      <c r="C96" s="4">
        <v>0</v>
      </c>
      <c r="D96" s="4">
        <f t="shared" si="6"/>
        <v>46350.965017222959</v>
      </c>
      <c r="E96" s="4">
        <f>D96*Config!$B$4</f>
        <v>417.15868515500659</v>
      </c>
      <c r="F96" s="4">
        <f>E96*Config!$B$6</f>
        <v>417.15868515500659</v>
      </c>
      <c r="G96" s="4">
        <f>E96*(1-Config!$B$6)</f>
        <v>0</v>
      </c>
      <c r="H96" s="4">
        <f t="shared" si="4"/>
        <v>46768.123702377969</v>
      </c>
      <c r="I96" s="4">
        <f t="shared" si="5"/>
        <v>47068.123702377969</v>
      </c>
      <c r="J96" s="4">
        <f t="shared" si="7"/>
        <v>29500</v>
      </c>
    </row>
    <row r="97" spans="1:10" x14ac:dyDescent="0.25">
      <c r="A97">
        <v>96</v>
      </c>
      <c r="B97" s="4">
        <f>Config!$B$3*(1+Config!$B$5)^95</f>
        <v>300</v>
      </c>
      <c r="C97" s="4">
        <v>0</v>
      </c>
      <c r="D97" s="4">
        <f t="shared" si="6"/>
        <v>47068.123702377969</v>
      </c>
      <c r="E97" s="4">
        <f>D97*Config!$B$4</f>
        <v>423.61311332140167</v>
      </c>
      <c r="F97" s="4">
        <f>E97*Config!$B$6</f>
        <v>423.61311332140167</v>
      </c>
      <c r="G97" s="4">
        <f>E97*(1-Config!$B$6)</f>
        <v>0</v>
      </c>
      <c r="H97" s="4">
        <f t="shared" si="4"/>
        <v>47491.736815699369</v>
      </c>
      <c r="I97" s="4">
        <f t="shared" si="5"/>
        <v>47791.736815699369</v>
      </c>
      <c r="J97" s="4">
        <f t="shared" si="7"/>
        <v>29800</v>
      </c>
    </row>
    <row r="98" spans="1:10" x14ac:dyDescent="0.25">
      <c r="A98">
        <v>97</v>
      </c>
      <c r="B98" s="4">
        <f>Config!$B$3*(1+Config!$B$5)^96</f>
        <v>300</v>
      </c>
      <c r="C98" s="4">
        <v>0</v>
      </c>
      <c r="D98" s="4">
        <f t="shared" si="6"/>
        <v>47791.736815699369</v>
      </c>
      <c r="E98" s="4">
        <f>D98*Config!$B$4</f>
        <v>430.12563134129431</v>
      </c>
      <c r="F98" s="4">
        <f>E98*Config!$B$6</f>
        <v>430.12563134129431</v>
      </c>
      <c r="G98" s="4">
        <f>E98*(1-Config!$B$6)</f>
        <v>0</v>
      </c>
      <c r="H98" s="4">
        <f t="shared" si="4"/>
        <v>48221.862447040665</v>
      </c>
      <c r="I98" s="4">
        <f t="shared" si="5"/>
        <v>48521.862447040665</v>
      </c>
      <c r="J98" s="4">
        <f t="shared" si="7"/>
        <v>30100</v>
      </c>
    </row>
    <row r="99" spans="1:10" x14ac:dyDescent="0.25">
      <c r="A99">
        <v>98</v>
      </c>
      <c r="B99" s="4">
        <f>Config!$B$3*(1+Config!$B$5)^97</f>
        <v>300</v>
      </c>
      <c r="C99" s="4">
        <v>0</v>
      </c>
      <c r="D99" s="4">
        <f t="shared" si="6"/>
        <v>48521.862447040665</v>
      </c>
      <c r="E99" s="4">
        <f>D99*Config!$B$4</f>
        <v>436.69676202336598</v>
      </c>
      <c r="F99" s="4">
        <f>E99*Config!$B$6</f>
        <v>436.69676202336598</v>
      </c>
      <c r="G99" s="4">
        <f>E99*(1-Config!$B$6)</f>
        <v>0</v>
      </c>
      <c r="H99" s="4">
        <f t="shared" si="4"/>
        <v>48958.559209064028</v>
      </c>
      <c r="I99" s="4">
        <f t="shared" si="5"/>
        <v>49258.559209064028</v>
      </c>
      <c r="J99" s="4">
        <f t="shared" si="7"/>
        <v>30400</v>
      </c>
    </row>
    <row r="100" spans="1:10" x14ac:dyDescent="0.25">
      <c r="A100">
        <v>99</v>
      </c>
      <c r="B100" s="4">
        <f>Config!$B$3*(1+Config!$B$5)^98</f>
        <v>300</v>
      </c>
      <c r="C100" s="4">
        <v>0</v>
      </c>
      <c r="D100" s="4">
        <f t="shared" si="6"/>
        <v>49258.559209064028</v>
      </c>
      <c r="E100" s="4">
        <f>D100*Config!$B$4</f>
        <v>443.3270328815762</v>
      </c>
      <c r="F100" s="4">
        <f>E100*Config!$B$6</f>
        <v>443.3270328815762</v>
      </c>
      <c r="G100" s="4">
        <f>E100*(1-Config!$B$6)</f>
        <v>0</v>
      </c>
      <c r="H100" s="4">
        <f t="shared" si="4"/>
        <v>49701.886241945605</v>
      </c>
      <c r="I100" s="4">
        <f t="shared" si="5"/>
        <v>50001.886241945605</v>
      </c>
      <c r="J100" s="4">
        <f t="shared" si="7"/>
        <v>30700</v>
      </c>
    </row>
    <row r="101" spans="1:10" x14ac:dyDescent="0.25">
      <c r="A101">
        <v>100</v>
      </c>
      <c r="B101" s="4">
        <f>Config!$B$3*(1+Config!$B$5)^99</f>
        <v>300</v>
      </c>
      <c r="C101" s="4">
        <v>0</v>
      </c>
      <c r="D101" s="4">
        <f t="shared" si="6"/>
        <v>50001.886241945605</v>
      </c>
      <c r="E101" s="4">
        <f>D101*Config!$B$4</f>
        <v>450.0169761775104</v>
      </c>
      <c r="F101" s="4">
        <f>E101*Config!$B$6</f>
        <v>450.0169761775104</v>
      </c>
      <c r="G101" s="4">
        <f>E101*(1-Config!$B$6)</f>
        <v>0</v>
      </c>
      <c r="H101" s="4">
        <f t="shared" si="4"/>
        <v>50451.903218123116</v>
      </c>
      <c r="I101" s="4">
        <f t="shared" si="5"/>
        <v>50751.903218123116</v>
      </c>
      <c r="J101" s="4">
        <f t="shared" si="7"/>
        <v>31000</v>
      </c>
    </row>
    <row r="102" spans="1:10" x14ac:dyDescent="0.25">
      <c r="A102">
        <v>101</v>
      </c>
      <c r="B102" s="4">
        <f>Config!$B$3*(1+Config!$B$5)^100</f>
        <v>300</v>
      </c>
      <c r="C102" s="4">
        <v>0</v>
      </c>
      <c r="D102" s="4">
        <f t="shared" si="6"/>
        <v>50751.903218123116</v>
      </c>
      <c r="E102" s="4">
        <f>D102*Config!$B$4</f>
        <v>456.76712896310801</v>
      </c>
      <c r="F102" s="4">
        <f>E102*Config!$B$6</f>
        <v>456.76712896310801</v>
      </c>
      <c r="G102" s="4">
        <f>E102*(1-Config!$B$6)</f>
        <v>0</v>
      </c>
      <c r="H102" s="4">
        <f t="shared" si="4"/>
        <v>51208.670347086227</v>
      </c>
      <c r="I102" s="4">
        <f t="shared" si="5"/>
        <v>51508.670347086227</v>
      </c>
      <c r="J102" s="4">
        <f t="shared" si="7"/>
        <v>31300</v>
      </c>
    </row>
    <row r="103" spans="1:10" x14ac:dyDescent="0.25">
      <c r="A103">
        <v>102</v>
      </c>
      <c r="B103" s="4">
        <f>Config!$B$3*(1+Config!$B$5)^101</f>
        <v>300</v>
      </c>
      <c r="C103" s="4">
        <v>0</v>
      </c>
      <c r="D103" s="4">
        <f t="shared" si="6"/>
        <v>51508.670347086227</v>
      </c>
      <c r="E103" s="4">
        <f>D103*Config!$B$4</f>
        <v>463.57803312377598</v>
      </c>
      <c r="F103" s="4">
        <f>E103*Config!$B$6</f>
        <v>463.57803312377598</v>
      </c>
      <c r="G103" s="4">
        <f>E103*(1-Config!$B$6)</f>
        <v>0</v>
      </c>
      <c r="H103" s="4">
        <f t="shared" si="4"/>
        <v>51972.248380210003</v>
      </c>
      <c r="I103" s="4">
        <f t="shared" si="5"/>
        <v>52272.248380210003</v>
      </c>
      <c r="J103" s="4">
        <f t="shared" si="7"/>
        <v>31600</v>
      </c>
    </row>
    <row r="104" spans="1:10" x14ac:dyDescent="0.25">
      <c r="A104">
        <v>103</v>
      </c>
      <c r="B104" s="4">
        <f>Config!$B$3*(1+Config!$B$5)^102</f>
        <v>300</v>
      </c>
      <c r="C104" s="4">
        <v>0</v>
      </c>
      <c r="D104" s="4">
        <f t="shared" si="6"/>
        <v>52272.248380210003</v>
      </c>
      <c r="E104" s="4">
        <f>D104*Config!$B$4</f>
        <v>470.45023542189</v>
      </c>
      <c r="F104" s="4">
        <f>E104*Config!$B$6</f>
        <v>470.45023542189</v>
      </c>
      <c r="G104" s="4">
        <f>E104*(1-Config!$B$6)</f>
        <v>0</v>
      </c>
      <c r="H104" s="4">
        <f t="shared" si="4"/>
        <v>52742.698615631896</v>
      </c>
      <c r="I104" s="4">
        <f t="shared" si="5"/>
        <v>53042.698615631896</v>
      </c>
      <c r="J104" s="4">
        <f t="shared" si="7"/>
        <v>31900</v>
      </c>
    </row>
    <row r="105" spans="1:10" x14ac:dyDescent="0.25">
      <c r="A105">
        <v>104</v>
      </c>
      <c r="B105" s="4">
        <f>Config!$B$3*(1+Config!$B$5)^103</f>
        <v>300</v>
      </c>
      <c r="C105" s="4">
        <v>0</v>
      </c>
      <c r="D105" s="4">
        <f t="shared" si="6"/>
        <v>53042.698615631896</v>
      </c>
      <c r="E105" s="4">
        <f>D105*Config!$B$4</f>
        <v>477.38428754068701</v>
      </c>
      <c r="F105" s="4">
        <f>E105*Config!$B$6</f>
        <v>477.38428754068701</v>
      </c>
      <c r="G105" s="4">
        <f>E105*(1-Config!$B$6)</f>
        <v>0</v>
      </c>
      <c r="H105" s="4">
        <f t="shared" si="4"/>
        <v>53520.082903172581</v>
      </c>
      <c r="I105" s="4">
        <f t="shared" si="5"/>
        <v>53820.082903172581</v>
      </c>
      <c r="J105" s="4">
        <f t="shared" si="7"/>
        <v>32200</v>
      </c>
    </row>
    <row r="106" spans="1:10" x14ac:dyDescent="0.25">
      <c r="A106">
        <v>105</v>
      </c>
      <c r="B106" s="4">
        <f>Config!$B$3*(1+Config!$B$5)^104</f>
        <v>300</v>
      </c>
      <c r="C106" s="4">
        <v>0</v>
      </c>
      <c r="D106" s="4">
        <f t="shared" si="6"/>
        <v>53820.082903172581</v>
      </c>
      <c r="E106" s="4">
        <f>D106*Config!$B$4</f>
        <v>484.3807461285532</v>
      </c>
      <c r="F106" s="4">
        <f>E106*Config!$B$6</f>
        <v>484.3807461285532</v>
      </c>
      <c r="G106" s="4">
        <f>E106*(1-Config!$B$6)</f>
        <v>0</v>
      </c>
      <c r="H106" s="4">
        <f t="shared" si="4"/>
        <v>54304.463649301135</v>
      </c>
      <c r="I106" s="4">
        <f t="shared" si="5"/>
        <v>54604.463649301135</v>
      </c>
      <c r="J106" s="4">
        <f t="shared" si="7"/>
        <v>32500</v>
      </c>
    </row>
    <row r="107" spans="1:10" x14ac:dyDescent="0.25">
      <c r="A107">
        <v>106</v>
      </c>
      <c r="B107" s="4">
        <f>Config!$B$3*(1+Config!$B$5)^105</f>
        <v>300</v>
      </c>
      <c r="C107" s="4">
        <v>0</v>
      </c>
      <c r="D107" s="4">
        <f t="shared" si="6"/>
        <v>54604.463649301135</v>
      </c>
      <c r="E107" s="4">
        <f>D107*Config!$B$4</f>
        <v>491.44017284371017</v>
      </c>
      <c r="F107" s="4">
        <f>E107*Config!$B$6</f>
        <v>491.44017284371017</v>
      </c>
      <c r="G107" s="4">
        <f>E107*(1-Config!$B$6)</f>
        <v>0</v>
      </c>
      <c r="H107" s="4">
        <f t="shared" si="4"/>
        <v>55095.903822144843</v>
      </c>
      <c r="I107" s="4">
        <f t="shared" si="5"/>
        <v>55395.903822144843</v>
      </c>
      <c r="J107" s="4">
        <f t="shared" si="7"/>
        <v>32800</v>
      </c>
    </row>
    <row r="108" spans="1:10" x14ac:dyDescent="0.25">
      <c r="A108">
        <v>107</v>
      </c>
      <c r="B108" s="4">
        <f>Config!$B$3*(1+Config!$B$5)^106</f>
        <v>300</v>
      </c>
      <c r="C108" s="4">
        <v>0</v>
      </c>
      <c r="D108" s="4">
        <f t="shared" si="6"/>
        <v>55395.903822144843</v>
      </c>
      <c r="E108" s="4">
        <f>D108*Config!$B$4</f>
        <v>498.56313439930352</v>
      </c>
      <c r="F108" s="4">
        <f>E108*Config!$B$6</f>
        <v>498.56313439930352</v>
      </c>
      <c r="G108" s="4">
        <f>E108*(1-Config!$B$6)</f>
        <v>0</v>
      </c>
      <c r="H108" s="4">
        <f t="shared" si="4"/>
        <v>55894.466956544144</v>
      </c>
      <c r="I108" s="4">
        <f t="shared" si="5"/>
        <v>56194.466956544144</v>
      </c>
      <c r="J108" s="4">
        <f t="shared" si="7"/>
        <v>33100</v>
      </c>
    </row>
    <row r="109" spans="1:10" x14ac:dyDescent="0.25">
      <c r="A109">
        <v>108</v>
      </c>
      <c r="B109" s="4">
        <f>Config!$B$3*(1+Config!$B$5)^107</f>
        <v>300</v>
      </c>
      <c r="C109" s="4">
        <v>0</v>
      </c>
      <c r="D109" s="4">
        <f t="shared" si="6"/>
        <v>56194.466956544144</v>
      </c>
      <c r="E109" s="4">
        <f>D109*Config!$B$4</f>
        <v>505.75020260889727</v>
      </c>
      <c r="F109" s="4">
        <f>E109*Config!$B$6</f>
        <v>505.75020260889727</v>
      </c>
      <c r="G109" s="4">
        <f>E109*(1-Config!$B$6)</f>
        <v>0</v>
      </c>
      <c r="H109" s="4">
        <f t="shared" si="4"/>
        <v>56700.217159153042</v>
      </c>
      <c r="I109" s="4">
        <f t="shared" si="5"/>
        <v>57000.217159153042</v>
      </c>
      <c r="J109" s="4">
        <f t="shared" si="7"/>
        <v>33400</v>
      </c>
    </row>
    <row r="110" spans="1:10" x14ac:dyDescent="0.25">
      <c r="A110">
        <v>109</v>
      </c>
      <c r="B110" s="4">
        <f>Config!$B$3*(1+Config!$B$5)^108</f>
        <v>300</v>
      </c>
      <c r="C110" s="4">
        <v>0</v>
      </c>
      <c r="D110" s="4">
        <f t="shared" si="6"/>
        <v>57000.217159153042</v>
      </c>
      <c r="E110" s="4">
        <f>D110*Config!$B$4</f>
        <v>513.00195443237737</v>
      </c>
      <c r="F110" s="4">
        <f>E110*Config!$B$6</f>
        <v>513.00195443237737</v>
      </c>
      <c r="G110" s="4">
        <f>E110*(1-Config!$B$6)</f>
        <v>0</v>
      </c>
      <c r="H110" s="4">
        <f t="shared" si="4"/>
        <v>57513.219113585423</v>
      </c>
      <c r="I110" s="4">
        <f t="shared" si="5"/>
        <v>57813.219113585423</v>
      </c>
      <c r="J110" s="4">
        <f t="shared" si="7"/>
        <v>33700</v>
      </c>
    </row>
    <row r="111" spans="1:10" x14ac:dyDescent="0.25">
      <c r="A111">
        <v>110</v>
      </c>
      <c r="B111" s="4">
        <f>Config!$B$3*(1+Config!$B$5)^109</f>
        <v>300</v>
      </c>
      <c r="C111" s="4">
        <v>0</v>
      </c>
      <c r="D111" s="4">
        <f t="shared" si="6"/>
        <v>57813.219113585423</v>
      </c>
      <c r="E111" s="4">
        <f>D111*Config!$B$4</f>
        <v>520.31897202226878</v>
      </c>
      <c r="F111" s="4">
        <f>E111*Config!$B$6</f>
        <v>520.31897202226878</v>
      </c>
      <c r="G111" s="4">
        <f>E111*(1-Config!$B$6)</f>
        <v>0</v>
      </c>
      <c r="H111" s="4">
        <f t="shared" si="4"/>
        <v>58333.538085607688</v>
      </c>
      <c r="I111" s="4">
        <f t="shared" si="5"/>
        <v>58633.538085607688</v>
      </c>
      <c r="J111" s="4">
        <f t="shared" si="7"/>
        <v>34000</v>
      </c>
    </row>
    <row r="112" spans="1:10" x14ac:dyDescent="0.25">
      <c r="A112">
        <v>111</v>
      </c>
      <c r="B112" s="4">
        <f>Config!$B$3*(1+Config!$B$5)^110</f>
        <v>300</v>
      </c>
      <c r="C112" s="4">
        <v>0</v>
      </c>
      <c r="D112" s="4">
        <f t="shared" si="6"/>
        <v>58633.538085607688</v>
      </c>
      <c r="E112" s="4">
        <f>D112*Config!$B$4</f>
        <v>527.70184277046917</v>
      </c>
      <c r="F112" s="4">
        <f>E112*Config!$B$6</f>
        <v>527.70184277046917</v>
      </c>
      <c r="G112" s="4">
        <f>E112*(1-Config!$B$6)</f>
        <v>0</v>
      </c>
      <c r="H112" s="4">
        <f t="shared" si="4"/>
        <v>59161.239928378156</v>
      </c>
      <c r="I112" s="4">
        <f t="shared" si="5"/>
        <v>59461.239928378156</v>
      </c>
      <c r="J112" s="4">
        <f t="shared" si="7"/>
        <v>34300</v>
      </c>
    </row>
    <row r="113" spans="1:10" x14ac:dyDescent="0.25">
      <c r="A113">
        <v>112</v>
      </c>
      <c r="B113" s="4">
        <f>Config!$B$3*(1+Config!$B$5)^111</f>
        <v>300</v>
      </c>
      <c r="C113" s="4">
        <v>0</v>
      </c>
      <c r="D113" s="4">
        <f t="shared" si="6"/>
        <v>59461.239928378156</v>
      </c>
      <c r="E113" s="4">
        <f>D113*Config!$B$4</f>
        <v>535.15115935540337</v>
      </c>
      <c r="F113" s="4">
        <f>E113*Config!$B$6</f>
        <v>535.15115935540337</v>
      </c>
      <c r="G113" s="4">
        <f>E113*(1-Config!$B$6)</f>
        <v>0</v>
      </c>
      <c r="H113" s="4">
        <f t="shared" si="4"/>
        <v>59996.391087733558</v>
      </c>
      <c r="I113" s="4">
        <f t="shared" si="5"/>
        <v>60296.391087733558</v>
      </c>
      <c r="J113" s="4">
        <f t="shared" si="7"/>
        <v>34600</v>
      </c>
    </row>
    <row r="114" spans="1:10" x14ac:dyDescent="0.25">
      <c r="A114">
        <v>113</v>
      </c>
      <c r="B114" s="4">
        <f>Config!$B$3*(1+Config!$B$5)^112</f>
        <v>300</v>
      </c>
      <c r="C114" s="4">
        <v>0</v>
      </c>
      <c r="D114" s="4">
        <f t="shared" si="6"/>
        <v>60296.391087733558</v>
      </c>
      <c r="E114" s="4">
        <f>D114*Config!$B$4</f>
        <v>542.66751978960201</v>
      </c>
      <c r="F114" s="4">
        <f>E114*Config!$B$6</f>
        <v>542.66751978960201</v>
      </c>
      <c r="G114" s="4">
        <f>E114*(1-Config!$B$6)</f>
        <v>0</v>
      </c>
      <c r="H114" s="4">
        <f t="shared" si="4"/>
        <v>60839.058607523162</v>
      </c>
      <c r="I114" s="4">
        <f t="shared" si="5"/>
        <v>61139.058607523162</v>
      </c>
      <c r="J114" s="4">
        <f t="shared" si="7"/>
        <v>34900</v>
      </c>
    </row>
    <row r="115" spans="1:10" x14ac:dyDescent="0.25">
      <c r="A115">
        <v>114</v>
      </c>
      <c r="B115" s="4">
        <f>Config!$B$3*(1+Config!$B$5)^113</f>
        <v>300</v>
      </c>
      <c r="C115" s="4">
        <v>0</v>
      </c>
      <c r="D115" s="4">
        <f t="shared" si="6"/>
        <v>61139.058607523162</v>
      </c>
      <c r="E115" s="4">
        <f>D115*Config!$B$4</f>
        <v>550.25152746770846</v>
      </c>
      <c r="F115" s="4">
        <f>E115*Config!$B$6</f>
        <v>550.25152746770846</v>
      </c>
      <c r="G115" s="4">
        <f>E115*(1-Config!$B$6)</f>
        <v>0</v>
      </c>
      <c r="H115" s="4">
        <f t="shared" si="4"/>
        <v>61689.310134990868</v>
      </c>
      <c r="I115" s="4">
        <f t="shared" si="5"/>
        <v>61989.310134990868</v>
      </c>
      <c r="J115" s="4">
        <f t="shared" si="7"/>
        <v>35200</v>
      </c>
    </row>
    <row r="116" spans="1:10" x14ac:dyDescent="0.25">
      <c r="A116">
        <v>115</v>
      </c>
      <c r="B116" s="4">
        <f>Config!$B$3*(1+Config!$B$5)^114</f>
        <v>300</v>
      </c>
      <c r="C116" s="4">
        <v>0</v>
      </c>
      <c r="D116" s="4">
        <f t="shared" si="6"/>
        <v>61989.310134990868</v>
      </c>
      <c r="E116" s="4">
        <f>D116*Config!$B$4</f>
        <v>557.90379121491776</v>
      </c>
      <c r="F116" s="4">
        <f>E116*Config!$B$6</f>
        <v>557.90379121491776</v>
      </c>
      <c r="G116" s="4">
        <f>E116*(1-Config!$B$6)</f>
        <v>0</v>
      </c>
      <c r="H116" s="4">
        <f t="shared" si="4"/>
        <v>62547.213926205783</v>
      </c>
      <c r="I116" s="4">
        <f t="shared" si="5"/>
        <v>62847.213926205783</v>
      </c>
      <c r="J116" s="4">
        <f t="shared" si="7"/>
        <v>35500</v>
      </c>
    </row>
    <row r="117" spans="1:10" x14ac:dyDescent="0.25">
      <c r="A117">
        <v>116</v>
      </c>
      <c r="B117" s="4">
        <f>Config!$B$3*(1+Config!$B$5)^115</f>
        <v>300</v>
      </c>
      <c r="C117" s="4">
        <v>0</v>
      </c>
      <c r="D117" s="4">
        <f t="shared" si="6"/>
        <v>62847.213926205783</v>
      </c>
      <c r="E117" s="4">
        <f>D117*Config!$B$4</f>
        <v>565.62492533585203</v>
      </c>
      <c r="F117" s="4">
        <f>E117*Config!$B$6</f>
        <v>565.62492533585203</v>
      </c>
      <c r="G117" s="4">
        <f>E117*(1-Config!$B$6)</f>
        <v>0</v>
      </c>
      <c r="H117" s="4">
        <f t="shared" si="4"/>
        <v>63412.838851541637</v>
      </c>
      <c r="I117" s="4">
        <f t="shared" si="5"/>
        <v>63712.838851541637</v>
      </c>
      <c r="J117" s="4">
        <f t="shared" si="7"/>
        <v>35800</v>
      </c>
    </row>
    <row r="118" spans="1:10" x14ac:dyDescent="0.25">
      <c r="A118">
        <v>117</v>
      </c>
      <c r="B118" s="4">
        <f>Config!$B$3*(1+Config!$B$5)^116</f>
        <v>300</v>
      </c>
      <c r="C118" s="4">
        <v>0</v>
      </c>
      <c r="D118" s="4">
        <f t="shared" si="6"/>
        <v>63712.838851541637</v>
      </c>
      <c r="E118" s="4">
        <f>D118*Config!$B$4</f>
        <v>573.41554966387469</v>
      </c>
      <c r="F118" s="4">
        <f>E118*Config!$B$6</f>
        <v>573.41554966387469</v>
      </c>
      <c r="G118" s="4">
        <f>E118*(1-Config!$B$6)</f>
        <v>0</v>
      </c>
      <c r="H118" s="4">
        <f t="shared" si="4"/>
        <v>64286.254401205515</v>
      </c>
      <c r="I118" s="4">
        <f t="shared" si="5"/>
        <v>64586.254401205515</v>
      </c>
      <c r="J118" s="4">
        <f t="shared" si="7"/>
        <v>36100</v>
      </c>
    </row>
    <row r="119" spans="1:10" x14ac:dyDescent="0.25">
      <c r="A119">
        <v>118</v>
      </c>
      <c r="B119" s="4">
        <f>Config!$B$3*(1+Config!$B$5)^117</f>
        <v>300</v>
      </c>
      <c r="C119" s="4">
        <v>0</v>
      </c>
      <c r="D119" s="4">
        <f t="shared" si="6"/>
        <v>64586.254401205515</v>
      </c>
      <c r="E119" s="4">
        <f>D119*Config!$B$4</f>
        <v>581.27628961084963</v>
      </c>
      <c r="F119" s="4">
        <f>E119*Config!$B$6</f>
        <v>581.27628961084963</v>
      </c>
      <c r="G119" s="4">
        <f>E119*(1-Config!$B$6)</f>
        <v>0</v>
      </c>
      <c r="H119" s="4">
        <f t="shared" si="4"/>
        <v>65167.530690816362</v>
      </c>
      <c r="I119" s="4">
        <f t="shared" si="5"/>
        <v>65467.530690816362</v>
      </c>
      <c r="J119" s="4">
        <f t="shared" si="7"/>
        <v>36400</v>
      </c>
    </row>
    <row r="120" spans="1:10" x14ac:dyDescent="0.25">
      <c r="A120">
        <v>119</v>
      </c>
      <c r="B120" s="4">
        <f>Config!$B$3*(1+Config!$B$5)^118</f>
        <v>300</v>
      </c>
      <c r="C120" s="4">
        <v>0</v>
      </c>
      <c r="D120" s="4">
        <f t="shared" si="6"/>
        <v>65467.530690816362</v>
      </c>
      <c r="E120" s="4">
        <f>D120*Config!$B$4</f>
        <v>589.20777621734726</v>
      </c>
      <c r="F120" s="4">
        <f>E120*Config!$B$6</f>
        <v>589.20777621734726</v>
      </c>
      <c r="G120" s="4">
        <f>E120*(1-Config!$B$6)</f>
        <v>0</v>
      </c>
      <c r="H120" s="4">
        <f t="shared" si="4"/>
        <v>66056.738467033705</v>
      </c>
      <c r="I120" s="4">
        <f t="shared" si="5"/>
        <v>66356.738467033705</v>
      </c>
      <c r="J120" s="4">
        <f t="shared" si="7"/>
        <v>36700</v>
      </c>
    </row>
    <row r="121" spans="1:10" x14ac:dyDescent="0.25">
      <c r="A121">
        <v>120</v>
      </c>
      <c r="B121" s="4">
        <f>Config!$B$3*(1+Config!$B$5)^119</f>
        <v>300</v>
      </c>
      <c r="C121" s="4">
        <v>0</v>
      </c>
      <c r="D121" s="4">
        <f t="shared" si="6"/>
        <v>66356.738467033705</v>
      </c>
      <c r="E121" s="4">
        <f>D121*Config!$B$4</f>
        <v>597.21064620330333</v>
      </c>
      <c r="F121" s="4">
        <f>E121*Config!$B$6</f>
        <v>597.21064620330333</v>
      </c>
      <c r="G121" s="4">
        <f>E121*(1-Config!$B$6)</f>
        <v>0</v>
      </c>
      <c r="H121" s="4">
        <f t="shared" si="4"/>
        <v>66953.949113237002</v>
      </c>
      <c r="I121" s="4">
        <f t="shared" si="5"/>
        <v>67253.949113237002</v>
      </c>
      <c r="J121" s="4">
        <f t="shared" si="7"/>
        <v>37000</v>
      </c>
    </row>
    <row r="122" spans="1:10" x14ac:dyDescent="0.25">
      <c r="A122">
        <v>121</v>
      </c>
      <c r="B122" s="4">
        <f>Config!$B$3*(1+Config!$B$5)^120</f>
        <v>300</v>
      </c>
      <c r="C122" s="4">
        <v>0</v>
      </c>
      <c r="D122" s="4">
        <f t="shared" si="6"/>
        <v>67253.949113237002</v>
      </c>
      <c r="E122" s="4">
        <f>D122*Config!$B$4</f>
        <v>605.285542019133</v>
      </c>
      <c r="F122" s="4">
        <f>E122*Config!$B$6</f>
        <v>605.285542019133</v>
      </c>
      <c r="G122" s="4">
        <f>E122*(1-Config!$B$6)</f>
        <v>0</v>
      </c>
      <c r="H122" s="4">
        <f t="shared" si="4"/>
        <v>67859.234655256136</v>
      </c>
      <c r="I122" s="4">
        <f t="shared" si="5"/>
        <v>68159.234655256136</v>
      </c>
      <c r="J122" s="4">
        <f t="shared" si="7"/>
        <v>37300</v>
      </c>
    </row>
    <row r="123" spans="1:10" x14ac:dyDescent="0.25">
      <c r="A123">
        <v>122</v>
      </c>
      <c r="B123" s="4">
        <f>Config!$B$3*(1+Config!$B$5)^121</f>
        <v>300</v>
      </c>
      <c r="C123" s="4">
        <v>0</v>
      </c>
      <c r="D123" s="4">
        <f t="shared" si="6"/>
        <v>68159.234655256136</v>
      </c>
      <c r="E123" s="4">
        <f>D123*Config!$B$4</f>
        <v>613.43311189730514</v>
      </c>
      <c r="F123" s="4">
        <f>E123*Config!$B$6</f>
        <v>613.43311189730514</v>
      </c>
      <c r="G123" s="4">
        <f>E123*(1-Config!$B$6)</f>
        <v>0</v>
      </c>
      <c r="H123" s="4">
        <f t="shared" si="4"/>
        <v>68772.667767153442</v>
      </c>
      <c r="I123" s="4">
        <f t="shared" si="5"/>
        <v>69072.667767153442</v>
      </c>
      <c r="J123" s="4">
        <f t="shared" si="7"/>
        <v>37600</v>
      </c>
    </row>
    <row r="124" spans="1:10" x14ac:dyDescent="0.25">
      <c r="A124">
        <v>123</v>
      </c>
      <c r="B124" s="4">
        <f>Config!$B$3*(1+Config!$B$5)^122</f>
        <v>300</v>
      </c>
      <c r="C124" s="4">
        <v>0</v>
      </c>
      <c r="D124" s="4">
        <f t="shared" si="6"/>
        <v>69072.667767153442</v>
      </c>
      <c r="E124" s="4">
        <f>D124*Config!$B$4</f>
        <v>621.65400990438093</v>
      </c>
      <c r="F124" s="4">
        <f>E124*Config!$B$6</f>
        <v>621.65400990438093</v>
      </c>
      <c r="G124" s="4">
        <f>E124*(1-Config!$B$6)</f>
        <v>0</v>
      </c>
      <c r="H124" s="4">
        <f t="shared" si="4"/>
        <v>69694.321777057819</v>
      </c>
      <c r="I124" s="4">
        <f t="shared" si="5"/>
        <v>69994.321777057819</v>
      </c>
      <c r="J124" s="4">
        <f t="shared" si="7"/>
        <v>37900</v>
      </c>
    </row>
    <row r="125" spans="1:10" x14ac:dyDescent="0.25">
      <c r="A125">
        <v>124</v>
      </c>
      <c r="B125" s="4">
        <f>Config!$B$3*(1+Config!$B$5)^123</f>
        <v>300</v>
      </c>
      <c r="C125" s="4">
        <v>0</v>
      </c>
      <c r="D125" s="4">
        <f t="shared" si="6"/>
        <v>69994.321777057819</v>
      </c>
      <c r="E125" s="4">
        <f>D125*Config!$B$4</f>
        <v>629.9488959935203</v>
      </c>
      <c r="F125" s="4">
        <f>E125*Config!$B$6</f>
        <v>629.9488959935203</v>
      </c>
      <c r="G125" s="4">
        <f>E125*(1-Config!$B$6)</f>
        <v>0</v>
      </c>
      <c r="H125" s="4">
        <f t="shared" si="4"/>
        <v>70624.270673051346</v>
      </c>
      <c r="I125" s="4">
        <f t="shared" si="5"/>
        <v>70924.270673051346</v>
      </c>
      <c r="J125" s="4">
        <f t="shared" si="7"/>
        <v>38200</v>
      </c>
    </row>
    <row r="126" spans="1:10" x14ac:dyDescent="0.25">
      <c r="A126">
        <v>125</v>
      </c>
      <c r="B126" s="4">
        <f>Config!$B$3*(1+Config!$B$5)^124</f>
        <v>300</v>
      </c>
      <c r="C126" s="4">
        <v>0</v>
      </c>
      <c r="D126" s="4">
        <f t="shared" si="6"/>
        <v>70924.270673051346</v>
      </c>
      <c r="E126" s="4">
        <f>D126*Config!$B$4</f>
        <v>638.31843605746201</v>
      </c>
      <c r="F126" s="4">
        <f>E126*Config!$B$6</f>
        <v>638.31843605746201</v>
      </c>
      <c r="G126" s="4">
        <f>E126*(1-Config!$B$6)</f>
        <v>0</v>
      </c>
      <c r="H126" s="4">
        <f t="shared" si="4"/>
        <v>71562.589109108812</v>
      </c>
      <c r="I126" s="4">
        <f t="shared" si="5"/>
        <v>71862.589109108812</v>
      </c>
      <c r="J126" s="4">
        <f t="shared" si="7"/>
        <v>38500</v>
      </c>
    </row>
    <row r="127" spans="1:10" x14ac:dyDescent="0.25">
      <c r="A127">
        <v>126</v>
      </c>
      <c r="B127" s="4">
        <f>Config!$B$3*(1+Config!$B$5)^125</f>
        <v>300</v>
      </c>
      <c r="C127" s="4">
        <v>0</v>
      </c>
      <c r="D127" s="4">
        <f t="shared" si="6"/>
        <v>71862.589109108812</v>
      </c>
      <c r="E127" s="4">
        <f>D127*Config!$B$4</f>
        <v>646.76330198197923</v>
      </c>
      <c r="F127" s="4">
        <f>E127*Config!$B$6</f>
        <v>646.76330198197923</v>
      </c>
      <c r="G127" s="4">
        <f>E127*(1-Config!$B$6)</f>
        <v>0</v>
      </c>
      <c r="H127" s="4">
        <f t="shared" si="4"/>
        <v>72509.352411090789</v>
      </c>
      <c r="I127" s="4">
        <f t="shared" si="5"/>
        <v>72809.352411090789</v>
      </c>
      <c r="J127" s="4">
        <f t="shared" si="7"/>
        <v>38800</v>
      </c>
    </row>
    <row r="128" spans="1:10" x14ac:dyDescent="0.25">
      <c r="A128">
        <v>127</v>
      </c>
      <c r="B128" s="4">
        <f>Config!$B$3*(1+Config!$B$5)^126</f>
        <v>300</v>
      </c>
      <c r="C128" s="4">
        <v>0</v>
      </c>
      <c r="D128" s="4">
        <f t="shared" si="6"/>
        <v>72809.352411090789</v>
      </c>
      <c r="E128" s="4">
        <f>D128*Config!$B$4</f>
        <v>655.28417169981708</v>
      </c>
      <c r="F128" s="4">
        <f>E128*Config!$B$6</f>
        <v>655.28417169981708</v>
      </c>
      <c r="G128" s="4">
        <f>E128*(1-Config!$B$6)</f>
        <v>0</v>
      </c>
      <c r="H128" s="4">
        <f t="shared" si="4"/>
        <v>73464.636582790612</v>
      </c>
      <c r="I128" s="4">
        <f t="shared" si="5"/>
        <v>73764.636582790612</v>
      </c>
      <c r="J128" s="4">
        <f t="shared" si="7"/>
        <v>39100</v>
      </c>
    </row>
    <row r="129" spans="1:10" x14ac:dyDescent="0.25">
      <c r="A129">
        <v>128</v>
      </c>
      <c r="B129" s="4">
        <f>Config!$B$3*(1+Config!$B$5)^127</f>
        <v>300</v>
      </c>
      <c r="C129" s="4">
        <v>0</v>
      </c>
      <c r="D129" s="4">
        <f t="shared" si="6"/>
        <v>73764.636582790612</v>
      </c>
      <c r="E129" s="4">
        <f>D129*Config!$B$4</f>
        <v>663.88172924511548</v>
      </c>
      <c r="F129" s="4">
        <f>E129*Config!$B$6</f>
        <v>663.88172924511548</v>
      </c>
      <c r="G129" s="4">
        <f>E129*(1-Config!$B$6)</f>
        <v>0</v>
      </c>
      <c r="H129" s="4">
        <f t="shared" si="4"/>
        <v>74428.518312035725</v>
      </c>
      <c r="I129" s="4">
        <f t="shared" si="5"/>
        <v>74728.518312035725</v>
      </c>
      <c r="J129" s="4">
        <f t="shared" si="7"/>
        <v>39400</v>
      </c>
    </row>
    <row r="130" spans="1:10" x14ac:dyDescent="0.25">
      <c r="A130">
        <v>129</v>
      </c>
      <c r="B130" s="4">
        <f>Config!$B$3*(1+Config!$B$5)^128</f>
        <v>300</v>
      </c>
      <c r="C130" s="4">
        <v>0</v>
      </c>
      <c r="D130" s="4">
        <f t="shared" si="6"/>
        <v>74728.518312035725</v>
      </c>
      <c r="E130" s="4">
        <f>D130*Config!$B$4</f>
        <v>672.55666480832144</v>
      </c>
      <c r="F130" s="4">
        <f>E130*Config!$B$6</f>
        <v>672.55666480832144</v>
      </c>
      <c r="G130" s="4">
        <f>E130*(1-Config!$B$6)</f>
        <v>0</v>
      </c>
      <c r="H130" s="4">
        <f t="shared" ref="H130:H193" si="8">D130+F130</f>
        <v>75401.074976844044</v>
      </c>
      <c r="I130" s="4">
        <f t="shared" ref="I130:I193" si="9">H130+B130+C130</f>
        <v>75701.074976844044</v>
      </c>
      <c r="J130" s="4">
        <f t="shared" si="7"/>
        <v>39700</v>
      </c>
    </row>
    <row r="131" spans="1:10" x14ac:dyDescent="0.25">
      <c r="A131">
        <v>130</v>
      </c>
      <c r="B131" s="4">
        <f>Config!$B$3*(1+Config!$B$5)^129</f>
        <v>300</v>
      </c>
      <c r="C131" s="4">
        <v>0</v>
      </c>
      <c r="D131" s="4">
        <f t="shared" ref="D131:D194" si="10">I130</f>
        <v>75701.074976844044</v>
      </c>
      <c r="E131" s="4">
        <f>D131*Config!$B$4</f>
        <v>681.30967479159631</v>
      </c>
      <c r="F131" s="4">
        <f>E131*Config!$B$6</f>
        <v>681.30967479159631</v>
      </c>
      <c r="G131" s="4">
        <f>E131*(1-Config!$B$6)</f>
        <v>0</v>
      </c>
      <c r="H131" s="4">
        <f t="shared" si="8"/>
        <v>76382.384651635643</v>
      </c>
      <c r="I131" s="4">
        <f t="shared" si="9"/>
        <v>76682.384651635643</v>
      </c>
      <c r="J131" s="4">
        <f t="shared" ref="J131:J194" si="11">J130+B131</f>
        <v>40000</v>
      </c>
    </row>
    <row r="132" spans="1:10" x14ac:dyDescent="0.25">
      <c r="A132">
        <v>131</v>
      </c>
      <c r="B132" s="4">
        <f>Config!$B$3*(1+Config!$B$5)^130</f>
        <v>300</v>
      </c>
      <c r="C132" s="4">
        <v>0</v>
      </c>
      <c r="D132" s="4">
        <f t="shared" si="10"/>
        <v>76682.384651635643</v>
      </c>
      <c r="E132" s="4">
        <f>D132*Config!$B$4</f>
        <v>690.14146186472078</v>
      </c>
      <c r="F132" s="4">
        <f>E132*Config!$B$6</f>
        <v>690.14146186472078</v>
      </c>
      <c r="G132" s="4">
        <f>E132*(1-Config!$B$6)</f>
        <v>0</v>
      </c>
      <c r="H132" s="4">
        <f t="shared" si="8"/>
        <v>77372.526113500368</v>
      </c>
      <c r="I132" s="4">
        <f t="shared" si="9"/>
        <v>77672.526113500368</v>
      </c>
      <c r="J132" s="4">
        <f t="shared" si="11"/>
        <v>40300</v>
      </c>
    </row>
    <row r="133" spans="1:10" x14ac:dyDescent="0.25">
      <c r="A133">
        <v>132</v>
      </c>
      <c r="B133" s="4">
        <f>Config!$B$3*(1+Config!$B$5)^131</f>
        <v>300</v>
      </c>
      <c r="C133" s="4">
        <v>0</v>
      </c>
      <c r="D133" s="4">
        <f t="shared" si="10"/>
        <v>77672.526113500368</v>
      </c>
      <c r="E133" s="4">
        <f>D133*Config!$B$4</f>
        <v>699.05273502150328</v>
      </c>
      <c r="F133" s="4">
        <f>E133*Config!$B$6</f>
        <v>699.05273502150328</v>
      </c>
      <c r="G133" s="4">
        <f>E133*(1-Config!$B$6)</f>
        <v>0</v>
      </c>
      <c r="H133" s="4">
        <f t="shared" si="8"/>
        <v>78371.578848521865</v>
      </c>
      <c r="I133" s="4">
        <f t="shared" si="9"/>
        <v>78671.578848521865</v>
      </c>
      <c r="J133" s="4">
        <f t="shared" si="11"/>
        <v>40600</v>
      </c>
    </row>
    <row r="134" spans="1:10" x14ac:dyDescent="0.25">
      <c r="A134">
        <v>133</v>
      </c>
      <c r="B134" s="4">
        <f>Config!$B$3*(1+Config!$B$5)^132</f>
        <v>300</v>
      </c>
      <c r="C134" s="4">
        <v>0</v>
      </c>
      <c r="D134" s="4">
        <f t="shared" si="10"/>
        <v>78671.578848521865</v>
      </c>
      <c r="E134" s="4">
        <f>D134*Config!$B$4</f>
        <v>708.04420963669679</v>
      </c>
      <c r="F134" s="4">
        <f>E134*Config!$B$6</f>
        <v>708.04420963669679</v>
      </c>
      <c r="G134" s="4">
        <f>E134*(1-Config!$B$6)</f>
        <v>0</v>
      </c>
      <c r="H134" s="4">
        <f t="shared" si="8"/>
        <v>79379.623058158555</v>
      </c>
      <c r="I134" s="4">
        <f t="shared" si="9"/>
        <v>79679.623058158555</v>
      </c>
      <c r="J134" s="4">
        <f t="shared" si="11"/>
        <v>40900</v>
      </c>
    </row>
    <row r="135" spans="1:10" x14ac:dyDescent="0.25">
      <c r="A135">
        <v>134</v>
      </c>
      <c r="B135" s="4">
        <f>Config!$B$3*(1+Config!$B$5)^133</f>
        <v>300</v>
      </c>
      <c r="C135" s="4">
        <v>0</v>
      </c>
      <c r="D135" s="4">
        <f t="shared" si="10"/>
        <v>79679.623058158555</v>
      </c>
      <c r="E135" s="4">
        <f>D135*Config!$B$4</f>
        <v>717.11660752342698</v>
      </c>
      <c r="F135" s="4">
        <f>E135*Config!$B$6</f>
        <v>717.11660752342698</v>
      </c>
      <c r="G135" s="4">
        <f>E135*(1-Config!$B$6)</f>
        <v>0</v>
      </c>
      <c r="H135" s="4">
        <f t="shared" si="8"/>
        <v>80396.739665681976</v>
      </c>
      <c r="I135" s="4">
        <f t="shared" si="9"/>
        <v>80696.739665681976</v>
      </c>
      <c r="J135" s="4">
        <f t="shared" si="11"/>
        <v>41200</v>
      </c>
    </row>
    <row r="136" spans="1:10" x14ac:dyDescent="0.25">
      <c r="A136">
        <v>135</v>
      </c>
      <c r="B136" s="4">
        <f>Config!$B$3*(1+Config!$B$5)^134</f>
        <v>300</v>
      </c>
      <c r="C136" s="4">
        <v>0</v>
      </c>
      <c r="D136" s="4">
        <f t="shared" si="10"/>
        <v>80696.739665681976</v>
      </c>
      <c r="E136" s="4">
        <f>D136*Config!$B$4</f>
        <v>726.27065699113768</v>
      </c>
      <c r="F136" s="4">
        <f>E136*Config!$B$6</f>
        <v>726.27065699113768</v>
      </c>
      <c r="G136" s="4">
        <f>E136*(1-Config!$B$6)</f>
        <v>0</v>
      </c>
      <c r="H136" s="4">
        <f t="shared" si="8"/>
        <v>81423.010322673115</v>
      </c>
      <c r="I136" s="4">
        <f t="shared" si="9"/>
        <v>81723.010322673115</v>
      </c>
      <c r="J136" s="4">
        <f t="shared" si="11"/>
        <v>41500</v>
      </c>
    </row>
    <row r="137" spans="1:10" x14ac:dyDescent="0.25">
      <c r="A137">
        <v>136</v>
      </c>
      <c r="B137" s="4">
        <f>Config!$B$3*(1+Config!$B$5)^135</f>
        <v>300</v>
      </c>
      <c r="C137" s="4">
        <v>0</v>
      </c>
      <c r="D137" s="4">
        <f t="shared" si="10"/>
        <v>81723.010322673115</v>
      </c>
      <c r="E137" s="4">
        <f>D137*Config!$B$4</f>
        <v>735.50709290405803</v>
      </c>
      <c r="F137" s="4">
        <f>E137*Config!$B$6</f>
        <v>735.50709290405803</v>
      </c>
      <c r="G137" s="4">
        <f>E137*(1-Config!$B$6)</f>
        <v>0</v>
      </c>
      <c r="H137" s="4">
        <f t="shared" si="8"/>
        <v>82458.517415577167</v>
      </c>
      <c r="I137" s="4">
        <f t="shared" si="9"/>
        <v>82758.517415577167</v>
      </c>
      <c r="J137" s="4">
        <f t="shared" si="11"/>
        <v>41800</v>
      </c>
    </row>
    <row r="138" spans="1:10" x14ac:dyDescent="0.25">
      <c r="A138">
        <v>137</v>
      </c>
      <c r="B138" s="4">
        <f>Config!$B$3*(1+Config!$B$5)^136</f>
        <v>300</v>
      </c>
      <c r="C138" s="4">
        <v>0</v>
      </c>
      <c r="D138" s="4">
        <f t="shared" si="10"/>
        <v>82758.517415577167</v>
      </c>
      <c r="E138" s="4">
        <f>D138*Config!$B$4</f>
        <v>744.82665674019449</v>
      </c>
      <c r="F138" s="4">
        <f>E138*Config!$B$6</f>
        <v>744.82665674019449</v>
      </c>
      <c r="G138" s="4">
        <f>E138*(1-Config!$B$6)</f>
        <v>0</v>
      </c>
      <c r="H138" s="4">
        <f t="shared" si="8"/>
        <v>83503.344072317355</v>
      </c>
      <c r="I138" s="4">
        <f t="shared" si="9"/>
        <v>83803.344072317355</v>
      </c>
      <c r="J138" s="4">
        <f t="shared" si="11"/>
        <v>42100</v>
      </c>
    </row>
    <row r="139" spans="1:10" x14ac:dyDescent="0.25">
      <c r="A139">
        <v>138</v>
      </c>
      <c r="B139" s="4">
        <f>Config!$B$3*(1+Config!$B$5)^137</f>
        <v>300</v>
      </c>
      <c r="C139" s="4">
        <v>0</v>
      </c>
      <c r="D139" s="4">
        <f t="shared" si="10"/>
        <v>83803.344072317355</v>
      </c>
      <c r="E139" s="4">
        <f>D139*Config!$B$4</f>
        <v>754.23009665085613</v>
      </c>
      <c r="F139" s="4">
        <f>E139*Config!$B$6</f>
        <v>754.23009665085613</v>
      </c>
      <c r="G139" s="4">
        <f>E139*(1-Config!$B$6)</f>
        <v>0</v>
      </c>
      <c r="H139" s="4">
        <f t="shared" si="8"/>
        <v>84557.574168968218</v>
      </c>
      <c r="I139" s="4">
        <f t="shared" si="9"/>
        <v>84857.574168968218</v>
      </c>
      <c r="J139" s="4">
        <f t="shared" si="11"/>
        <v>42400</v>
      </c>
    </row>
    <row r="140" spans="1:10" x14ac:dyDescent="0.25">
      <c r="A140">
        <v>139</v>
      </c>
      <c r="B140" s="4">
        <f>Config!$B$3*(1+Config!$B$5)^138</f>
        <v>300</v>
      </c>
      <c r="C140" s="4">
        <v>0</v>
      </c>
      <c r="D140" s="4">
        <f t="shared" si="10"/>
        <v>84857.574168968218</v>
      </c>
      <c r="E140" s="4">
        <f>D140*Config!$B$4</f>
        <v>763.71816752071391</v>
      </c>
      <c r="F140" s="4">
        <f>E140*Config!$B$6</f>
        <v>763.71816752071391</v>
      </c>
      <c r="G140" s="4">
        <f>E140*(1-Config!$B$6)</f>
        <v>0</v>
      </c>
      <c r="H140" s="4">
        <f t="shared" si="8"/>
        <v>85621.292336488928</v>
      </c>
      <c r="I140" s="4">
        <f t="shared" si="9"/>
        <v>85921.292336488928</v>
      </c>
      <c r="J140" s="4">
        <f t="shared" si="11"/>
        <v>42700</v>
      </c>
    </row>
    <row r="141" spans="1:10" x14ac:dyDescent="0.25">
      <c r="A141">
        <v>140</v>
      </c>
      <c r="B141" s="4">
        <f>Config!$B$3*(1+Config!$B$5)^139</f>
        <v>300</v>
      </c>
      <c r="C141" s="4">
        <v>0</v>
      </c>
      <c r="D141" s="4">
        <f t="shared" si="10"/>
        <v>85921.292336488928</v>
      </c>
      <c r="E141" s="4">
        <f>D141*Config!$B$4</f>
        <v>773.29163102840027</v>
      </c>
      <c r="F141" s="4">
        <f>E141*Config!$B$6</f>
        <v>773.29163102840027</v>
      </c>
      <c r="G141" s="4">
        <f>E141*(1-Config!$B$6)</f>
        <v>0</v>
      </c>
      <c r="H141" s="4">
        <f t="shared" si="8"/>
        <v>86694.583967517334</v>
      </c>
      <c r="I141" s="4">
        <f t="shared" si="9"/>
        <v>86994.583967517334</v>
      </c>
      <c r="J141" s="4">
        <f t="shared" si="11"/>
        <v>43000</v>
      </c>
    </row>
    <row r="142" spans="1:10" x14ac:dyDescent="0.25">
      <c r="A142">
        <v>141</v>
      </c>
      <c r="B142" s="4">
        <f>Config!$B$3*(1+Config!$B$5)^140</f>
        <v>300</v>
      </c>
      <c r="C142" s="4">
        <v>0</v>
      </c>
      <c r="D142" s="4">
        <f t="shared" si="10"/>
        <v>86994.583967517334</v>
      </c>
      <c r="E142" s="4">
        <f>D142*Config!$B$4</f>
        <v>782.95125570765595</v>
      </c>
      <c r="F142" s="4">
        <f>E142*Config!$B$6</f>
        <v>782.95125570765595</v>
      </c>
      <c r="G142" s="4">
        <f>E142*(1-Config!$B$6)</f>
        <v>0</v>
      </c>
      <c r="H142" s="4">
        <f t="shared" si="8"/>
        <v>87777.535223224986</v>
      </c>
      <c r="I142" s="4">
        <f t="shared" si="9"/>
        <v>88077.535223224986</v>
      </c>
      <c r="J142" s="4">
        <f t="shared" si="11"/>
        <v>43300</v>
      </c>
    </row>
    <row r="143" spans="1:10" x14ac:dyDescent="0.25">
      <c r="A143">
        <v>142</v>
      </c>
      <c r="B143" s="4">
        <f>Config!$B$3*(1+Config!$B$5)^141</f>
        <v>300</v>
      </c>
      <c r="C143" s="4">
        <v>0</v>
      </c>
      <c r="D143" s="4">
        <f t="shared" si="10"/>
        <v>88077.535223224986</v>
      </c>
      <c r="E143" s="4">
        <f>D143*Config!$B$4</f>
        <v>792.69781700902479</v>
      </c>
      <c r="F143" s="4">
        <f>E143*Config!$B$6</f>
        <v>792.69781700902479</v>
      </c>
      <c r="G143" s="4">
        <f>E143*(1-Config!$B$6)</f>
        <v>0</v>
      </c>
      <c r="H143" s="4">
        <f t="shared" si="8"/>
        <v>88870.233040234016</v>
      </c>
      <c r="I143" s="4">
        <f t="shared" si="9"/>
        <v>89170.233040234016</v>
      </c>
      <c r="J143" s="4">
        <f t="shared" si="11"/>
        <v>43600</v>
      </c>
    </row>
    <row r="144" spans="1:10" x14ac:dyDescent="0.25">
      <c r="A144">
        <v>143</v>
      </c>
      <c r="B144" s="4">
        <f>Config!$B$3*(1+Config!$B$5)^142</f>
        <v>300</v>
      </c>
      <c r="C144" s="4">
        <v>0</v>
      </c>
      <c r="D144" s="4">
        <f t="shared" si="10"/>
        <v>89170.233040234016</v>
      </c>
      <c r="E144" s="4">
        <f>D144*Config!$B$4</f>
        <v>802.53209736210613</v>
      </c>
      <c r="F144" s="4">
        <f>E144*Config!$B$6</f>
        <v>802.53209736210613</v>
      </c>
      <c r="G144" s="4">
        <f>E144*(1-Config!$B$6)</f>
        <v>0</v>
      </c>
      <c r="H144" s="4">
        <f t="shared" si="8"/>
        <v>89972.765137596129</v>
      </c>
      <c r="I144" s="4">
        <f t="shared" si="9"/>
        <v>90272.765137596129</v>
      </c>
      <c r="J144" s="4">
        <f t="shared" si="11"/>
        <v>43900</v>
      </c>
    </row>
    <row r="145" spans="1:10" x14ac:dyDescent="0.25">
      <c r="A145">
        <v>144</v>
      </c>
      <c r="B145" s="4">
        <f>Config!$B$3*(1+Config!$B$5)^143</f>
        <v>300</v>
      </c>
      <c r="C145" s="4">
        <v>0</v>
      </c>
      <c r="D145" s="4">
        <f t="shared" si="10"/>
        <v>90272.765137596129</v>
      </c>
      <c r="E145" s="4">
        <f>D145*Config!$B$4</f>
        <v>812.45488623836513</v>
      </c>
      <c r="F145" s="4">
        <f>E145*Config!$B$6</f>
        <v>812.45488623836513</v>
      </c>
      <c r="G145" s="4">
        <f>E145*(1-Config!$B$6)</f>
        <v>0</v>
      </c>
      <c r="H145" s="4">
        <f t="shared" si="8"/>
        <v>91085.220023834496</v>
      </c>
      <c r="I145" s="4">
        <f t="shared" si="9"/>
        <v>91385.220023834496</v>
      </c>
      <c r="J145" s="4">
        <f t="shared" si="11"/>
        <v>44200</v>
      </c>
    </row>
    <row r="146" spans="1:10" x14ac:dyDescent="0.25">
      <c r="A146">
        <v>145</v>
      </c>
      <c r="B146" s="4">
        <f>Config!$B$3*(1+Config!$B$5)^144</f>
        <v>300</v>
      </c>
      <c r="C146" s="4">
        <v>0</v>
      </c>
      <c r="D146" s="4">
        <f t="shared" si="10"/>
        <v>91385.220023834496</v>
      </c>
      <c r="E146" s="4">
        <f>D146*Config!$B$4</f>
        <v>822.46698021451039</v>
      </c>
      <c r="F146" s="4">
        <f>E146*Config!$B$6</f>
        <v>822.46698021451039</v>
      </c>
      <c r="G146" s="4">
        <f>E146*(1-Config!$B$6)</f>
        <v>0</v>
      </c>
      <c r="H146" s="4">
        <f t="shared" si="8"/>
        <v>92207.687004049003</v>
      </c>
      <c r="I146" s="4">
        <f t="shared" si="9"/>
        <v>92507.687004049003</v>
      </c>
      <c r="J146" s="4">
        <f t="shared" si="11"/>
        <v>44500</v>
      </c>
    </row>
    <row r="147" spans="1:10" x14ac:dyDescent="0.25">
      <c r="A147">
        <v>146</v>
      </c>
      <c r="B147" s="4">
        <f>Config!$B$3*(1+Config!$B$5)^145</f>
        <v>300</v>
      </c>
      <c r="C147" s="4">
        <v>0</v>
      </c>
      <c r="D147" s="4">
        <f t="shared" si="10"/>
        <v>92507.687004049003</v>
      </c>
      <c r="E147" s="4">
        <f>D147*Config!$B$4</f>
        <v>832.56918303644102</v>
      </c>
      <c r="F147" s="4">
        <f>E147*Config!$B$6</f>
        <v>832.56918303644102</v>
      </c>
      <c r="G147" s="4">
        <f>E147*(1-Config!$B$6)</f>
        <v>0</v>
      </c>
      <c r="H147" s="4">
        <f t="shared" si="8"/>
        <v>93340.256187085441</v>
      </c>
      <c r="I147" s="4">
        <f t="shared" si="9"/>
        <v>93640.256187085441</v>
      </c>
      <c r="J147" s="4">
        <f t="shared" si="11"/>
        <v>44800</v>
      </c>
    </row>
    <row r="148" spans="1:10" x14ac:dyDescent="0.25">
      <c r="A148">
        <v>147</v>
      </c>
      <c r="B148" s="4">
        <f>Config!$B$3*(1+Config!$B$5)^146</f>
        <v>300</v>
      </c>
      <c r="C148" s="4">
        <v>0</v>
      </c>
      <c r="D148" s="4">
        <f t="shared" si="10"/>
        <v>93640.256187085441</v>
      </c>
      <c r="E148" s="4">
        <f>D148*Config!$B$4</f>
        <v>842.76230568376889</v>
      </c>
      <c r="F148" s="4">
        <f>E148*Config!$B$6</f>
        <v>842.76230568376889</v>
      </c>
      <c r="G148" s="4">
        <f>E148*(1-Config!$B$6)</f>
        <v>0</v>
      </c>
      <c r="H148" s="4">
        <f t="shared" si="8"/>
        <v>94483.018492769203</v>
      </c>
      <c r="I148" s="4">
        <f t="shared" si="9"/>
        <v>94783.018492769203</v>
      </c>
      <c r="J148" s="4">
        <f t="shared" si="11"/>
        <v>45100</v>
      </c>
    </row>
    <row r="149" spans="1:10" x14ac:dyDescent="0.25">
      <c r="A149">
        <v>148</v>
      </c>
      <c r="B149" s="4">
        <f>Config!$B$3*(1+Config!$B$5)^147</f>
        <v>300</v>
      </c>
      <c r="C149" s="4">
        <v>0</v>
      </c>
      <c r="D149" s="4">
        <f t="shared" si="10"/>
        <v>94783.018492769203</v>
      </c>
      <c r="E149" s="4">
        <f>D149*Config!$B$4</f>
        <v>853.04716643492281</v>
      </c>
      <c r="F149" s="4">
        <f>E149*Config!$B$6</f>
        <v>853.04716643492281</v>
      </c>
      <c r="G149" s="4">
        <f>E149*(1-Config!$B$6)</f>
        <v>0</v>
      </c>
      <c r="H149" s="4">
        <f t="shared" si="8"/>
        <v>95636.06565920412</v>
      </c>
      <c r="I149" s="4">
        <f t="shared" si="9"/>
        <v>95936.06565920412</v>
      </c>
      <c r="J149" s="4">
        <f t="shared" si="11"/>
        <v>45400</v>
      </c>
    </row>
    <row r="150" spans="1:10" x14ac:dyDescent="0.25">
      <c r="A150">
        <v>149</v>
      </c>
      <c r="B150" s="4">
        <f>Config!$B$3*(1+Config!$B$5)^148</f>
        <v>300</v>
      </c>
      <c r="C150" s="4">
        <v>0</v>
      </c>
      <c r="D150" s="4">
        <f t="shared" si="10"/>
        <v>95936.06565920412</v>
      </c>
      <c r="E150" s="4">
        <f>D150*Config!$B$4</f>
        <v>863.42459093283696</v>
      </c>
      <c r="F150" s="4">
        <f>E150*Config!$B$6</f>
        <v>863.42459093283696</v>
      </c>
      <c r="G150" s="4">
        <f>E150*(1-Config!$B$6)</f>
        <v>0</v>
      </c>
      <c r="H150" s="4">
        <f t="shared" si="8"/>
        <v>96799.490250136951</v>
      </c>
      <c r="I150" s="4">
        <f t="shared" si="9"/>
        <v>97099.490250136951</v>
      </c>
      <c r="J150" s="4">
        <f t="shared" si="11"/>
        <v>45700</v>
      </c>
    </row>
    <row r="151" spans="1:10" x14ac:dyDescent="0.25">
      <c r="A151">
        <v>150</v>
      </c>
      <c r="B151" s="4">
        <f>Config!$B$3*(1+Config!$B$5)^149</f>
        <v>300</v>
      </c>
      <c r="C151" s="4">
        <v>0</v>
      </c>
      <c r="D151" s="4">
        <f t="shared" si="10"/>
        <v>97099.490250136951</v>
      </c>
      <c r="E151" s="4">
        <f>D151*Config!$B$4</f>
        <v>873.89541225123253</v>
      </c>
      <c r="F151" s="4">
        <f>E151*Config!$B$6</f>
        <v>873.89541225123253</v>
      </c>
      <c r="G151" s="4">
        <f>E151*(1-Config!$B$6)</f>
        <v>0</v>
      </c>
      <c r="H151" s="4">
        <f t="shared" si="8"/>
        <v>97973.385662388187</v>
      </c>
      <c r="I151" s="4">
        <f t="shared" si="9"/>
        <v>98273.385662388187</v>
      </c>
      <c r="J151" s="4">
        <f t="shared" si="11"/>
        <v>46000</v>
      </c>
    </row>
    <row r="152" spans="1:10" x14ac:dyDescent="0.25">
      <c r="A152">
        <v>151</v>
      </c>
      <c r="B152" s="4">
        <f>Config!$B$3*(1+Config!$B$5)^150</f>
        <v>300</v>
      </c>
      <c r="C152" s="4">
        <v>0</v>
      </c>
      <c r="D152" s="4">
        <f t="shared" si="10"/>
        <v>98273.385662388187</v>
      </c>
      <c r="E152" s="4">
        <f>D152*Config!$B$4</f>
        <v>884.46047096149357</v>
      </c>
      <c r="F152" s="4">
        <f>E152*Config!$B$6</f>
        <v>884.46047096149357</v>
      </c>
      <c r="G152" s="4">
        <f>E152*(1-Config!$B$6)</f>
        <v>0</v>
      </c>
      <c r="H152" s="4">
        <f t="shared" si="8"/>
        <v>99157.846133349682</v>
      </c>
      <c r="I152" s="4">
        <f t="shared" si="9"/>
        <v>99457.846133349682</v>
      </c>
      <c r="J152" s="4">
        <f t="shared" si="11"/>
        <v>46300</v>
      </c>
    </row>
    <row r="153" spans="1:10" x14ac:dyDescent="0.25">
      <c r="A153">
        <v>152</v>
      </c>
      <c r="B153" s="4">
        <f>Config!$B$3*(1+Config!$B$5)^151</f>
        <v>300</v>
      </c>
      <c r="C153" s="4">
        <v>0</v>
      </c>
      <c r="D153" s="4">
        <f t="shared" si="10"/>
        <v>99457.846133349682</v>
      </c>
      <c r="E153" s="4">
        <f>D153*Config!$B$4</f>
        <v>895.12061520014709</v>
      </c>
      <c r="F153" s="4">
        <f>E153*Config!$B$6</f>
        <v>895.12061520014709</v>
      </c>
      <c r="G153" s="4">
        <f>E153*(1-Config!$B$6)</f>
        <v>0</v>
      </c>
      <c r="H153" s="4">
        <f t="shared" si="8"/>
        <v>100352.96674854984</v>
      </c>
      <c r="I153" s="4">
        <f t="shared" si="9"/>
        <v>100652.96674854984</v>
      </c>
      <c r="J153" s="4">
        <f t="shared" si="11"/>
        <v>46600</v>
      </c>
    </row>
    <row r="154" spans="1:10" x14ac:dyDescent="0.25">
      <c r="A154">
        <v>153</v>
      </c>
      <c r="B154" s="4">
        <f>Config!$B$3*(1+Config!$B$5)^152</f>
        <v>300</v>
      </c>
      <c r="C154" s="4">
        <v>0</v>
      </c>
      <c r="D154" s="4">
        <f t="shared" si="10"/>
        <v>100652.96674854984</v>
      </c>
      <c r="E154" s="4">
        <f>D154*Config!$B$4</f>
        <v>905.87670073694846</v>
      </c>
      <c r="F154" s="4">
        <f>E154*Config!$B$6</f>
        <v>905.87670073694846</v>
      </c>
      <c r="G154" s="4">
        <f>E154*(1-Config!$B$6)</f>
        <v>0</v>
      </c>
      <c r="H154" s="4">
        <f t="shared" si="8"/>
        <v>101558.84344928678</v>
      </c>
      <c r="I154" s="4">
        <f t="shared" si="9"/>
        <v>101858.84344928678</v>
      </c>
      <c r="J154" s="4">
        <f t="shared" si="11"/>
        <v>46900</v>
      </c>
    </row>
    <row r="155" spans="1:10" x14ac:dyDescent="0.25">
      <c r="A155">
        <v>154</v>
      </c>
      <c r="B155" s="4">
        <f>Config!$B$3*(1+Config!$B$5)^153</f>
        <v>300</v>
      </c>
      <c r="C155" s="4">
        <v>0</v>
      </c>
      <c r="D155" s="4">
        <f t="shared" si="10"/>
        <v>101858.84344928678</v>
      </c>
      <c r="E155" s="4">
        <f>D155*Config!$B$4</f>
        <v>916.72959104358097</v>
      </c>
      <c r="F155" s="4">
        <f>E155*Config!$B$6</f>
        <v>916.72959104358097</v>
      </c>
      <c r="G155" s="4">
        <f>E155*(1-Config!$B$6)</f>
        <v>0</v>
      </c>
      <c r="H155" s="4">
        <f t="shared" si="8"/>
        <v>102775.57304033036</v>
      </c>
      <c r="I155" s="4">
        <f t="shared" si="9"/>
        <v>103075.57304033036</v>
      </c>
      <c r="J155" s="4">
        <f t="shared" si="11"/>
        <v>47200</v>
      </c>
    </row>
    <row r="156" spans="1:10" x14ac:dyDescent="0.25">
      <c r="A156">
        <v>155</v>
      </c>
      <c r="B156" s="4">
        <f>Config!$B$3*(1+Config!$B$5)^154</f>
        <v>300</v>
      </c>
      <c r="C156" s="4">
        <v>0</v>
      </c>
      <c r="D156" s="4">
        <f t="shared" si="10"/>
        <v>103075.57304033036</v>
      </c>
      <c r="E156" s="4">
        <f>D156*Config!$B$4</f>
        <v>927.6801573629732</v>
      </c>
      <c r="F156" s="4">
        <f>E156*Config!$B$6</f>
        <v>927.6801573629732</v>
      </c>
      <c r="G156" s="4">
        <f>E156*(1-Config!$B$6)</f>
        <v>0</v>
      </c>
      <c r="H156" s="4">
        <f t="shared" si="8"/>
        <v>104003.25319769334</v>
      </c>
      <c r="I156" s="4">
        <f t="shared" si="9"/>
        <v>104303.25319769334</v>
      </c>
      <c r="J156" s="4">
        <f t="shared" si="11"/>
        <v>47500</v>
      </c>
    </row>
    <row r="157" spans="1:10" x14ac:dyDescent="0.25">
      <c r="A157">
        <v>156</v>
      </c>
      <c r="B157" s="4">
        <f>Config!$B$3*(1+Config!$B$5)^155</f>
        <v>300</v>
      </c>
      <c r="C157" s="4">
        <v>0</v>
      </c>
      <c r="D157" s="4">
        <f t="shared" si="10"/>
        <v>104303.25319769334</v>
      </c>
      <c r="E157" s="4">
        <f>D157*Config!$B$4</f>
        <v>938.72927877923996</v>
      </c>
      <c r="F157" s="4">
        <f>E157*Config!$B$6</f>
        <v>938.72927877923996</v>
      </c>
      <c r="G157" s="4">
        <f>E157*(1-Config!$B$6)</f>
        <v>0</v>
      </c>
      <c r="H157" s="4">
        <f t="shared" si="8"/>
        <v>105241.98247647258</v>
      </c>
      <c r="I157" s="4">
        <f t="shared" si="9"/>
        <v>105541.98247647258</v>
      </c>
      <c r="J157" s="4">
        <f t="shared" si="11"/>
        <v>47800</v>
      </c>
    </row>
    <row r="158" spans="1:10" x14ac:dyDescent="0.25">
      <c r="A158">
        <v>157</v>
      </c>
      <c r="B158" s="4">
        <f>Config!$B$3*(1+Config!$B$5)^156</f>
        <v>300</v>
      </c>
      <c r="C158" s="4">
        <v>0</v>
      </c>
      <c r="D158" s="4">
        <f t="shared" si="10"/>
        <v>105541.98247647258</v>
      </c>
      <c r="E158" s="4">
        <f>D158*Config!$B$4</f>
        <v>949.87784228825308</v>
      </c>
      <c r="F158" s="4">
        <f>E158*Config!$B$6</f>
        <v>949.87784228825308</v>
      </c>
      <c r="G158" s="4">
        <f>E158*(1-Config!$B$6)</f>
        <v>0</v>
      </c>
      <c r="H158" s="4">
        <f t="shared" si="8"/>
        <v>106491.86031876082</v>
      </c>
      <c r="I158" s="4">
        <f t="shared" si="9"/>
        <v>106791.86031876082</v>
      </c>
      <c r="J158" s="4">
        <f t="shared" si="11"/>
        <v>48100</v>
      </c>
    </row>
    <row r="159" spans="1:10" x14ac:dyDescent="0.25">
      <c r="A159">
        <v>158</v>
      </c>
      <c r="B159" s="4">
        <f>Config!$B$3*(1+Config!$B$5)^157</f>
        <v>300</v>
      </c>
      <c r="C159" s="4">
        <v>0</v>
      </c>
      <c r="D159" s="4">
        <f t="shared" si="10"/>
        <v>106791.86031876082</v>
      </c>
      <c r="E159" s="4">
        <f>D159*Config!$B$4</f>
        <v>961.12674286884737</v>
      </c>
      <c r="F159" s="4">
        <f>E159*Config!$B$6</f>
        <v>961.12674286884737</v>
      </c>
      <c r="G159" s="4">
        <f>E159*(1-Config!$B$6)</f>
        <v>0</v>
      </c>
      <c r="H159" s="4">
        <f t="shared" si="8"/>
        <v>107752.98706162967</v>
      </c>
      <c r="I159" s="4">
        <f t="shared" si="9"/>
        <v>108052.98706162967</v>
      </c>
      <c r="J159" s="4">
        <f t="shared" si="11"/>
        <v>48400</v>
      </c>
    </row>
    <row r="160" spans="1:10" x14ac:dyDescent="0.25">
      <c r="A160">
        <v>159</v>
      </c>
      <c r="B160" s="4">
        <f>Config!$B$3*(1+Config!$B$5)^158</f>
        <v>300</v>
      </c>
      <c r="C160" s="4">
        <v>0</v>
      </c>
      <c r="D160" s="4">
        <f t="shared" si="10"/>
        <v>108052.98706162967</v>
      </c>
      <c r="E160" s="4">
        <f>D160*Config!$B$4</f>
        <v>972.47688355466698</v>
      </c>
      <c r="F160" s="4">
        <f>E160*Config!$B$6</f>
        <v>972.47688355466698</v>
      </c>
      <c r="G160" s="4">
        <f>E160*(1-Config!$B$6)</f>
        <v>0</v>
      </c>
      <c r="H160" s="4">
        <f t="shared" si="8"/>
        <v>109025.46394518434</v>
      </c>
      <c r="I160" s="4">
        <f t="shared" si="9"/>
        <v>109325.46394518434</v>
      </c>
      <c r="J160" s="4">
        <f t="shared" si="11"/>
        <v>48700</v>
      </c>
    </row>
    <row r="161" spans="1:10" x14ac:dyDescent="0.25">
      <c r="A161">
        <v>160</v>
      </c>
      <c r="B161" s="4">
        <f>Config!$B$3*(1+Config!$B$5)^159</f>
        <v>300</v>
      </c>
      <c r="C161" s="4">
        <v>0</v>
      </c>
      <c r="D161" s="4">
        <f t="shared" si="10"/>
        <v>109325.46394518434</v>
      </c>
      <c r="E161" s="4">
        <f>D161*Config!$B$4</f>
        <v>983.92917550665902</v>
      </c>
      <c r="F161" s="4">
        <f>E161*Config!$B$6</f>
        <v>983.92917550665902</v>
      </c>
      <c r="G161" s="4">
        <f>E161*(1-Config!$B$6)</f>
        <v>0</v>
      </c>
      <c r="H161" s="4">
        <f t="shared" si="8"/>
        <v>110309.39312069101</v>
      </c>
      <c r="I161" s="4">
        <f t="shared" si="9"/>
        <v>110609.39312069101</v>
      </c>
      <c r="J161" s="4">
        <f t="shared" si="11"/>
        <v>49000</v>
      </c>
    </row>
    <row r="162" spans="1:10" x14ac:dyDescent="0.25">
      <c r="A162">
        <v>161</v>
      </c>
      <c r="B162" s="4">
        <f>Config!$B$3*(1+Config!$B$5)^160</f>
        <v>300</v>
      </c>
      <c r="C162" s="4">
        <v>0</v>
      </c>
      <c r="D162" s="4">
        <f t="shared" si="10"/>
        <v>110609.39312069101</v>
      </c>
      <c r="E162" s="4">
        <f>D162*Config!$B$4</f>
        <v>995.484538086219</v>
      </c>
      <c r="F162" s="4">
        <f>E162*Config!$B$6</f>
        <v>995.484538086219</v>
      </c>
      <c r="G162" s="4">
        <f>E162*(1-Config!$B$6)</f>
        <v>0</v>
      </c>
      <c r="H162" s="4">
        <f t="shared" si="8"/>
        <v>111604.87765877723</v>
      </c>
      <c r="I162" s="4">
        <f t="shared" si="9"/>
        <v>111904.87765877723</v>
      </c>
      <c r="J162" s="4">
        <f t="shared" si="11"/>
        <v>49300</v>
      </c>
    </row>
    <row r="163" spans="1:10" x14ac:dyDescent="0.25">
      <c r="A163">
        <v>162</v>
      </c>
      <c r="B163" s="4">
        <f>Config!$B$3*(1+Config!$B$5)^161</f>
        <v>300</v>
      </c>
      <c r="C163" s="4">
        <v>0</v>
      </c>
      <c r="D163" s="4">
        <f t="shared" si="10"/>
        <v>111904.87765877723</v>
      </c>
      <c r="E163" s="4">
        <f>D163*Config!$B$4</f>
        <v>1007.143898928995</v>
      </c>
      <c r="F163" s="4">
        <f>E163*Config!$B$6</f>
        <v>1007.143898928995</v>
      </c>
      <c r="G163" s="4">
        <f>E163*(1-Config!$B$6)</f>
        <v>0</v>
      </c>
      <c r="H163" s="4">
        <f t="shared" si="8"/>
        <v>112912.02155770622</v>
      </c>
      <c r="I163" s="4">
        <f t="shared" si="9"/>
        <v>113212.02155770622</v>
      </c>
      <c r="J163" s="4">
        <f t="shared" si="11"/>
        <v>49600</v>
      </c>
    </row>
    <row r="164" spans="1:10" x14ac:dyDescent="0.25">
      <c r="A164">
        <v>163</v>
      </c>
      <c r="B164" s="4">
        <f>Config!$B$3*(1+Config!$B$5)^162</f>
        <v>300</v>
      </c>
      <c r="C164" s="4">
        <v>0</v>
      </c>
      <c r="D164" s="4">
        <f t="shared" si="10"/>
        <v>113212.02155770622</v>
      </c>
      <c r="E164" s="4">
        <f>D164*Config!$B$4</f>
        <v>1018.9081940193558</v>
      </c>
      <c r="F164" s="4">
        <f>E164*Config!$B$6</f>
        <v>1018.9081940193558</v>
      </c>
      <c r="G164" s="4">
        <f>E164*(1-Config!$B$6)</f>
        <v>0</v>
      </c>
      <c r="H164" s="4">
        <f t="shared" si="8"/>
        <v>114230.92975172558</v>
      </c>
      <c r="I164" s="4">
        <f t="shared" si="9"/>
        <v>114530.92975172558</v>
      </c>
      <c r="J164" s="4">
        <f t="shared" si="11"/>
        <v>49900</v>
      </c>
    </row>
    <row r="165" spans="1:10" x14ac:dyDescent="0.25">
      <c r="A165">
        <v>164</v>
      </c>
      <c r="B165" s="4">
        <f>Config!$B$3*(1+Config!$B$5)^163</f>
        <v>300</v>
      </c>
      <c r="C165" s="4">
        <v>0</v>
      </c>
      <c r="D165" s="4">
        <f t="shared" si="10"/>
        <v>114530.92975172558</v>
      </c>
      <c r="E165" s="4">
        <f>D165*Config!$B$4</f>
        <v>1030.7783677655302</v>
      </c>
      <c r="F165" s="4">
        <f>E165*Config!$B$6</f>
        <v>1030.7783677655302</v>
      </c>
      <c r="G165" s="4">
        <f>E165*(1-Config!$B$6)</f>
        <v>0</v>
      </c>
      <c r="H165" s="4">
        <f t="shared" si="8"/>
        <v>115561.7081194911</v>
      </c>
      <c r="I165" s="4">
        <f t="shared" si="9"/>
        <v>115861.7081194911</v>
      </c>
      <c r="J165" s="4">
        <f t="shared" si="11"/>
        <v>50200</v>
      </c>
    </row>
    <row r="166" spans="1:10" x14ac:dyDescent="0.25">
      <c r="A166">
        <v>165</v>
      </c>
      <c r="B166" s="4">
        <f>Config!$B$3*(1+Config!$B$5)^164</f>
        <v>300</v>
      </c>
      <c r="C166" s="4">
        <v>0</v>
      </c>
      <c r="D166" s="4">
        <f t="shared" si="10"/>
        <v>115861.7081194911</v>
      </c>
      <c r="E166" s="4">
        <f>D166*Config!$B$4</f>
        <v>1042.7553730754198</v>
      </c>
      <c r="F166" s="4">
        <f>E166*Config!$B$6</f>
        <v>1042.7553730754198</v>
      </c>
      <c r="G166" s="4">
        <f>E166*(1-Config!$B$6)</f>
        <v>0</v>
      </c>
      <c r="H166" s="4">
        <f t="shared" si="8"/>
        <v>116904.46349256652</v>
      </c>
      <c r="I166" s="4">
        <f t="shared" si="9"/>
        <v>117204.46349256652</v>
      </c>
      <c r="J166" s="4">
        <f t="shared" si="11"/>
        <v>50500</v>
      </c>
    </row>
    <row r="167" spans="1:10" x14ac:dyDescent="0.25">
      <c r="A167">
        <v>166</v>
      </c>
      <c r="B167" s="4">
        <f>Config!$B$3*(1+Config!$B$5)^165</f>
        <v>300</v>
      </c>
      <c r="C167" s="4">
        <v>0</v>
      </c>
      <c r="D167" s="4">
        <f t="shared" si="10"/>
        <v>117204.46349256652</v>
      </c>
      <c r="E167" s="4">
        <f>D167*Config!$B$4</f>
        <v>1054.8401714330985</v>
      </c>
      <c r="F167" s="4">
        <f>E167*Config!$B$6</f>
        <v>1054.8401714330985</v>
      </c>
      <c r="G167" s="4">
        <f>E167*(1-Config!$B$6)</f>
        <v>0</v>
      </c>
      <c r="H167" s="4">
        <f t="shared" si="8"/>
        <v>118259.30366399961</v>
      </c>
      <c r="I167" s="4">
        <f t="shared" si="9"/>
        <v>118559.30366399961</v>
      </c>
      <c r="J167" s="4">
        <f t="shared" si="11"/>
        <v>50800</v>
      </c>
    </row>
    <row r="168" spans="1:10" x14ac:dyDescent="0.25">
      <c r="A168">
        <v>167</v>
      </c>
      <c r="B168" s="4">
        <f>Config!$B$3*(1+Config!$B$5)^166</f>
        <v>300</v>
      </c>
      <c r="C168" s="4">
        <v>0</v>
      </c>
      <c r="D168" s="4">
        <f t="shared" si="10"/>
        <v>118559.30366399961</v>
      </c>
      <c r="E168" s="4">
        <f>D168*Config!$B$4</f>
        <v>1067.0337329759964</v>
      </c>
      <c r="F168" s="4">
        <f>E168*Config!$B$6</f>
        <v>1067.0337329759964</v>
      </c>
      <c r="G168" s="4">
        <f>E168*(1-Config!$B$6)</f>
        <v>0</v>
      </c>
      <c r="H168" s="4">
        <f t="shared" si="8"/>
        <v>119626.33739697561</v>
      </c>
      <c r="I168" s="4">
        <f t="shared" si="9"/>
        <v>119926.33739697561</v>
      </c>
      <c r="J168" s="4">
        <f t="shared" si="11"/>
        <v>51100</v>
      </c>
    </row>
    <row r="169" spans="1:10" x14ac:dyDescent="0.25">
      <c r="A169">
        <v>168</v>
      </c>
      <c r="B169" s="4">
        <f>Config!$B$3*(1+Config!$B$5)^167</f>
        <v>300</v>
      </c>
      <c r="C169" s="4">
        <v>0</v>
      </c>
      <c r="D169" s="4">
        <f t="shared" si="10"/>
        <v>119926.33739697561</v>
      </c>
      <c r="E169" s="4">
        <f>D169*Config!$B$4</f>
        <v>1079.3370365727803</v>
      </c>
      <c r="F169" s="4">
        <f>E169*Config!$B$6</f>
        <v>1079.3370365727803</v>
      </c>
      <c r="G169" s="4">
        <f>E169*(1-Config!$B$6)</f>
        <v>0</v>
      </c>
      <c r="H169" s="4">
        <f t="shared" si="8"/>
        <v>121005.67443354838</v>
      </c>
      <c r="I169" s="4">
        <f t="shared" si="9"/>
        <v>121305.67443354838</v>
      </c>
      <c r="J169" s="4">
        <f t="shared" si="11"/>
        <v>51400</v>
      </c>
    </row>
    <row r="170" spans="1:10" x14ac:dyDescent="0.25">
      <c r="A170">
        <v>169</v>
      </c>
      <c r="B170" s="4">
        <f>Config!$B$3*(1+Config!$B$5)^168</f>
        <v>300</v>
      </c>
      <c r="C170" s="4">
        <v>0</v>
      </c>
      <c r="D170" s="4">
        <f t="shared" si="10"/>
        <v>121305.67443354838</v>
      </c>
      <c r="E170" s="4">
        <f>D170*Config!$B$4</f>
        <v>1091.7510699019354</v>
      </c>
      <c r="F170" s="4">
        <f>E170*Config!$B$6</f>
        <v>1091.7510699019354</v>
      </c>
      <c r="G170" s="4">
        <f>E170*(1-Config!$B$6)</f>
        <v>0</v>
      </c>
      <c r="H170" s="4">
        <f t="shared" si="8"/>
        <v>122397.42550345031</v>
      </c>
      <c r="I170" s="4">
        <f t="shared" si="9"/>
        <v>122697.42550345031</v>
      </c>
      <c r="J170" s="4">
        <f t="shared" si="11"/>
        <v>51700</v>
      </c>
    </row>
    <row r="171" spans="1:10" x14ac:dyDescent="0.25">
      <c r="A171">
        <v>170</v>
      </c>
      <c r="B171" s="4">
        <f>Config!$B$3*(1+Config!$B$5)^169</f>
        <v>300</v>
      </c>
      <c r="C171" s="4">
        <v>0</v>
      </c>
      <c r="D171" s="4">
        <f t="shared" si="10"/>
        <v>122697.42550345031</v>
      </c>
      <c r="E171" s="4">
        <f>D171*Config!$B$4</f>
        <v>1104.2768295310527</v>
      </c>
      <c r="F171" s="4">
        <f>E171*Config!$B$6</f>
        <v>1104.2768295310527</v>
      </c>
      <c r="G171" s="4">
        <f>E171*(1-Config!$B$6)</f>
        <v>0</v>
      </c>
      <c r="H171" s="4">
        <f t="shared" si="8"/>
        <v>123801.70233298137</v>
      </c>
      <c r="I171" s="4">
        <f t="shared" si="9"/>
        <v>124101.70233298137</v>
      </c>
      <c r="J171" s="4">
        <f t="shared" si="11"/>
        <v>52000</v>
      </c>
    </row>
    <row r="172" spans="1:10" x14ac:dyDescent="0.25">
      <c r="A172">
        <v>171</v>
      </c>
      <c r="B172" s="4">
        <f>Config!$B$3*(1+Config!$B$5)^170</f>
        <v>300</v>
      </c>
      <c r="C172" s="4">
        <v>0</v>
      </c>
      <c r="D172" s="4">
        <f t="shared" si="10"/>
        <v>124101.70233298137</v>
      </c>
      <c r="E172" s="4">
        <f>D172*Config!$B$4</f>
        <v>1116.9153209968322</v>
      </c>
      <c r="F172" s="4">
        <f>E172*Config!$B$6</f>
        <v>1116.9153209968322</v>
      </c>
      <c r="G172" s="4">
        <f>E172*(1-Config!$B$6)</f>
        <v>0</v>
      </c>
      <c r="H172" s="4">
        <f t="shared" si="8"/>
        <v>125218.6176539782</v>
      </c>
      <c r="I172" s="4">
        <f t="shared" si="9"/>
        <v>125518.6176539782</v>
      </c>
      <c r="J172" s="4">
        <f t="shared" si="11"/>
        <v>52300</v>
      </c>
    </row>
    <row r="173" spans="1:10" x14ac:dyDescent="0.25">
      <c r="A173">
        <v>172</v>
      </c>
      <c r="B173" s="4">
        <f>Config!$B$3*(1+Config!$B$5)^171</f>
        <v>300</v>
      </c>
      <c r="C173" s="4">
        <v>0</v>
      </c>
      <c r="D173" s="4">
        <f t="shared" si="10"/>
        <v>125518.6176539782</v>
      </c>
      <c r="E173" s="4">
        <f>D173*Config!$B$4</f>
        <v>1129.6675588858038</v>
      </c>
      <c r="F173" s="4">
        <f>E173*Config!$B$6</f>
        <v>1129.6675588858038</v>
      </c>
      <c r="G173" s="4">
        <f>E173*(1-Config!$B$6)</f>
        <v>0</v>
      </c>
      <c r="H173" s="4">
        <f t="shared" si="8"/>
        <v>126648.28521286401</v>
      </c>
      <c r="I173" s="4">
        <f t="shared" si="9"/>
        <v>126948.28521286401</v>
      </c>
      <c r="J173" s="4">
        <f t="shared" si="11"/>
        <v>52600</v>
      </c>
    </row>
    <row r="174" spans="1:10" x14ac:dyDescent="0.25">
      <c r="A174">
        <v>173</v>
      </c>
      <c r="B174" s="4">
        <f>Config!$B$3*(1+Config!$B$5)^172</f>
        <v>300</v>
      </c>
      <c r="C174" s="4">
        <v>0</v>
      </c>
      <c r="D174" s="4">
        <f t="shared" si="10"/>
        <v>126948.28521286401</v>
      </c>
      <c r="E174" s="4">
        <f>D174*Config!$B$4</f>
        <v>1142.5345669157759</v>
      </c>
      <c r="F174" s="4">
        <f>E174*Config!$B$6</f>
        <v>1142.5345669157759</v>
      </c>
      <c r="G174" s="4">
        <f>E174*(1-Config!$B$6)</f>
        <v>0</v>
      </c>
      <c r="H174" s="4">
        <f t="shared" si="8"/>
        <v>128090.81977977979</v>
      </c>
      <c r="I174" s="4">
        <f t="shared" si="9"/>
        <v>128390.81977977979</v>
      </c>
      <c r="J174" s="4">
        <f t="shared" si="11"/>
        <v>52900</v>
      </c>
    </row>
    <row r="175" spans="1:10" x14ac:dyDescent="0.25">
      <c r="A175">
        <v>174</v>
      </c>
      <c r="B175" s="4">
        <f>Config!$B$3*(1+Config!$B$5)^173</f>
        <v>300</v>
      </c>
      <c r="C175" s="4">
        <v>0</v>
      </c>
      <c r="D175" s="4">
        <f t="shared" si="10"/>
        <v>128390.81977977979</v>
      </c>
      <c r="E175" s="4">
        <f>D175*Config!$B$4</f>
        <v>1155.517378018018</v>
      </c>
      <c r="F175" s="4">
        <f>E175*Config!$B$6</f>
        <v>1155.517378018018</v>
      </c>
      <c r="G175" s="4">
        <f>E175*(1-Config!$B$6)</f>
        <v>0</v>
      </c>
      <c r="H175" s="4">
        <f t="shared" si="8"/>
        <v>129546.33715779781</v>
      </c>
      <c r="I175" s="4">
        <f t="shared" si="9"/>
        <v>129846.33715779781</v>
      </c>
      <c r="J175" s="4">
        <f t="shared" si="11"/>
        <v>53200</v>
      </c>
    </row>
    <row r="176" spans="1:10" x14ac:dyDescent="0.25">
      <c r="A176">
        <v>175</v>
      </c>
      <c r="B176" s="4">
        <f>Config!$B$3*(1+Config!$B$5)^174</f>
        <v>300</v>
      </c>
      <c r="C176" s="4">
        <v>0</v>
      </c>
      <c r="D176" s="4">
        <f t="shared" si="10"/>
        <v>129846.33715779781</v>
      </c>
      <c r="E176" s="4">
        <f>D176*Config!$B$4</f>
        <v>1168.6170344201803</v>
      </c>
      <c r="F176" s="4">
        <f>E176*Config!$B$6</f>
        <v>1168.6170344201803</v>
      </c>
      <c r="G176" s="4">
        <f>E176*(1-Config!$B$6)</f>
        <v>0</v>
      </c>
      <c r="H176" s="4">
        <f t="shared" si="8"/>
        <v>131014.95419221799</v>
      </c>
      <c r="I176" s="4">
        <f t="shared" si="9"/>
        <v>131314.95419221799</v>
      </c>
      <c r="J176" s="4">
        <f t="shared" si="11"/>
        <v>53500</v>
      </c>
    </row>
    <row r="177" spans="1:10" x14ac:dyDescent="0.25">
      <c r="A177">
        <v>176</v>
      </c>
      <c r="B177" s="4">
        <f>Config!$B$3*(1+Config!$B$5)^175</f>
        <v>300</v>
      </c>
      <c r="C177" s="4">
        <v>0</v>
      </c>
      <c r="D177" s="4">
        <f t="shared" si="10"/>
        <v>131314.95419221799</v>
      </c>
      <c r="E177" s="4">
        <f>D177*Config!$B$4</f>
        <v>1181.8345877299619</v>
      </c>
      <c r="F177" s="4">
        <f>E177*Config!$B$6</f>
        <v>1181.8345877299619</v>
      </c>
      <c r="G177" s="4">
        <f>E177*(1-Config!$B$6)</f>
        <v>0</v>
      </c>
      <c r="H177" s="4">
        <f t="shared" si="8"/>
        <v>132496.78877994796</v>
      </c>
      <c r="I177" s="4">
        <f t="shared" si="9"/>
        <v>132796.78877994796</v>
      </c>
      <c r="J177" s="4">
        <f t="shared" si="11"/>
        <v>53800</v>
      </c>
    </row>
    <row r="178" spans="1:10" x14ac:dyDescent="0.25">
      <c r="A178">
        <v>177</v>
      </c>
      <c r="B178" s="4">
        <f>Config!$B$3*(1+Config!$B$5)^176</f>
        <v>300</v>
      </c>
      <c r="C178" s="4">
        <v>0</v>
      </c>
      <c r="D178" s="4">
        <f t="shared" si="10"/>
        <v>132796.78877994796</v>
      </c>
      <c r="E178" s="4">
        <f>D178*Config!$B$4</f>
        <v>1195.1710990195315</v>
      </c>
      <c r="F178" s="4">
        <f>E178*Config!$B$6</f>
        <v>1195.1710990195315</v>
      </c>
      <c r="G178" s="4">
        <f>E178*(1-Config!$B$6)</f>
        <v>0</v>
      </c>
      <c r="H178" s="4">
        <f t="shared" si="8"/>
        <v>133991.95987896749</v>
      </c>
      <c r="I178" s="4">
        <f t="shared" si="9"/>
        <v>134291.95987896749</v>
      </c>
      <c r="J178" s="4">
        <f t="shared" si="11"/>
        <v>54100</v>
      </c>
    </row>
    <row r="179" spans="1:10" x14ac:dyDescent="0.25">
      <c r="A179">
        <v>178</v>
      </c>
      <c r="B179" s="4">
        <f>Config!$B$3*(1+Config!$B$5)^177</f>
        <v>300</v>
      </c>
      <c r="C179" s="4">
        <v>0</v>
      </c>
      <c r="D179" s="4">
        <f t="shared" si="10"/>
        <v>134291.95987896749</v>
      </c>
      <c r="E179" s="4">
        <f>D179*Config!$B$4</f>
        <v>1208.6276389107074</v>
      </c>
      <c r="F179" s="4">
        <f>E179*Config!$B$6</f>
        <v>1208.6276389107074</v>
      </c>
      <c r="G179" s="4">
        <f>E179*(1-Config!$B$6)</f>
        <v>0</v>
      </c>
      <c r="H179" s="4">
        <f t="shared" si="8"/>
        <v>135500.58751787819</v>
      </c>
      <c r="I179" s="4">
        <f t="shared" si="9"/>
        <v>135800.58751787819</v>
      </c>
      <c r="J179" s="4">
        <f t="shared" si="11"/>
        <v>54400</v>
      </c>
    </row>
    <row r="180" spans="1:10" x14ac:dyDescent="0.25">
      <c r="A180">
        <v>179</v>
      </c>
      <c r="B180" s="4">
        <f>Config!$B$3*(1+Config!$B$5)^178</f>
        <v>300</v>
      </c>
      <c r="C180" s="4">
        <v>0</v>
      </c>
      <c r="D180" s="4">
        <f t="shared" si="10"/>
        <v>135800.58751787819</v>
      </c>
      <c r="E180" s="4">
        <f>D180*Config!$B$4</f>
        <v>1222.2052876609037</v>
      </c>
      <c r="F180" s="4">
        <f>E180*Config!$B$6</f>
        <v>1222.2052876609037</v>
      </c>
      <c r="G180" s="4">
        <f>E180*(1-Config!$B$6)</f>
        <v>0</v>
      </c>
      <c r="H180" s="4">
        <f t="shared" si="8"/>
        <v>137022.79280553909</v>
      </c>
      <c r="I180" s="4">
        <f t="shared" si="9"/>
        <v>137322.79280553909</v>
      </c>
      <c r="J180" s="4">
        <f t="shared" si="11"/>
        <v>54700</v>
      </c>
    </row>
    <row r="181" spans="1:10" x14ac:dyDescent="0.25">
      <c r="A181">
        <v>180</v>
      </c>
      <c r="B181" s="4">
        <f>Config!$B$3*(1+Config!$B$5)^179</f>
        <v>300</v>
      </c>
      <c r="C181" s="4">
        <v>0</v>
      </c>
      <c r="D181" s="4">
        <f t="shared" si="10"/>
        <v>137322.79280553909</v>
      </c>
      <c r="E181" s="4">
        <f>D181*Config!$B$4</f>
        <v>1235.9051352498518</v>
      </c>
      <c r="F181" s="4">
        <f>E181*Config!$B$6</f>
        <v>1235.9051352498518</v>
      </c>
      <c r="G181" s="4">
        <f>E181*(1-Config!$B$6)</f>
        <v>0</v>
      </c>
      <c r="H181" s="4">
        <f t="shared" si="8"/>
        <v>138558.69794078896</v>
      </c>
      <c r="I181" s="4">
        <f t="shared" si="9"/>
        <v>138858.69794078896</v>
      </c>
      <c r="J181" s="4">
        <f t="shared" si="11"/>
        <v>55000</v>
      </c>
    </row>
    <row r="182" spans="1:10" x14ac:dyDescent="0.25">
      <c r="A182">
        <v>181</v>
      </c>
      <c r="B182" s="4">
        <f>Config!$B$3*(1+Config!$B$5)^180</f>
        <v>300</v>
      </c>
      <c r="C182" s="4">
        <v>0</v>
      </c>
      <c r="D182" s="4">
        <f t="shared" si="10"/>
        <v>138858.69794078896</v>
      </c>
      <c r="E182" s="4">
        <f>D182*Config!$B$4</f>
        <v>1249.7282814671005</v>
      </c>
      <c r="F182" s="4">
        <f>E182*Config!$B$6</f>
        <v>1249.7282814671005</v>
      </c>
      <c r="G182" s="4">
        <f>E182*(1-Config!$B$6)</f>
        <v>0</v>
      </c>
      <c r="H182" s="4">
        <f t="shared" si="8"/>
        <v>140108.42622225606</v>
      </c>
      <c r="I182" s="4">
        <f t="shared" si="9"/>
        <v>140408.42622225606</v>
      </c>
      <c r="J182" s="4">
        <f t="shared" si="11"/>
        <v>55300</v>
      </c>
    </row>
    <row r="183" spans="1:10" x14ac:dyDescent="0.25">
      <c r="A183">
        <v>182</v>
      </c>
      <c r="B183" s="4">
        <f>Config!$B$3*(1+Config!$B$5)^181</f>
        <v>300</v>
      </c>
      <c r="C183" s="4">
        <v>0</v>
      </c>
      <c r="D183" s="4">
        <f t="shared" si="10"/>
        <v>140408.42622225606</v>
      </c>
      <c r="E183" s="4">
        <f>D183*Config!$B$4</f>
        <v>1263.6758360003046</v>
      </c>
      <c r="F183" s="4">
        <f>E183*Config!$B$6</f>
        <v>1263.6758360003046</v>
      </c>
      <c r="G183" s="4">
        <f>E183*(1-Config!$B$6)</f>
        <v>0</v>
      </c>
      <c r="H183" s="4">
        <f t="shared" si="8"/>
        <v>141672.10205825637</v>
      </c>
      <c r="I183" s="4">
        <f t="shared" si="9"/>
        <v>141972.10205825637</v>
      </c>
      <c r="J183" s="4">
        <f t="shared" si="11"/>
        <v>55600</v>
      </c>
    </row>
    <row r="184" spans="1:10" x14ac:dyDescent="0.25">
      <c r="A184">
        <v>183</v>
      </c>
      <c r="B184" s="4">
        <f>Config!$B$3*(1+Config!$B$5)^182</f>
        <v>300</v>
      </c>
      <c r="C184" s="4">
        <v>0</v>
      </c>
      <c r="D184" s="4">
        <f t="shared" si="10"/>
        <v>141972.10205825637</v>
      </c>
      <c r="E184" s="4">
        <f>D184*Config!$B$4</f>
        <v>1277.7489185243071</v>
      </c>
      <c r="F184" s="4">
        <f>E184*Config!$B$6</f>
        <v>1277.7489185243071</v>
      </c>
      <c r="G184" s="4">
        <f>E184*(1-Config!$B$6)</f>
        <v>0</v>
      </c>
      <c r="H184" s="4">
        <f t="shared" si="8"/>
        <v>143249.85097678067</v>
      </c>
      <c r="I184" s="4">
        <f t="shared" si="9"/>
        <v>143549.85097678067</v>
      </c>
      <c r="J184" s="4">
        <f t="shared" si="11"/>
        <v>55900</v>
      </c>
    </row>
    <row r="185" spans="1:10" x14ac:dyDescent="0.25">
      <c r="A185">
        <v>184</v>
      </c>
      <c r="B185" s="4">
        <f>Config!$B$3*(1+Config!$B$5)^183</f>
        <v>300</v>
      </c>
      <c r="C185" s="4">
        <v>0</v>
      </c>
      <c r="D185" s="4">
        <f t="shared" si="10"/>
        <v>143549.85097678067</v>
      </c>
      <c r="E185" s="4">
        <f>D185*Config!$B$4</f>
        <v>1291.948658791026</v>
      </c>
      <c r="F185" s="4">
        <f>E185*Config!$B$6</f>
        <v>1291.948658791026</v>
      </c>
      <c r="G185" s="4">
        <f>E185*(1-Config!$B$6)</f>
        <v>0</v>
      </c>
      <c r="H185" s="4">
        <f t="shared" si="8"/>
        <v>144841.79963557169</v>
      </c>
      <c r="I185" s="4">
        <f t="shared" si="9"/>
        <v>145141.79963557169</v>
      </c>
      <c r="J185" s="4">
        <f t="shared" si="11"/>
        <v>56200</v>
      </c>
    </row>
    <row r="186" spans="1:10" x14ac:dyDescent="0.25">
      <c r="A186">
        <v>185</v>
      </c>
      <c r="B186" s="4">
        <f>Config!$B$3*(1+Config!$B$5)^184</f>
        <v>300</v>
      </c>
      <c r="C186" s="4">
        <v>0</v>
      </c>
      <c r="D186" s="4">
        <f t="shared" si="10"/>
        <v>145141.79963557169</v>
      </c>
      <c r="E186" s="4">
        <f>D186*Config!$B$4</f>
        <v>1306.2761967201452</v>
      </c>
      <c r="F186" s="4">
        <f>E186*Config!$B$6</f>
        <v>1306.2761967201452</v>
      </c>
      <c r="G186" s="4">
        <f>E186*(1-Config!$B$6)</f>
        <v>0</v>
      </c>
      <c r="H186" s="4">
        <f t="shared" si="8"/>
        <v>146448.07583229183</v>
      </c>
      <c r="I186" s="4">
        <f t="shared" si="9"/>
        <v>146748.07583229183</v>
      </c>
      <c r="J186" s="4">
        <f t="shared" si="11"/>
        <v>56500</v>
      </c>
    </row>
    <row r="187" spans="1:10" x14ac:dyDescent="0.25">
      <c r="A187">
        <v>186</v>
      </c>
      <c r="B187" s="4">
        <f>Config!$B$3*(1+Config!$B$5)^185</f>
        <v>300</v>
      </c>
      <c r="C187" s="4">
        <v>0</v>
      </c>
      <c r="D187" s="4">
        <f t="shared" si="10"/>
        <v>146748.07583229183</v>
      </c>
      <c r="E187" s="4">
        <f>D187*Config!$B$4</f>
        <v>1320.7326824906263</v>
      </c>
      <c r="F187" s="4">
        <f>E187*Config!$B$6</f>
        <v>1320.7326824906263</v>
      </c>
      <c r="G187" s="4">
        <f>E187*(1-Config!$B$6)</f>
        <v>0</v>
      </c>
      <c r="H187" s="4">
        <f t="shared" si="8"/>
        <v>148068.80851478246</v>
      </c>
      <c r="I187" s="4">
        <f t="shared" si="9"/>
        <v>148368.80851478246</v>
      </c>
      <c r="J187" s="4">
        <f t="shared" si="11"/>
        <v>56800</v>
      </c>
    </row>
    <row r="188" spans="1:10" x14ac:dyDescent="0.25">
      <c r="A188">
        <v>187</v>
      </c>
      <c r="B188" s="4">
        <f>Config!$B$3*(1+Config!$B$5)^186</f>
        <v>300</v>
      </c>
      <c r="C188" s="4">
        <v>0</v>
      </c>
      <c r="D188" s="4">
        <f t="shared" si="10"/>
        <v>148368.80851478246</v>
      </c>
      <c r="E188" s="4">
        <f>D188*Config!$B$4</f>
        <v>1335.3192766330421</v>
      </c>
      <c r="F188" s="4">
        <f>E188*Config!$B$6</f>
        <v>1335.3192766330421</v>
      </c>
      <c r="G188" s="4">
        <f>E188*(1-Config!$B$6)</f>
        <v>0</v>
      </c>
      <c r="H188" s="4">
        <f t="shared" si="8"/>
        <v>149704.12779141549</v>
      </c>
      <c r="I188" s="4">
        <f t="shared" si="9"/>
        <v>150004.12779141549</v>
      </c>
      <c r="J188" s="4">
        <f t="shared" si="11"/>
        <v>57100</v>
      </c>
    </row>
    <row r="189" spans="1:10" x14ac:dyDescent="0.25">
      <c r="A189">
        <v>188</v>
      </c>
      <c r="B189" s="4">
        <f>Config!$B$3*(1+Config!$B$5)^187</f>
        <v>300</v>
      </c>
      <c r="C189" s="4">
        <v>0</v>
      </c>
      <c r="D189" s="4">
        <f t="shared" si="10"/>
        <v>150004.12779141549</v>
      </c>
      <c r="E189" s="4">
        <f>D189*Config!$B$4</f>
        <v>1350.0371501227394</v>
      </c>
      <c r="F189" s="4">
        <f>E189*Config!$B$6</f>
        <v>1350.0371501227394</v>
      </c>
      <c r="G189" s="4">
        <f>E189*(1-Config!$B$6)</f>
        <v>0</v>
      </c>
      <c r="H189" s="4">
        <f t="shared" si="8"/>
        <v>151354.16494153824</v>
      </c>
      <c r="I189" s="4">
        <f t="shared" si="9"/>
        <v>151654.16494153824</v>
      </c>
      <c r="J189" s="4">
        <f t="shared" si="11"/>
        <v>57400</v>
      </c>
    </row>
    <row r="190" spans="1:10" x14ac:dyDescent="0.25">
      <c r="A190">
        <v>189</v>
      </c>
      <c r="B190" s="4">
        <f>Config!$B$3*(1+Config!$B$5)^188</f>
        <v>300</v>
      </c>
      <c r="C190" s="4">
        <v>0</v>
      </c>
      <c r="D190" s="4">
        <f t="shared" si="10"/>
        <v>151654.16494153824</v>
      </c>
      <c r="E190" s="4">
        <f>D190*Config!$B$4</f>
        <v>1364.8874844738441</v>
      </c>
      <c r="F190" s="4">
        <f>E190*Config!$B$6</f>
        <v>1364.8874844738441</v>
      </c>
      <c r="G190" s="4">
        <f>E190*(1-Config!$B$6)</f>
        <v>0</v>
      </c>
      <c r="H190" s="4">
        <f t="shared" si="8"/>
        <v>153019.05242601209</v>
      </c>
      <c r="I190" s="4">
        <f t="shared" si="9"/>
        <v>153319.05242601209</v>
      </c>
      <c r="J190" s="4">
        <f t="shared" si="11"/>
        <v>57700</v>
      </c>
    </row>
    <row r="191" spans="1:10" x14ac:dyDescent="0.25">
      <c r="A191">
        <v>190</v>
      </c>
      <c r="B191" s="4">
        <f>Config!$B$3*(1+Config!$B$5)^189</f>
        <v>300</v>
      </c>
      <c r="C191" s="4">
        <v>0</v>
      </c>
      <c r="D191" s="4">
        <f t="shared" si="10"/>
        <v>153319.05242601209</v>
      </c>
      <c r="E191" s="4">
        <f>D191*Config!$B$4</f>
        <v>1379.8714718341087</v>
      </c>
      <c r="F191" s="4">
        <f>E191*Config!$B$6</f>
        <v>1379.8714718341087</v>
      </c>
      <c r="G191" s="4">
        <f>E191*(1-Config!$B$6)</f>
        <v>0</v>
      </c>
      <c r="H191" s="4">
        <f t="shared" si="8"/>
        <v>154698.92389784619</v>
      </c>
      <c r="I191" s="4">
        <f t="shared" si="9"/>
        <v>154998.92389784619</v>
      </c>
      <c r="J191" s="4">
        <f t="shared" si="11"/>
        <v>58000</v>
      </c>
    </row>
    <row r="192" spans="1:10" x14ac:dyDescent="0.25">
      <c r="A192">
        <v>191</v>
      </c>
      <c r="B192" s="4">
        <f>Config!$B$3*(1+Config!$B$5)^190</f>
        <v>300</v>
      </c>
      <c r="C192" s="4">
        <v>0</v>
      </c>
      <c r="D192" s="4">
        <f t="shared" si="10"/>
        <v>154998.92389784619</v>
      </c>
      <c r="E192" s="4">
        <f>D192*Config!$B$4</f>
        <v>1394.9903150806156</v>
      </c>
      <c r="F192" s="4">
        <f>E192*Config!$B$6</f>
        <v>1394.9903150806156</v>
      </c>
      <c r="G192" s="4">
        <f>E192*(1-Config!$B$6)</f>
        <v>0</v>
      </c>
      <c r="H192" s="4">
        <f t="shared" si="8"/>
        <v>156393.91421292681</v>
      </c>
      <c r="I192" s="4">
        <f t="shared" si="9"/>
        <v>156693.91421292681</v>
      </c>
      <c r="J192" s="4">
        <f t="shared" si="11"/>
        <v>58300</v>
      </c>
    </row>
    <row r="193" spans="1:10" x14ac:dyDescent="0.25">
      <c r="A193">
        <v>192</v>
      </c>
      <c r="B193" s="4">
        <f>Config!$B$3*(1+Config!$B$5)^191</f>
        <v>300</v>
      </c>
      <c r="C193" s="4">
        <v>0</v>
      </c>
      <c r="D193" s="4">
        <f t="shared" si="10"/>
        <v>156693.91421292681</v>
      </c>
      <c r="E193" s="4">
        <f>D193*Config!$B$4</f>
        <v>1410.2452279163413</v>
      </c>
      <c r="F193" s="4">
        <f>E193*Config!$B$6</f>
        <v>1410.2452279163413</v>
      </c>
      <c r="G193" s="4">
        <f>E193*(1-Config!$B$6)</f>
        <v>0</v>
      </c>
      <c r="H193" s="4">
        <f t="shared" si="8"/>
        <v>158104.15944084316</v>
      </c>
      <c r="I193" s="4">
        <f t="shared" si="9"/>
        <v>158404.15944084316</v>
      </c>
      <c r="J193" s="4">
        <f t="shared" si="11"/>
        <v>58600</v>
      </c>
    </row>
    <row r="194" spans="1:10" x14ac:dyDescent="0.25">
      <c r="A194">
        <v>193</v>
      </c>
      <c r="B194" s="4">
        <f>Config!$B$3*(1+Config!$B$5)^192</f>
        <v>300</v>
      </c>
      <c r="C194" s="4">
        <v>0</v>
      </c>
      <c r="D194" s="4">
        <f t="shared" si="10"/>
        <v>158404.15944084316</v>
      </c>
      <c r="E194" s="4">
        <f>D194*Config!$B$4</f>
        <v>1425.6374349675882</v>
      </c>
      <c r="F194" s="4">
        <f>E194*Config!$B$6</f>
        <v>1425.6374349675882</v>
      </c>
      <c r="G194" s="4">
        <f>E194*(1-Config!$B$6)</f>
        <v>0</v>
      </c>
      <c r="H194" s="4">
        <f t="shared" ref="H194:H257" si="12">D194+F194</f>
        <v>159829.79687581075</v>
      </c>
      <c r="I194" s="4">
        <f t="shared" ref="I194:I257" si="13">H194+B194+C194</f>
        <v>160129.79687581075</v>
      </c>
      <c r="J194" s="4">
        <f t="shared" si="11"/>
        <v>58900</v>
      </c>
    </row>
    <row r="195" spans="1:10" x14ac:dyDescent="0.25">
      <c r="A195">
        <v>194</v>
      </c>
      <c r="B195" s="4">
        <f>Config!$B$3*(1+Config!$B$5)^193</f>
        <v>300</v>
      </c>
      <c r="C195" s="4">
        <v>0</v>
      </c>
      <c r="D195" s="4">
        <f t="shared" ref="D195:D258" si="14">I194</f>
        <v>160129.79687581075</v>
      </c>
      <c r="E195" s="4">
        <f>D195*Config!$B$4</f>
        <v>1441.1681718822965</v>
      </c>
      <c r="F195" s="4">
        <f>E195*Config!$B$6</f>
        <v>1441.1681718822965</v>
      </c>
      <c r="G195" s="4">
        <f>E195*(1-Config!$B$6)</f>
        <v>0</v>
      </c>
      <c r="H195" s="4">
        <f t="shared" si="12"/>
        <v>161570.96504769305</v>
      </c>
      <c r="I195" s="4">
        <f t="shared" si="13"/>
        <v>161870.96504769305</v>
      </c>
      <c r="J195" s="4">
        <f t="shared" ref="J195:J258" si="15">J194+B195</f>
        <v>59200</v>
      </c>
    </row>
    <row r="196" spans="1:10" x14ac:dyDescent="0.25">
      <c r="A196">
        <v>195</v>
      </c>
      <c r="B196" s="4">
        <f>Config!$B$3*(1+Config!$B$5)^194</f>
        <v>300</v>
      </c>
      <c r="C196" s="4">
        <v>0</v>
      </c>
      <c r="D196" s="4">
        <f t="shared" si="14"/>
        <v>161870.96504769305</v>
      </c>
      <c r="E196" s="4">
        <f>D196*Config!$B$4</f>
        <v>1456.8386854292373</v>
      </c>
      <c r="F196" s="4">
        <f>E196*Config!$B$6</f>
        <v>1456.8386854292373</v>
      </c>
      <c r="G196" s="4">
        <f>E196*(1-Config!$B$6)</f>
        <v>0</v>
      </c>
      <c r="H196" s="4">
        <f t="shared" si="12"/>
        <v>163327.8037331223</v>
      </c>
      <c r="I196" s="4">
        <f t="shared" si="13"/>
        <v>163627.8037331223</v>
      </c>
      <c r="J196" s="4">
        <f t="shared" si="15"/>
        <v>59500</v>
      </c>
    </row>
    <row r="197" spans="1:10" x14ac:dyDescent="0.25">
      <c r="A197">
        <v>196</v>
      </c>
      <c r="B197" s="4">
        <f>Config!$B$3*(1+Config!$B$5)^195</f>
        <v>300</v>
      </c>
      <c r="C197" s="4">
        <v>0</v>
      </c>
      <c r="D197" s="4">
        <f t="shared" si="14"/>
        <v>163627.8037331223</v>
      </c>
      <c r="E197" s="4">
        <f>D197*Config!$B$4</f>
        <v>1472.6502335981006</v>
      </c>
      <c r="F197" s="4">
        <f>E197*Config!$B$6</f>
        <v>1472.6502335981006</v>
      </c>
      <c r="G197" s="4">
        <f>E197*(1-Config!$B$6)</f>
        <v>0</v>
      </c>
      <c r="H197" s="4">
        <f t="shared" si="12"/>
        <v>165100.45396672041</v>
      </c>
      <c r="I197" s="4">
        <f t="shared" si="13"/>
        <v>165400.45396672041</v>
      </c>
      <c r="J197" s="4">
        <f t="shared" si="15"/>
        <v>59800</v>
      </c>
    </row>
    <row r="198" spans="1:10" x14ac:dyDescent="0.25">
      <c r="A198">
        <v>197</v>
      </c>
      <c r="B198" s="4">
        <f>Config!$B$3*(1+Config!$B$5)^196</f>
        <v>300</v>
      </c>
      <c r="C198" s="4">
        <v>0</v>
      </c>
      <c r="D198" s="4">
        <f t="shared" si="14"/>
        <v>165400.45396672041</v>
      </c>
      <c r="E198" s="4">
        <f>D198*Config!$B$4</f>
        <v>1488.6040857004837</v>
      </c>
      <c r="F198" s="4">
        <f>E198*Config!$B$6</f>
        <v>1488.6040857004837</v>
      </c>
      <c r="G198" s="4">
        <f>E198*(1-Config!$B$6)</f>
        <v>0</v>
      </c>
      <c r="H198" s="4">
        <f t="shared" si="12"/>
        <v>166889.05805242088</v>
      </c>
      <c r="I198" s="4">
        <f t="shared" si="13"/>
        <v>167189.05805242088</v>
      </c>
      <c r="J198" s="4">
        <f t="shared" si="15"/>
        <v>60100</v>
      </c>
    </row>
    <row r="199" spans="1:10" x14ac:dyDescent="0.25">
      <c r="A199">
        <v>198</v>
      </c>
      <c r="B199" s="4">
        <f>Config!$B$3*(1+Config!$B$5)^197</f>
        <v>300</v>
      </c>
      <c r="C199" s="4">
        <v>0</v>
      </c>
      <c r="D199" s="4">
        <f t="shared" si="14"/>
        <v>167189.05805242088</v>
      </c>
      <c r="E199" s="4">
        <f>D199*Config!$B$4</f>
        <v>1504.7015224717877</v>
      </c>
      <c r="F199" s="4">
        <f>E199*Config!$B$6</f>
        <v>1504.7015224717877</v>
      </c>
      <c r="G199" s="4">
        <f>E199*(1-Config!$B$6)</f>
        <v>0</v>
      </c>
      <c r="H199" s="4">
        <f t="shared" si="12"/>
        <v>168693.75957489267</v>
      </c>
      <c r="I199" s="4">
        <f t="shared" si="13"/>
        <v>168993.75957489267</v>
      </c>
      <c r="J199" s="4">
        <f t="shared" si="15"/>
        <v>60400</v>
      </c>
    </row>
    <row r="200" spans="1:10" x14ac:dyDescent="0.25">
      <c r="A200">
        <v>199</v>
      </c>
      <c r="B200" s="4">
        <f>Config!$B$3*(1+Config!$B$5)^198</f>
        <v>300</v>
      </c>
      <c r="C200" s="4">
        <v>0</v>
      </c>
      <c r="D200" s="4">
        <f t="shared" si="14"/>
        <v>168993.75957489267</v>
      </c>
      <c r="E200" s="4">
        <f>D200*Config!$B$4</f>
        <v>1520.943836174034</v>
      </c>
      <c r="F200" s="4">
        <f>E200*Config!$B$6</f>
        <v>1520.943836174034</v>
      </c>
      <c r="G200" s="4">
        <f>E200*(1-Config!$B$6)</f>
        <v>0</v>
      </c>
      <c r="H200" s="4">
        <f t="shared" si="12"/>
        <v>170514.7034110667</v>
      </c>
      <c r="I200" s="4">
        <f t="shared" si="13"/>
        <v>170814.7034110667</v>
      </c>
      <c r="J200" s="4">
        <f t="shared" si="15"/>
        <v>60700</v>
      </c>
    </row>
    <row r="201" spans="1:10" x14ac:dyDescent="0.25">
      <c r="A201">
        <v>200</v>
      </c>
      <c r="B201" s="4">
        <f>Config!$B$3*(1+Config!$B$5)^199</f>
        <v>300</v>
      </c>
      <c r="C201" s="4">
        <v>0</v>
      </c>
      <c r="D201" s="4">
        <f t="shared" si="14"/>
        <v>170814.7034110667</v>
      </c>
      <c r="E201" s="4">
        <f>D201*Config!$B$4</f>
        <v>1537.3323306996001</v>
      </c>
      <c r="F201" s="4">
        <f>E201*Config!$B$6</f>
        <v>1537.3323306996001</v>
      </c>
      <c r="G201" s="4">
        <f>E201*(1-Config!$B$6)</f>
        <v>0</v>
      </c>
      <c r="H201" s="4">
        <f t="shared" si="12"/>
        <v>172352.0357417663</v>
      </c>
      <c r="I201" s="4">
        <f t="shared" si="13"/>
        <v>172652.0357417663</v>
      </c>
      <c r="J201" s="4">
        <f t="shared" si="15"/>
        <v>61000</v>
      </c>
    </row>
    <row r="202" spans="1:10" x14ac:dyDescent="0.25">
      <c r="A202">
        <v>201</v>
      </c>
      <c r="B202" s="4">
        <f>Config!$B$3*(1+Config!$B$5)^200</f>
        <v>300</v>
      </c>
      <c r="C202" s="4">
        <v>0</v>
      </c>
      <c r="D202" s="4">
        <f t="shared" si="14"/>
        <v>172652.0357417663</v>
      </c>
      <c r="E202" s="4">
        <f>D202*Config!$B$4</f>
        <v>1553.8683216758966</v>
      </c>
      <c r="F202" s="4">
        <f>E202*Config!$B$6</f>
        <v>1553.8683216758966</v>
      </c>
      <c r="G202" s="4">
        <f>E202*(1-Config!$B$6)</f>
        <v>0</v>
      </c>
      <c r="H202" s="4">
        <f t="shared" si="12"/>
        <v>174205.9040634422</v>
      </c>
      <c r="I202" s="4">
        <f t="shared" si="13"/>
        <v>174505.9040634422</v>
      </c>
      <c r="J202" s="4">
        <f t="shared" si="15"/>
        <v>61300</v>
      </c>
    </row>
    <row r="203" spans="1:10" x14ac:dyDescent="0.25">
      <c r="A203">
        <v>202</v>
      </c>
      <c r="B203" s="4">
        <f>Config!$B$3*(1+Config!$B$5)^201</f>
        <v>300</v>
      </c>
      <c r="C203" s="4">
        <v>0</v>
      </c>
      <c r="D203" s="4">
        <f t="shared" si="14"/>
        <v>174505.9040634422</v>
      </c>
      <c r="E203" s="4">
        <f>D203*Config!$B$4</f>
        <v>1570.5531365709796</v>
      </c>
      <c r="F203" s="4">
        <f>E203*Config!$B$6</f>
        <v>1570.5531365709796</v>
      </c>
      <c r="G203" s="4">
        <f>E203*(1-Config!$B$6)</f>
        <v>0</v>
      </c>
      <c r="H203" s="4">
        <f t="shared" si="12"/>
        <v>176076.45720001319</v>
      </c>
      <c r="I203" s="4">
        <f t="shared" si="13"/>
        <v>176376.45720001319</v>
      </c>
      <c r="J203" s="4">
        <f t="shared" si="15"/>
        <v>61600</v>
      </c>
    </row>
    <row r="204" spans="1:10" x14ac:dyDescent="0.25">
      <c r="A204">
        <v>203</v>
      </c>
      <c r="B204" s="4">
        <f>Config!$B$3*(1+Config!$B$5)^202</f>
        <v>300</v>
      </c>
      <c r="C204" s="4">
        <v>0</v>
      </c>
      <c r="D204" s="4">
        <f t="shared" si="14"/>
        <v>176376.45720001319</v>
      </c>
      <c r="E204" s="4">
        <f>D204*Config!$B$4</f>
        <v>1587.3881148001185</v>
      </c>
      <c r="F204" s="4">
        <f>E204*Config!$B$6</f>
        <v>1587.3881148001185</v>
      </c>
      <c r="G204" s="4">
        <f>E204*(1-Config!$B$6)</f>
        <v>0</v>
      </c>
      <c r="H204" s="4">
        <f t="shared" si="12"/>
        <v>177963.84531481331</v>
      </c>
      <c r="I204" s="4">
        <f t="shared" si="13"/>
        <v>178263.84531481331</v>
      </c>
      <c r="J204" s="4">
        <f t="shared" si="15"/>
        <v>61900</v>
      </c>
    </row>
    <row r="205" spans="1:10" x14ac:dyDescent="0.25">
      <c r="A205">
        <v>204</v>
      </c>
      <c r="B205" s="4">
        <f>Config!$B$3*(1+Config!$B$5)^203</f>
        <v>300</v>
      </c>
      <c r="C205" s="4">
        <v>0</v>
      </c>
      <c r="D205" s="4">
        <f t="shared" si="14"/>
        <v>178263.84531481331</v>
      </c>
      <c r="E205" s="4">
        <f>D205*Config!$B$4</f>
        <v>1604.3746078333197</v>
      </c>
      <c r="F205" s="4">
        <f>E205*Config!$B$6</f>
        <v>1604.3746078333197</v>
      </c>
      <c r="G205" s="4">
        <f>E205*(1-Config!$B$6)</f>
        <v>0</v>
      </c>
      <c r="H205" s="4">
        <f t="shared" si="12"/>
        <v>179868.21992264662</v>
      </c>
      <c r="I205" s="4">
        <f t="shared" si="13"/>
        <v>180168.21992264662</v>
      </c>
      <c r="J205" s="4">
        <f t="shared" si="15"/>
        <v>62200</v>
      </c>
    </row>
    <row r="206" spans="1:10" x14ac:dyDescent="0.25">
      <c r="A206">
        <v>205</v>
      </c>
      <c r="B206" s="4">
        <f>Config!$B$3*(1+Config!$B$5)^204</f>
        <v>300</v>
      </c>
      <c r="C206" s="4">
        <v>0</v>
      </c>
      <c r="D206" s="4">
        <f t="shared" si="14"/>
        <v>180168.21992264662</v>
      </c>
      <c r="E206" s="4">
        <f>D206*Config!$B$4</f>
        <v>1621.5139793038195</v>
      </c>
      <c r="F206" s="4">
        <f>E206*Config!$B$6</f>
        <v>1621.5139793038195</v>
      </c>
      <c r="G206" s="4">
        <f>E206*(1-Config!$B$6)</f>
        <v>0</v>
      </c>
      <c r="H206" s="4">
        <f t="shared" si="12"/>
        <v>181789.73390195044</v>
      </c>
      <c r="I206" s="4">
        <f t="shared" si="13"/>
        <v>182089.73390195044</v>
      </c>
      <c r="J206" s="4">
        <f t="shared" si="15"/>
        <v>62500</v>
      </c>
    </row>
    <row r="207" spans="1:10" x14ac:dyDescent="0.25">
      <c r="A207">
        <v>206</v>
      </c>
      <c r="B207" s="4">
        <f>Config!$B$3*(1+Config!$B$5)^205</f>
        <v>300</v>
      </c>
      <c r="C207" s="4">
        <v>0</v>
      </c>
      <c r="D207" s="4">
        <f t="shared" si="14"/>
        <v>182089.73390195044</v>
      </c>
      <c r="E207" s="4">
        <f>D207*Config!$B$4</f>
        <v>1638.807605117554</v>
      </c>
      <c r="F207" s="4">
        <f>E207*Config!$B$6</f>
        <v>1638.807605117554</v>
      </c>
      <c r="G207" s="4">
        <f>E207*(1-Config!$B$6)</f>
        <v>0</v>
      </c>
      <c r="H207" s="4">
        <f t="shared" si="12"/>
        <v>183728.541507068</v>
      </c>
      <c r="I207" s="4">
        <f t="shared" si="13"/>
        <v>184028.541507068</v>
      </c>
      <c r="J207" s="4">
        <f t="shared" si="15"/>
        <v>62800</v>
      </c>
    </row>
    <row r="208" spans="1:10" x14ac:dyDescent="0.25">
      <c r="A208">
        <v>207</v>
      </c>
      <c r="B208" s="4">
        <f>Config!$B$3*(1+Config!$B$5)^206</f>
        <v>300</v>
      </c>
      <c r="C208" s="4">
        <v>0</v>
      </c>
      <c r="D208" s="4">
        <f t="shared" si="14"/>
        <v>184028.541507068</v>
      </c>
      <c r="E208" s="4">
        <f>D208*Config!$B$4</f>
        <v>1656.2568735636119</v>
      </c>
      <c r="F208" s="4">
        <f>E208*Config!$B$6</f>
        <v>1656.2568735636119</v>
      </c>
      <c r="G208" s="4">
        <f>E208*(1-Config!$B$6)</f>
        <v>0</v>
      </c>
      <c r="H208" s="4">
        <f t="shared" si="12"/>
        <v>185684.7983806316</v>
      </c>
      <c r="I208" s="4">
        <f t="shared" si="13"/>
        <v>185984.7983806316</v>
      </c>
      <c r="J208" s="4">
        <f t="shared" si="15"/>
        <v>63100</v>
      </c>
    </row>
    <row r="209" spans="1:10" x14ac:dyDescent="0.25">
      <c r="A209">
        <v>208</v>
      </c>
      <c r="B209" s="4">
        <f>Config!$B$3*(1+Config!$B$5)^207</f>
        <v>300</v>
      </c>
      <c r="C209" s="4">
        <v>0</v>
      </c>
      <c r="D209" s="4">
        <f t="shared" si="14"/>
        <v>185984.7983806316</v>
      </c>
      <c r="E209" s="4">
        <f>D209*Config!$B$4</f>
        <v>1673.8631854256844</v>
      </c>
      <c r="F209" s="4">
        <f>E209*Config!$B$6</f>
        <v>1673.8631854256844</v>
      </c>
      <c r="G209" s="4">
        <f>E209*(1-Config!$B$6)</f>
        <v>0</v>
      </c>
      <c r="H209" s="4">
        <f t="shared" si="12"/>
        <v>187658.6615660573</v>
      </c>
      <c r="I209" s="4">
        <f t="shared" si="13"/>
        <v>187958.6615660573</v>
      </c>
      <c r="J209" s="4">
        <f t="shared" si="15"/>
        <v>63400</v>
      </c>
    </row>
    <row r="210" spans="1:10" x14ac:dyDescent="0.25">
      <c r="A210">
        <v>209</v>
      </c>
      <c r="B210" s="4">
        <f>Config!$B$3*(1+Config!$B$5)^208</f>
        <v>300</v>
      </c>
      <c r="C210" s="4">
        <v>0</v>
      </c>
      <c r="D210" s="4">
        <f t="shared" si="14"/>
        <v>187958.6615660573</v>
      </c>
      <c r="E210" s="4">
        <f>D210*Config!$B$4</f>
        <v>1691.6279540945156</v>
      </c>
      <c r="F210" s="4">
        <f>E210*Config!$B$6</f>
        <v>1691.6279540945156</v>
      </c>
      <c r="G210" s="4">
        <f>E210*(1-Config!$B$6)</f>
        <v>0</v>
      </c>
      <c r="H210" s="4">
        <f t="shared" si="12"/>
        <v>189650.28952015183</v>
      </c>
      <c r="I210" s="4">
        <f t="shared" si="13"/>
        <v>189950.28952015183</v>
      </c>
      <c r="J210" s="4">
        <f t="shared" si="15"/>
        <v>63700</v>
      </c>
    </row>
    <row r="211" spans="1:10" x14ac:dyDescent="0.25">
      <c r="A211">
        <v>210</v>
      </c>
      <c r="B211" s="4">
        <f>Config!$B$3*(1+Config!$B$5)^209</f>
        <v>300</v>
      </c>
      <c r="C211" s="4">
        <v>0</v>
      </c>
      <c r="D211" s="4">
        <f t="shared" si="14"/>
        <v>189950.28952015183</v>
      </c>
      <c r="E211" s="4">
        <f>D211*Config!$B$4</f>
        <v>1709.5526056813662</v>
      </c>
      <c r="F211" s="4">
        <f>E211*Config!$B$6</f>
        <v>1709.5526056813662</v>
      </c>
      <c r="G211" s="4">
        <f>E211*(1-Config!$B$6)</f>
        <v>0</v>
      </c>
      <c r="H211" s="4">
        <f t="shared" si="12"/>
        <v>191659.84212583318</v>
      </c>
      <c r="I211" s="4">
        <f t="shared" si="13"/>
        <v>191959.84212583318</v>
      </c>
      <c r="J211" s="4">
        <f t="shared" si="15"/>
        <v>64000</v>
      </c>
    </row>
    <row r="212" spans="1:10" x14ac:dyDescent="0.25">
      <c r="A212">
        <v>211</v>
      </c>
      <c r="B212" s="4">
        <f>Config!$B$3*(1+Config!$B$5)^210</f>
        <v>300</v>
      </c>
      <c r="C212" s="4">
        <v>0</v>
      </c>
      <c r="D212" s="4">
        <f t="shared" si="14"/>
        <v>191959.84212583318</v>
      </c>
      <c r="E212" s="4">
        <f>D212*Config!$B$4</f>
        <v>1727.6385791324985</v>
      </c>
      <c r="F212" s="4">
        <f>E212*Config!$B$6</f>
        <v>1727.6385791324985</v>
      </c>
      <c r="G212" s="4">
        <f>E212*(1-Config!$B$6)</f>
        <v>0</v>
      </c>
      <c r="H212" s="4">
        <f t="shared" si="12"/>
        <v>193687.48070496568</v>
      </c>
      <c r="I212" s="4">
        <f t="shared" si="13"/>
        <v>193987.48070496568</v>
      </c>
      <c r="J212" s="4">
        <f t="shared" si="15"/>
        <v>64300</v>
      </c>
    </row>
    <row r="213" spans="1:10" x14ac:dyDescent="0.25">
      <c r="A213">
        <v>212</v>
      </c>
      <c r="B213" s="4">
        <f>Config!$B$3*(1+Config!$B$5)^211</f>
        <v>300</v>
      </c>
      <c r="C213" s="4">
        <v>0</v>
      </c>
      <c r="D213" s="4">
        <f t="shared" si="14"/>
        <v>193987.48070496568</v>
      </c>
      <c r="E213" s="4">
        <f>D213*Config!$B$4</f>
        <v>1745.887326344691</v>
      </c>
      <c r="F213" s="4">
        <f>E213*Config!$B$6</f>
        <v>1745.887326344691</v>
      </c>
      <c r="G213" s="4">
        <f>E213*(1-Config!$B$6)</f>
        <v>0</v>
      </c>
      <c r="H213" s="4">
        <f t="shared" si="12"/>
        <v>195733.36803131038</v>
      </c>
      <c r="I213" s="4">
        <f t="shared" si="13"/>
        <v>196033.36803131038</v>
      </c>
      <c r="J213" s="4">
        <f t="shared" si="15"/>
        <v>64600</v>
      </c>
    </row>
    <row r="214" spans="1:10" x14ac:dyDescent="0.25">
      <c r="A214">
        <v>213</v>
      </c>
      <c r="B214" s="4">
        <f>Config!$B$3*(1+Config!$B$5)^212</f>
        <v>300</v>
      </c>
      <c r="C214" s="4">
        <v>0</v>
      </c>
      <c r="D214" s="4">
        <f t="shared" si="14"/>
        <v>196033.36803131038</v>
      </c>
      <c r="E214" s="4">
        <f>D214*Config!$B$4</f>
        <v>1764.3003122817934</v>
      </c>
      <c r="F214" s="4">
        <f>E214*Config!$B$6</f>
        <v>1764.3003122817934</v>
      </c>
      <c r="G214" s="4">
        <f>E214*(1-Config!$B$6)</f>
        <v>0</v>
      </c>
      <c r="H214" s="4">
        <f t="shared" si="12"/>
        <v>197797.66834359217</v>
      </c>
      <c r="I214" s="4">
        <f t="shared" si="13"/>
        <v>198097.66834359217</v>
      </c>
      <c r="J214" s="4">
        <f t="shared" si="15"/>
        <v>64900</v>
      </c>
    </row>
    <row r="215" spans="1:10" x14ac:dyDescent="0.25">
      <c r="A215">
        <v>214</v>
      </c>
      <c r="B215" s="4">
        <f>Config!$B$3*(1+Config!$B$5)^213</f>
        <v>300</v>
      </c>
      <c r="C215" s="4">
        <v>0</v>
      </c>
      <c r="D215" s="4">
        <f t="shared" si="14"/>
        <v>198097.66834359217</v>
      </c>
      <c r="E215" s="4">
        <f>D215*Config!$B$4</f>
        <v>1782.8790150923294</v>
      </c>
      <c r="F215" s="4">
        <f>E215*Config!$B$6</f>
        <v>1782.8790150923294</v>
      </c>
      <c r="G215" s="4">
        <f>E215*(1-Config!$B$6)</f>
        <v>0</v>
      </c>
      <c r="H215" s="4">
        <f t="shared" si="12"/>
        <v>199880.5473586845</v>
      </c>
      <c r="I215" s="4">
        <f t="shared" si="13"/>
        <v>200180.5473586845</v>
      </c>
      <c r="J215" s="4">
        <f t="shared" si="15"/>
        <v>65200</v>
      </c>
    </row>
    <row r="216" spans="1:10" x14ac:dyDescent="0.25">
      <c r="A216">
        <v>215</v>
      </c>
      <c r="B216" s="4">
        <f>Config!$B$3*(1+Config!$B$5)^214</f>
        <v>300</v>
      </c>
      <c r="C216" s="4">
        <v>0</v>
      </c>
      <c r="D216" s="4">
        <f t="shared" si="14"/>
        <v>200180.5473586845</v>
      </c>
      <c r="E216" s="4">
        <f>D216*Config!$B$4</f>
        <v>1801.6249262281603</v>
      </c>
      <c r="F216" s="4">
        <f>E216*Config!$B$6</f>
        <v>1801.6249262281603</v>
      </c>
      <c r="G216" s="4">
        <f>E216*(1-Config!$B$6)</f>
        <v>0</v>
      </c>
      <c r="H216" s="4">
        <f t="shared" si="12"/>
        <v>201982.17228491267</v>
      </c>
      <c r="I216" s="4">
        <f t="shared" si="13"/>
        <v>202282.17228491267</v>
      </c>
      <c r="J216" s="4">
        <f t="shared" si="15"/>
        <v>65500</v>
      </c>
    </row>
    <row r="217" spans="1:10" x14ac:dyDescent="0.25">
      <c r="A217">
        <v>216</v>
      </c>
      <c r="B217" s="4">
        <f>Config!$B$3*(1+Config!$B$5)^215</f>
        <v>300</v>
      </c>
      <c r="C217" s="4">
        <v>0</v>
      </c>
      <c r="D217" s="4">
        <f t="shared" si="14"/>
        <v>202282.17228491267</v>
      </c>
      <c r="E217" s="4">
        <f>D217*Config!$B$4</f>
        <v>1820.5395505642139</v>
      </c>
      <c r="F217" s="4">
        <f>E217*Config!$B$6</f>
        <v>1820.5395505642139</v>
      </c>
      <c r="G217" s="4">
        <f>E217*(1-Config!$B$6)</f>
        <v>0</v>
      </c>
      <c r="H217" s="4">
        <f t="shared" si="12"/>
        <v>204102.71183547689</v>
      </c>
      <c r="I217" s="4">
        <f t="shared" si="13"/>
        <v>204402.71183547689</v>
      </c>
      <c r="J217" s="4">
        <f t="shared" si="15"/>
        <v>65800</v>
      </c>
    </row>
    <row r="218" spans="1:10" x14ac:dyDescent="0.25">
      <c r="A218">
        <v>217</v>
      </c>
      <c r="B218" s="4">
        <f>Config!$B$3*(1+Config!$B$5)^216</f>
        <v>300</v>
      </c>
      <c r="C218" s="4">
        <v>0</v>
      </c>
      <c r="D218" s="4">
        <f t="shared" si="14"/>
        <v>204402.71183547689</v>
      </c>
      <c r="E218" s="4">
        <f>D218*Config!$B$4</f>
        <v>1839.6244065192918</v>
      </c>
      <c r="F218" s="4">
        <f>E218*Config!$B$6</f>
        <v>1839.6244065192918</v>
      </c>
      <c r="G218" s="4">
        <f>E218*(1-Config!$B$6)</f>
        <v>0</v>
      </c>
      <c r="H218" s="4">
        <f t="shared" si="12"/>
        <v>206242.33624199618</v>
      </c>
      <c r="I218" s="4">
        <f t="shared" si="13"/>
        <v>206542.33624199618</v>
      </c>
      <c r="J218" s="4">
        <f t="shared" si="15"/>
        <v>66100</v>
      </c>
    </row>
    <row r="219" spans="1:10" x14ac:dyDescent="0.25">
      <c r="A219">
        <v>218</v>
      </c>
      <c r="B219" s="4">
        <f>Config!$B$3*(1+Config!$B$5)^217</f>
        <v>300</v>
      </c>
      <c r="C219" s="4">
        <v>0</v>
      </c>
      <c r="D219" s="4">
        <f t="shared" si="14"/>
        <v>206542.33624199618</v>
      </c>
      <c r="E219" s="4">
        <f>D219*Config!$B$4</f>
        <v>1858.8810261779654</v>
      </c>
      <c r="F219" s="4">
        <f>E219*Config!$B$6</f>
        <v>1858.8810261779654</v>
      </c>
      <c r="G219" s="4">
        <f>E219*(1-Config!$B$6)</f>
        <v>0</v>
      </c>
      <c r="H219" s="4">
        <f t="shared" si="12"/>
        <v>208401.21726817414</v>
      </c>
      <c r="I219" s="4">
        <f t="shared" si="13"/>
        <v>208701.21726817414</v>
      </c>
      <c r="J219" s="4">
        <f t="shared" si="15"/>
        <v>66400</v>
      </c>
    </row>
    <row r="220" spans="1:10" x14ac:dyDescent="0.25">
      <c r="A220">
        <v>219</v>
      </c>
      <c r="B220" s="4">
        <f>Config!$B$3*(1+Config!$B$5)^218</f>
        <v>300</v>
      </c>
      <c r="C220" s="4">
        <v>0</v>
      </c>
      <c r="D220" s="4">
        <f t="shared" si="14"/>
        <v>208701.21726817414</v>
      </c>
      <c r="E220" s="4">
        <f>D220*Config!$B$4</f>
        <v>1878.3109554135672</v>
      </c>
      <c r="F220" s="4">
        <f>E220*Config!$B$6</f>
        <v>1878.3109554135672</v>
      </c>
      <c r="G220" s="4">
        <f>E220*(1-Config!$B$6)</f>
        <v>0</v>
      </c>
      <c r="H220" s="4">
        <f t="shared" si="12"/>
        <v>210579.52822358769</v>
      </c>
      <c r="I220" s="4">
        <f t="shared" si="13"/>
        <v>210879.52822358769</v>
      </c>
      <c r="J220" s="4">
        <f t="shared" si="15"/>
        <v>66700</v>
      </c>
    </row>
    <row r="221" spans="1:10" x14ac:dyDescent="0.25">
      <c r="A221">
        <v>220</v>
      </c>
      <c r="B221" s="4">
        <f>Config!$B$3*(1+Config!$B$5)^219</f>
        <v>300</v>
      </c>
      <c r="C221" s="4">
        <v>0</v>
      </c>
      <c r="D221" s="4">
        <f t="shared" si="14"/>
        <v>210879.52822358769</v>
      </c>
      <c r="E221" s="4">
        <f>D221*Config!$B$4</f>
        <v>1897.9157540122892</v>
      </c>
      <c r="F221" s="4">
        <f>E221*Config!$B$6</f>
        <v>1897.9157540122892</v>
      </c>
      <c r="G221" s="4">
        <f>E221*(1-Config!$B$6)</f>
        <v>0</v>
      </c>
      <c r="H221" s="4">
        <f t="shared" si="12"/>
        <v>212777.44397759999</v>
      </c>
      <c r="I221" s="4">
        <f t="shared" si="13"/>
        <v>213077.44397759999</v>
      </c>
      <c r="J221" s="4">
        <f t="shared" si="15"/>
        <v>67000</v>
      </c>
    </row>
    <row r="222" spans="1:10" x14ac:dyDescent="0.25">
      <c r="A222">
        <v>221</v>
      </c>
      <c r="B222" s="4">
        <f>Config!$B$3*(1+Config!$B$5)^220</f>
        <v>300</v>
      </c>
      <c r="C222" s="4">
        <v>0</v>
      </c>
      <c r="D222" s="4">
        <f t="shared" si="14"/>
        <v>213077.44397759999</v>
      </c>
      <c r="E222" s="4">
        <f>D222*Config!$B$4</f>
        <v>1917.6969957983997</v>
      </c>
      <c r="F222" s="4">
        <f>E222*Config!$B$6</f>
        <v>1917.6969957983997</v>
      </c>
      <c r="G222" s="4">
        <f>E222*(1-Config!$B$6)</f>
        <v>0</v>
      </c>
      <c r="H222" s="4">
        <f t="shared" si="12"/>
        <v>214995.1409733984</v>
      </c>
      <c r="I222" s="4">
        <f t="shared" si="13"/>
        <v>215295.1409733984</v>
      </c>
      <c r="J222" s="4">
        <f t="shared" si="15"/>
        <v>67300</v>
      </c>
    </row>
    <row r="223" spans="1:10" x14ac:dyDescent="0.25">
      <c r="A223">
        <v>222</v>
      </c>
      <c r="B223" s="4">
        <f>Config!$B$3*(1+Config!$B$5)^221</f>
        <v>300</v>
      </c>
      <c r="C223" s="4">
        <v>0</v>
      </c>
      <c r="D223" s="4">
        <f t="shared" si="14"/>
        <v>215295.1409733984</v>
      </c>
      <c r="E223" s="4">
        <f>D223*Config!$B$4</f>
        <v>1937.6562687605856</v>
      </c>
      <c r="F223" s="4">
        <f>E223*Config!$B$6</f>
        <v>1937.6562687605856</v>
      </c>
      <c r="G223" s="4">
        <f>E223*(1-Config!$B$6)</f>
        <v>0</v>
      </c>
      <c r="H223" s="4">
        <f t="shared" si="12"/>
        <v>217232.79724215899</v>
      </c>
      <c r="I223" s="4">
        <f t="shared" si="13"/>
        <v>217532.79724215899</v>
      </c>
      <c r="J223" s="4">
        <f t="shared" si="15"/>
        <v>67600</v>
      </c>
    </row>
    <row r="224" spans="1:10" x14ac:dyDescent="0.25">
      <c r="A224">
        <v>223</v>
      </c>
      <c r="B224" s="4">
        <f>Config!$B$3*(1+Config!$B$5)^222</f>
        <v>300</v>
      </c>
      <c r="C224" s="4">
        <v>0</v>
      </c>
      <c r="D224" s="4">
        <f t="shared" si="14"/>
        <v>217532.79724215899</v>
      </c>
      <c r="E224" s="4">
        <f>D224*Config!$B$4</f>
        <v>1957.7951751794308</v>
      </c>
      <c r="F224" s="4">
        <f>E224*Config!$B$6</f>
        <v>1957.7951751794308</v>
      </c>
      <c r="G224" s="4">
        <f>E224*(1-Config!$B$6)</f>
        <v>0</v>
      </c>
      <c r="H224" s="4">
        <f t="shared" si="12"/>
        <v>219490.59241733843</v>
      </c>
      <c r="I224" s="4">
        <f t="shared" si="13"/>
        <v>219790.59241733843</v>
      </c>
      <c r="J224" s="4">
        <f t="shared" si="15"/>
        <v>67900</v>
      </c>
    </row>
    <row r="225" spans="1:10" x14ac:dyDescent="0.25">
      <c r="A225">
        <v>224</v>
      </c>
      <c r="B225" s="4">
        <f>Config!$B$3*(1+Config!$B$5)^223</f>
        <v>300</v>
      </c>
      <c r="C225" s="4">
        <v>0</v>
      </c>
      <c r="D225" s="4">
        <f t="shared" si="14"/>
        <v>219790.59241733843</v>
      </c>
      <c r="E225" s="4">
        <f>D225*Config!$B$4</f>
        <v>1978.1153317560456</v>
      </c>
      <c r="F225" s="4">
        <f>E225*Config!$B$6</f>
        <v>1978.1153317560456</v>
      </c>
      <c r="G225" s="4">
        <f>E225*(1-Config!$B$6)</f>
        <v>0</v>
      </c>
      <c r="H225" s="4">
        <f t="shared" si="12"/>
        <v>221768.70774909446</v>
      </c>
      <c r="I225" s="4">
        <f t="shared" si="13"/>
        <v>222068.70774909446</v>
      </c>
      <c r="J225" s="4">
        <f t="shared" si="15"/>
        <v>68200</v>
      </c>
    </row>
    <row r="226" spans="1:10" x14ac:dyDescent="0.25">
      <c r="A226">
        <v>225</v>
      </c>
      <c r="B226" s="4">
        <f>Config!$B$3*(1+Config!$B$5)^224</f>
        <v>300</v>
      </c>
      <c r="C226" s="4">
        <v>0</v>
      </c>
      <c r="D226" s="4">
        <f t="shared" si="14"/>
        <v>222068.70774909446</v>
      </c>
      <c r="E226" s="4">
        <f>D226*Config!$B$4</f>
        <v>1998.6183697418501</v>
      </c>
      <c r="F226" s="4">
        <f>E226*Config!$B$6</f>
        <v>1998.6183697418501</v>
      </c>
      <c r="G226" s="4">
        <f>E226*(1-Config!$B$6)</f>
        <v>0</v>
      </c>
      <c r="H226" s="4">
        <f t="shared" si="12"/>
        <v>224067.32611883632</v>
      </c>
      <c r="I226" s="4">
        <f t="shared" si="13"/>
        <v>224367.32611883632</v>
      </c>
      <c r="J226" s="4">
        <f t="shared" si="15"/>
        <v>68500</v>
      </c>
    </row>
    <row r="227" spans="1:10" x14ac:dyDescent="0.25">
      <c r="A227">
        <v>226</v>
      </c>
      <c r="B227" s="4">
        <f>Config!$B$3*(1+Config!$B$5)^225</f>
        <v>300</v>
      </c>
      <c r="C227" s="4">
        <v>0</v>
      </c>
      <c r="D227" s="4">
        <f t="shared" si="14"/>
        <v>224367.32611883632</v>
      </c>
      <c r="E227" s="4">
        <f>D227*Config!$B$4</f>
        <v>2019.3059350695269</v>
      </c>
      <c r="F227" s="4">
        <f>E227*Config!$B$6</f>
        <v>2019.3059350695269</v>
      </c>
      <c r="G227" s="4">
        <f>E227*(1-Config!$B$6)</f>
        <v>0</v>
      </c>
      <c r="H227" s="4">
        <f t="shared" si="12"/>
        <v>226386.63205390587</v>
      </c>
      <c r="I227" s="4">
        <f t="shared" si="13"/>
        <v>226686.63205390587</v>
      </c>
      <c r="J227" s="4">
        <f t="shared" si="15"/>
        <v>68800</v>
      </c>
    </row>
    <row r="228" spans="1:10" x14ac:dyDescent="0.25">
      <c r="A228">
        <v>227</v>
      </c>
      <c r="B228" s="4">
        <f>Config!$B$3*(1+Config!$B$5)^226</f>
        <v>300</v>
      </c>
      <c r="C228" s="4">
        <v>0</v>
      </c>
      <c r="D228" s="4">
        <f t="shared" si="14"/>
        <v>226686.63205390587</v>
      </c>
      <c r="E228" s="4">
        <f>D228*Config!$B$4</f>
        <v>2040.1796884851526</v>
      </c>
      <c r="F228" s="4">
        <f>E228*Config!$B$6</f>
        <v>2040.1796884851526</v>
      </c>
      <c r="G228" s="4">
        <f>E228*(1-Config!$B$6)</f>
        <v>0</v>
      </c>
      <c r="H228" s="4">
        <f t="shared" si="12"/>
        <v>228726.81174239103</v>
      </c>
      <c r="I228" s="4">
        <f t="shared" si="13"/>
        <v>229026.81174239103</v>
      </c>
      <c r="J228" s="4">
        <f t="shared" si="15"/>
        <v>69100</v>
      </c>
    </row>
    <row r="229" spans="1:10" x14ac:dyDescent="0.25">
      <c r="A229">
        <v>228</v>
      </c>
      <c r="B229" s="4">
        <f>Config!$B$3*(1+Config!$B$5)^227</f>
        <v>300</v>
      </c>
      <c r="C229" s="4">
        <v>0</v>
      </c>
      <c r="D229" s="4">
        <f t="shared" si="14"/>
        <v>229026.81174239103</v>
      </c>
      <c r="E229" s="4">
        <f>D229*Config!$B$4</f>
        <v>2061.241305681519</v>
      </c>
      <c r="F229" s="4">
        <f>E229*Config!$B$6</f>
        <v>2061.241305681519</v>
      </c>
      <c r="G229" s="4">
        <f>E229*(1-Config!$B$6)</f>
        <v>0</v>
      </c>
      <c r="H229" s="4">
        <f t="shared" si="12"/>
        <v>231088.05304807256</v>
      </c>
      <c r="I229" s="4">
        <f t="shared" si="13"/>
        <v>231388.05304807256</v>
      </c>
      <c r="J229" s="4">
        <f t="shared" si="15"/>
        <v>69400</v>
      </c>
    </row>
    <row r="230" spans="1:10" x14ac:dyDescent="0.25">
      <c r="A230">
        <v>229</v>
      </c>
      <c r="B230" s="4">
        <f>Config!$B$3*(1+Config!$B$5)^228</f>
        <v>300</v>
      </c>
      <c r="C230" s="4">
        <v>0</v>
      </c>
      <c r="D230" s="4">
        <f t="shared" si="14"/>
        <v>231388.05304807256</v>
      </c>
      <c r="E230" s="4">
        <f>D230*Config!$B$4</f>
        <v>2082.4924774326528</v>
      </c>
      <c r="F230" s="4">
        <f>E230*Config!$B$6</f>
        <v>2082.4924774326528</v>
      </c>
      <c r="G230" s="4">
        <f>E230*(1-Config!$B$6)</f>
        <v>0</v>
      </c>
      <c r="H230" s="4">
        <f t="shared" si="12"/>
        <v>233470.54552550521</v>
      </c>
      <c r="I230" s="4">
        <f t="shared" si="13"/>
        <v>233770.54552550521</v>
      </c>
      <c r="J230" s="4">
        <f t="shared" si="15"/>
        <v>69700</v>
      </c>
    </row>
    <row r="231" spans="1:10" x14ac:dyDescent="0.25">
      <c r="A231">
        <v>230</v>
      </c>
      <c r="B231" s="4">
        <f>Config!$B$3*(1+Config!$B$5)^229</f>
        <v>300</v>
      </c>
      <c r="C231" s="4">
        <v>0</v>
      </c>
      <c r="D231" s="4">
        <f t="shared" si="14"/>
        <v>233770.54552550521</v>
      </c>
      <c r="E231" s="4">
        <f>D231*Config!$B$4</f>
        <v>2103.9349097295467</v>
      </c>
      <c r="F231" s="4">
        <f>E231*Config!$B$6</f>
        <v>2103.9349097295467</v>
      </c>
      <c r="G231" s="4">
        <f>E231*(1-Config!$B$6)</f>
        <v>0</v>
      </c>
      <c r="H231" s="4">
        <f t="shared" si="12"/>
        <v>235874.48043523476</v>
      </c>
      <c r="I231" s="4">
        <f t="shared" si="13"/>
        <v>236174.48043523476</v>
      </c>
      <c r="J231" s="4">
        <f t="shared" si="15"/>
        <v>70000</v>
      </c>
    </row>
    <row r="232" spans="1:10" x14ac:dyDescent="0.25">
      <c r="A232">
        <v>231</v>
      </c>
      <c r="B232" s="4">
        <f>Config!$B$3*(1+Config!$B$5)^230</f>
        <v>300</v>
      </c>
      <c r="C232" s="4">
        <v>0</v>
      </c>
      <c r="D232" s="4">
        <f t="shared" si="14"/>
        <v>236174.48043523476</v>
      </c>
      <c r="E232" s="4">
        <f>D232*Config!$B$4</f>
        <v>2125.5703239171125</v>
      </c>
      <c r="F232" s="4">
        <f>E232*Config!$B$6</f>
        <v>2125.5703239171125</v>
      </c>
      <c r="G232" s="4">
        <f>E232*(1-Config!$B$6)</f>
        <v>0</v>
      </c>
      <c r="H232" s="4">
        <f t="shared" si="12"/>
        <v>238300.05075915187</v>
      </c>
      <c r="I232" s="4">
        <f t="shared" si="13"/>
        <v>238600.05075915187</v>
      </c>
      <c r="J232" s="4">
        <f t="shared" si="15"/>
        <v>70300</v>
      </c>
    </row>
    <row r="233" spans="1:10" x14ac:dyDescent="0.25">
      <c r="A233">
        <v>232</v>
      </c>
      <c r="B233" s="4">
        <f>Config!$B$3*(1+Config!$B$5)^231</f>
        <v>300</v>
      </c>
      <c r="C233" s="4">
        <v>0</v>
      </c>
      <c r="D233" s="4">
        <f t="shared" si="14"/>
        <v>238600.05075915187</v>
      </c>
      <c r="E233" s="4">
        <f>D233*Config!$B$4</f>
        <v>2147.4004568323667</v>
      </c>
      <c r="F233" s="4">
        <f>E233*Config!$B$6</f>
        <v>2147.4004568323667</v>
      </c>
      <c r="G233" s="4">
        <f>E233*(1-Config!$B$6)</f>
        <v>0</v>
      </c>
      <c r="H233" s="4">
        <f t="shared" si="12"/>
        <v>240747.45121598424</v>
      </c>
      <c r="I233" s="4">
        <f t="shared" si="13"/>
        <v>241047.45121598424</v>
      </c>
      <c r="J233" s="4">
        <f t="shared" si="15"/>
        <v>70600</v>
      </c>
    </row>
    <row r="234" spans="1:10" x14ac:dyDescent="0.25">
      <c r="A234">
        <v>233</v>
      </c>
      <c r="B234" s="4">
        <f>Config!$B$3*(1+Config!$B$5)^232</f>
        <v>300</v>
      </c>
      <c r="C234" s="4">
        <v>0</v>
      </c>
      <c r="D234" s="4">
        <f t="shared" si="14"/>
        <v>241047.45121598424</v>
      </c>
      <c r="E234" s="4">
        <f>D234*Config!$B$4</f>
        <v>2169.4270609438581</v>
      </c>
      <c r="F234" s="4">
        <f>E234*Config!$B$6</f>
        <v>2169.4270609438581</v>
      </c>
      <c r="G234" s="4">
        <f>E234*(1-Config!$B$6)</f>
        <v>0</v>
      </c>
      <c r="H234" s="4">
        <f t="shared" si="12"/>
        <v>243216.8782769281</v>
      </c>
      <c r="I234" s="4">
        <f t="shared" si="13"/>
        <v>243516.8782769281</v>
      </c>
      <c r="J234" s="4">
        <f t="shared" si="15"/>
        <v>70900</v>
      </c>
    </row>
    <row r="235" spans="1:10" x14ac:dyDescent="0.25">
      <c r="A235">
        <v>234</v>
      </c>
      <c r="B235" s="4">
        <f>Config!$B$3*(1+Config!$B$5)^233</f>
        <v>300</v>
      </c>
      <c r="C235" s="4">
        <v>0</v>
      </c>
      <c r="D235" s="4">
        <f t="shared" si="14"/>
        <v>243516.8782769281</v>
      </c>
      <c r="E235" s="4">
        <f>D235*Config!$B$4</f>
        <v>2191.6519044923525</v>
      </c>
      <c r="F235" s="4">
        <f>E235*Config!$B$6</f>
        <v>2191.6519044923525</v>
      </c>
      <c r="G235" s="4">
        <f>E235*(1-Config!$B$6)</f>
        <v>0</v>
      </c>
      <c r="H235" s="4">
        <f t="shared" si="12"/>
        <v>245708.53018142044</v>
      </c>
      <c r="I235" s="4">
        <f t="shared" si="13"/>
        <v>246008.53018142044</v>
      </c>
      <c r="J235" s="4">
        <f t="shared" si="15"/>
        <v>71200</v>
      </c>
    </row>
    <row r="236" spans="1:10" x14ac:dyDescent="0.25">
      <c r="A236">
        <v>235</v>
      </c>
      <c r="B236" s="4">
        <f>Config!$B$3*(1+Config!$B$5)^234</f>
        <v>300</v>
      </c>
      <c r="C236" s="4">
        <v>0</v>
      </c>
      <c r="D236" s="4">
        <f t="shared" si="14"/>
        <v>246008.53018142044</v>
      </c>
      <c r="E236" s="4">
        <f>D236*Config!$B$4</f>
        <v>2214.0767716327837</v>
      </c>
      <c r="F236" s="4">
        <f>E236*Config!$B$6</f>
        <v>2214.0767716327837</v>
      </c>
      <c r="G236" s="4">
        <f>E236*(1-Config!$B$6)</f>
        <v>0</v>
      </c>
      <c r="H236" s="4">
        <f t="shared" si="12"/>
        <v>248222.60695305324</v>
      </c>
      <c r="I236" s="4">
        <f t="shared" si="13"/>
        <v>248522.60695305324</v>
      </c>
      <c r="J236" s="4">
        <f t="shared" si="15"/>
        <v>71500</v>
      </c>
    </row>
    <row r="237" spans="1:10" x14ac:dyDescent="0.25">
      <c r="A237">
        <v>236</v>
      </c>
      <c r="B237" s="4">
        <f>Config!$B$3*(1+Config!$B$5)^235</f>
        <v>300</v>
      </c>
      <c r="C237" s="4">
        <v>0</v>
      </c>
      <c r="D237" s="4">
        <f t="shared" si="14"/>
        <v>248522.60695305324</v>
      </c>
      <c r="E237" s="4">
        <f>D237*Config!$B$4</f>
        <v>2236.7034625774791</v>
      </c>
      <c r="F237" s="4">
        <f>E237*Config!$B$6</f>
        <v>2236.7034625774791</v>
      </c>
      <c r="G237" s="4">
        <f>E237*(1-Config!$B$6)</f>
        <v>0</v>
      </c>
      <c r="H237" s="4">
        <f t="shared" si="12"/>
        <v>250759.31041563072</v>
      </c>
      <c r="I237" s="4">
        <f t="shared" si="13"/>
        <v>251059.31041563072</v>
      </c>
      <c r="J237" s="4">
        <f t="shared" si="15"/>
        <v>71800</v>
      </c>
    </row>
    <row r="238" spans="1:10" x14ac:dyDescent="0.25">
      <c r="A238">
        <v>237</v>
      </c>
      <c r="B238" s="4">
        <f>Config!$B$3*(1+Config!$B$5)^236</f>
        <v>300</v>
      </c>
      <c r="C238" s="4">
        <v>0</v>
      </c>
      <c r="D238" s="4">
        <f t="shared" si="14"/>
        <v>251059.31041563072</v>
      </c>
      <c r="E238" s="4">
        <f>D238*Config!$B$4</f>
        <v>2259.5337937406762</v>
      </c>
      <c r="F238" s="4">
        <f>E238*Config!$B$6</f>
        <v>2259.5337937406762</v>
      </c>
      <c r="G238" s="4">
        <f>E238*(1-Config!$B$6)</f>
        <v>0</v>
      </c>
      <c r="H238" s="4">
        <f t="shared" si="12"/>
        <v>253318.8442093714</v>
      </c>
      <c r="I238" s="4">
        <f t="shared" si="13"/>
        <v>253618.8442093714</v>
      </c>
      <c r="J238" s="4">
        <f t="shared" si="15"/>
        <v>72100</v>
      </c>
    </row>
    <row r="239" spans="1:10" x14ac:dyDescent="0.25">
      <c r="A239">
        <v>238</v>
      </c>
      <c r="B239" s="4">
        <f>Config!$B$3*(1+Config!$B$5)^237</f>
        <v>300</v>
      </c>
      <c r="C239" s="4">
        <v>0</v>
      </c>
      <c r="D239" s="4">
        <f t="shared" si="14"/>
        <v>253618.8442093714</v>
      </c>
      <c r="E239" s="4">
        <f>D239*Config!$B$4</f>
        <v>2282.5695978843423</v>
      </c>
      <c r="F239" s="4">
        <f>E239*Config!$B$6</f>
        <v>2282.5695978843423</v>
      </c>
      <c r="G239" s="4">
        <f>E239*(1-Config!$B$6)</f>
        <v>0</v>
      </c>
      <c r="H239" s="4">
        <f t="shared" si="12"/>
        <v>255901.41380725574</v>
      </c>
      <c r="I239" s="4">
        <f t="shared" si="13"/>
        <v>256201.41380725574</v>
      </c>
      <c r="J239" s="4">
        <f t="shared" si="15"/>
        <v>72400</v>
      </c>
    </row>
    <row r="240" spans="1:10" x14ac:dyDescent="0.25">
      <c r="A240">
        <v>239</v>
      </c>
      <c r="B240" s="4">
        <f>Config!$B$3*(1+Config!$B$5)^238</f>
        <v>300</v>
      </c>
      <c r="C240" s="4">
        <v>0</v>
      </c>
      <c r="D240" s="4">
        <f t="shared" si="14"/>
        <v>256201.41380725574</v>
      </c>
      <c r="E240" s="4">
        <f>D240*Config!$B$4</f>
        <v>2305.8127242653013</v>
      </c>
      <c r="F240" s="4">
        <f>E240*Config!$B$6</f>
        <v>2305.8127242653013</v>
      </c>
      <c r="G240" s="4">
        <f>E240*(1-Config!$B$6)</f>
        <v>0</v>
      </c>
      <c r="H240" s="4">
        <f t="shared" si="12"/>
        <v>258507.22653152104</v>
      </c>
      <c r="I240" s="4">
        <f t="shared" si="13"/>
        <v>258807.22653152104</v>
      </c>
      <c r="J240" s="4">
        <f t="shared" si="15"/>
        <v>72700</v>
      </c>
    </row>
    <row r="241" spans="1:10" x14ac:dyDescent="0.25">
      <c r="A241">
        <v>240</v>
      </c>
      <c r="B241" s="4">
        <f>Config!$B$3*(1+Config!$B$5)^239</f>
        <v>300</v>
      </c>
      <c r="C241" s="4">
        <v>0</v>
      </c>
      <c r="D241" s="4">
        <f t="shared" si="14"/>
        <v>258807.22653152104</v>
      </c>
      <c r="E241" s="4">
        <f>D241*Config!$B$4</f>
        <v>2329.2650387836893</v>
      </c>
      <c r="F241" s="4">
        <f>E241*Config!$B$6</f>
        <v>2329.2650387836893</v>
      </c>
      <c r="G241" s="4">
        <f>E241*(1-Config!$B$6)</f>
        <v>0</v>
      </c>
      <c r="H241" s="4">
        <f t="shared" si="12"/>
        <v>261136.49157030473</v>
      </c>
      <c r="I241" s="4">
        <f t="shared" si="13"/>
        <v>261436.49157030473</v>
      </c>
      <c r="J241" s="4">
        <f t="shared" si="15"/>
        <v>73000</v>
      </c>
    </row>
    <row r="242" spans="1:10" x14ac:dyDescent="0.25">
      <c r="A242">
        <v>241</v>
      </c>
      <c r="B242" s="4">
        <f>Config!$B$3*(1+Config!$B$5)^240</f>
        <v>300</v>
      </c>
      <c r="C242" s="4">
        <v>0</v>
      </c>
      <c r="D242" s="4">
        <f t="shared" si="14"/>
        <v>261436.49157030473</v>
      </c>
      <c r="E242" s="4">
        <f>D242*Config!$B$4</f>
        <v>2352.9284241327423</v>
      </c>
      <c r="F242" s="4">
        <f>E242*Config!$B$6</f>
        <v>2352.9284241327423</v>
      </c>
      <c r="G242" s="4">
        <f>E242*(1-Config!$B$6)</f>
        <v>0</v>
      </c>
      <c r="H242" s="4">
        <f t="shared" si="12"/>
        <v>263789.41999443749</v>
      </c>
      <c r="I242" s="4">
        <f t="shared" si="13"/>
        <v>264089.41999443749</v>
      </c>
      <c r="J242" s="4">
        <f t="shared" si="15"/>
        <v>73300</v>
      </c>
    </row>
    <row r="243" spans="1:10" x14ac:dyDescent="0.25">
      <c r="A243">
        <v>242</v>
      </c>
      <c r="B243" s="4">
        <f>Config!$B$3*(1+Config!$B$5)^241</f>
        <v>300</v>
      </c>
      <c r="C243" s="4">
        <v>0</v>
      </c>
      <c r="D243" s="4">
        <f t="shared" si="14"/>
        <v>264089.41999443749</v>
      </c>
      <c r="E243" s="4">
        <f>D243*Config!$B$4</f>
        <v>2376.8047799499373</v>
      </c>
      <c r="F243" s="4">
        <f>E243*Config!$B$6</f>
        <v>2376.8047799499373</v>
      </c>
      <c r="G243" s="4">
        <f>E243*(1-Config!$B$6)</f>
        <v>0</v>
      </c>
      <c r="H243" s="4">
        <f t="shared" si="12"/>
        <v>266466.22477438743</v>
      </c>
      <c r="I243" s="4">
        <f t="shared" si="13"/>
        <v>266766.22477438743</v>
      </c>
      <c r="J243" s="4">
        <f t="shared" si="15"/>
        <v>73600</v>
      </c>
    </row>
    <row r="244" spans="1:10" x14ac:dyDescent="0.25">
      <c r="A244">
        <v>243</v>
      </c>
      <c r="B244" s="4">
        <f>Config!$B$3*(1+Config!$B$5)^242</f>
        <v>300</v>
      </c>
      <c r="C244" s="4">
        <v>0</v>
      </c>
      <c r="D244" s="4">
        <f t="shared" si="14"/>
        <v>266766.22477438743</v>
      </c>
      <c r="E244" s="4">
        <f>D244*Config!$B$4</f>
        <v>2400.8960229694867</v>
      </c>
      <c r="F244" s="4">
        <f>E244*Config!$B$6</f>
        <v>2400.8960229694867</v>
      </c>
      <c r="G244" s="4">
        <f>E244*(1-Config!$B$6)</f>
        <v>0</v>
      </c>
      <c r="H244" s="4">
        <f t="shared" si="12"/>
        <v>269167.12079735694</v>
      </c>
      <c r="I244" s="4">
        <f t="shared" si="13"/>
        <v>269467.12079735694</v>
      </c>
      <c r="J244" s="4">
        <f t="shared" si="15"/>
        <v>73900</v>
      </c>
    </row>
    <row r="245" spans="1:10" x14ac:dyDescent="0.25">
      <c r="A245">
        <v>244</v>
      </c>
      <c r="B245" s="4">
        <f>Config!$B$3*(1+Config!$B$5)^243</f>
        <v>300</v>
      </c>
      <c r="C245" s="4">
        <v>0</v>
      </c>
      <c r="D245" s="4">
        <f t="shared" si="14"/>
        <v>269467.12079735694</v>
      </c>
      <c r="E245" s="4">
        <f>D245*Config!$B$4</f>
        <v>2425.2040871762124</v>
      </c>
      <c r="F245" s="4">
        <f>E245*Config!$B$6</f>
        <v>2425.2040871762124</v>
      </c>
      <c r="G245" s="4">
        <f>E245*(1-Config!$B$6)</f>
        <v>0</v>
      </c>
      <c r="H245" s="4">
        <f t="shared" si="12"/>
        <v>271892.32488453313</v>
      </c>
      <c r="I245" s="4">
        <f t="shared" si="13"/>
        <v>272192.32488453313</v>
      </c>
      <c r="J245" s="4">
        <f t="shared" si="15"/>
        <v>74200</v>
      </c>
    </row>
    <row r="246" spans="1:10" x14ac:dyDescent="0.25">
      <c r="A246">
        <v>245</v>
      </c>
      <c r="B246" s="4">
        <f>Config!$B$3*(1+Config!$B$5)^244</f>
        <v>300</v>
      </c>
      <c r="C246" s="4">
        <v>0</v>
      </c>
      <c r="D246" s="4">
        <f t="shared" si="14"/>
        <v>272192.32488453313</v>
      </c>
      <c r="E246" s="4">
        <f>D246*Config!$B$4</f>
        <v>2449.730923960798</v>
      </c>
      <c r="F246" s="4">
        <f>E246*Config!$B$6</f>
        <v>2449.730923960798</v>
      </c>
      <c r="G246" s="4">
        <f>E246*(1-Config!$B$6)</f>
        <v>0</v>
      </c>
      <c r="H246" s="4">
        <f t="shared" si="12"/>
        <v>274642.05580849393</v>
      </c>
      <c r="I246" s="4">
        <f t="shared" si="13"/>
        <v>274942.05580849393</v>
      </c>
      <c r="J246" s="4">
        <f t="shared" si="15"/>
        <v>74500</v>
      </c>
    </row>
    <row r="247" spans="1:10" x14ac:dyDescent="0.25">
      <c r="A247">
        <v>246</v>
      </c>
      <c r="B247" s="4">
        <f>Config!$B$3*(1+Config!$B$5)^245</f>
        <v>300</v>
      </c>
      <c r="C247" s="4">
        <v>0</v>
      </c>
      <c r="D247" s="4">
        <f t="shared" si="14"/>
        <v>274942.05580849393</v>
      </c>
      <c r="E247" s="4">
        <f>D247*Config!$B$4</f>
        <v>2474.4785022764449</v>
      </c>
      <c r="F247" s="4">
        <f>E247*Config!$B$6</f>
        <v>2474.4785022764449</v>
      </c>
      <c r="G247" s="4">
        <f>E247*(1-Config!$B$6)</f>
        <v>0</v>
      </c>
      <c r="H247" s="4">
        <f t="shared" si="12"/>
        <v>277416.5343107704</v>
      </c>
      <c r="I247" s="4">
        <f t="shared" si="13"/>
        <v>277716.5343107704</v>
      </c>
      <c r="J247" s="4">
        <f t="shared" si="15"/>
        <v>74800</v>
      </c>
    </row>
    <row r="248" spans="1:10" x14ac:dyDescent="0.25">
      <c r="A248">
        <v>247</v>
      </c>
      <c r="B248" s="4">
        <f>Config!$B$3*(1+Config!$B$5)^246</f>
        <v>300</v>
      </c>
      <c r="C248" s="4">
        <v>0</v>
      </c>
      <c r="D248" s="4">
        <f t="shared" si="14"/>
        <v>277716.5343107704</v>
      </c>
      <c r="E248" s="4">
        <f>D248*Config!$B$4</f>
        <v>2499.4488087969335</v>
      </c>
      <c r="F248" s="4">
        <f>E248*Config!$B$6</f>
        <v>2499.4488087969335</v>
      </c>
      <c r="G248" s="4">
        <f>E248*(1-Config!$B$6)</f>
        <v>0</v>
      </c>
      <c r="H248" s="4">
        <f t="shared" si="12"/>
        <v>280215.98311956733</v>
      </c>
      <c r="I248" s="4">
        <f t="shared" si="13"/>
        <v>280515.98311956733</v>
      </c>
      <c r="J248" s="4">
        <f t="shared" si="15"/>
        <v>75100</v>
      </c>
    </row>
    <row r="249" spans="1:10" x14ac:dyDescent="0.25">
      <c r="A249">
        <v>248</v>
      </c>
      <c r="B249" s="4">
        <f>Config!$B$3*(1+Config!$B$5)^247</f>
        <v>300</v>
      </c>
      <c r="C249" s="4">
        <v>0</v>
      </c>
      <c r="D249" s="4">
        <f t="shared" si="14"/>
        <v>280515.98311956733</v>
      </c>
      <c r="E249" s="4">
        <f>D249*Config!$B$4</f>
        <v>2524.6438480761058</v>
      </c>
      <c r="F249" s="4">
        <f>E249*Config!$B$6</f>
        <v>2524.6438480761058</v>
      </c>
      <c r="G249" s="4">
        <f>E249*(1-Config!$B$6)</f>
        <v>0</v>
      </c>
      <c r="H249" s="4">
        <f t="shared" si="12"/>
        <v>283040.62696764345</v>
      </c>
      <c r="I249" s="4">
        <f t="shared" si="13"/>
        <v>283340.62696764345</v>
      </c>
      <c r="J249" s="4">
        <f t="shared" si="15"/>
        <v>75400</v>
      </c>
    </row>
    <row r="250" spans="1:10" x14ac:dyDescent="0.25">
      <c r="A250">
        <v>249</v>
      </c>
      <c r="B250" s="4">
        <f>Config!$B$3*(1+Config!$B$5)^248</f>
        <v>300</v>
      </c>
      <c r="C250" s="4">
        <v>0</v>
      </c>
      <c r="D250" s="4">
        <f t="shared" si="14"/>
        <v>283340.62696764345</v>
      </c>
      <c r="E250" s="4">
        <f>D250*Config!$B$4</f>
        <v>2550.0656427087906</v>
      </c>
      <c r="F250" s="4">
        <f>E250*Config!$B$6</f>
        <v>2550.0656427087906</v>
      </c>
      <c r="G250" s="4">
        <f>E250*(1-Config!$B$6)</f>
        <v>0</v>
      </c>
      <c r="H250" s="4">
        <f t="shared" si="12"/>
        <v>285890.69261035224</v>
      </c>
      <c r="I250" s="4">
        <f t="shared" si="13"/>
        <v>286190.69261035224</v>
      </c>
      <c r="J250" s="4">
        <f t="shared" si="15"/>
        <v>75700</v>
      </c>
    </row>
    <row r="251" spans="1:10" x14ac:dyDescent="0.25">
      <c r="A251">
        <v>250</v>
      </c>
      <c r="B251" s="4">
        <f>Config!$B$3*(1+Config!$B$5)^249</f>
        <v>300</v>
      </c>
      <c r="C251" s="4">
        <v>0</v>
      </c>
      <c r="D251" s="4">
        <f t="shared" si="14"/>
        <v>286190.69261035224</v>
      </c>
      <c r="E251" s="4">
        <f>D251*Config!$B$4</f>
        <v>2575.71623349317</v>
      </c>
      <c r="F251" s="4">
        <f>E251*Config!$B$6</f>
        <v>2575.71623349317</v>
      </c>
      <c r="G251" s="4">
        <f>E251*(1-Config!$B$6)</f>
        <v>0</v>
      </c>
      <c r="H251" s="4">
        <f t="shared" si="12"/>
        <v>288766.40884384542</v>
      </c>
      <c r="I251" s="4">
        <f t="shared" si="13"/>
        <v>289066.40884384542</v>
      </c>
      <c r="J251" s="4">
        <f t="shared" si="15"/>
        <v>76000</v>
      </c>
    </row>
    <row r="252" spans="1:10" x14ac:dyDescent="0.25">
      <c r="A252">
        <v>251</v>
      </c>
      <c r="B252" s="4">
        <f>Config!$B$3*(1+Config!$B$5)^250</f>
        <v>300</v>
      </c>
      <c r="C252" s="4">
        <v>0</v>
      </c>
      <c r="D252" s="4">
        <f t="shared" si="14"/>
        <v>289066.40884384542</v>
      </c>
      <c r="E252" s="4">
        <f>D252*Config!$B$4</f>
        <v>2601.5976795946085</v>
      </c>
      <c r="F252" s="4">
        <f>E252*Config!$B$6</f>
        <v>2601.5976795946085</v>
      </c>
      <c r="G252" s="4">
        <f>E252*(1-Config!$B$6)</f>
        <v>0</v>
      </c>
      <c r="H252" s="4">
        <f t="shared" si="12"/>
        <v>291668.00652344001</v>
      </c>
      <c r="I252" s="4">
        <f t="shared" si="13"/>
        <v>291968.00652344001</v>
      </c>
      <c r="J252" s="4">
        <f t="shared" si="15"/>
        <v>76300</v>
      </c>
    </row>
    <row r="253" spans="1:10" x14ac:dyDescent="0.25">
      <c r="A253">
        <v>252</v>
      </c>
      <c r="B253" s="4">
        <f>Config!$B$3*(1+Config!$B$5)^251</f>
        <v>300</v>
      </c>
      <c r="C253" s="4">
        <v>0</v>
      </c>
      <c r="D253" s="4">
        <f t="shared" si="14"/>
        <v>291968.00652344001</v>
      </c>
      <c r="E253" s="4">
        <f>D253*Config!$B$4</f>
        <v>2627.7120587109598</v>
      </c>
      <c r="F253" s="4">
        <f>E253*Config!$B$6</f>
        <v>2627.7120587109598</v>
      </c>
      <c r="G253" s="4">
        <f>E253*(1-Config!$B$6)</f>
        <v>0</v>
      </c>
      <c r="H253" s="4">
        <f t="shared" si="12"/>
        <v>294595.71858215099</v>
      </c>
      <c r="I253" s="4">
        <f t="shared" si="13"/>
        <v>294895.71858215099</v>
      </c>
      <c r="J253" s="4">
        <f t="shared" si="15"/>
        <v>76600</v>
      </c>
    </row>
    <row r="254" spans="1:10" x14ac:dyDescent="0.25">
      <c r="A254">
        <v>253</v>
      </c>
      <c r="B254" s="4">
        <f>Config!$B$3*(1+Config!$B$5)^252</f>
        <v>300</v>
      </c>
      <c r="C254" s="4">
        <v>0</v>
      </c>
      <c r="D254" s="4">
        <f t="shared" si="14"/>
        <v>294895.71858215099</v>
      </c>
      <c r="E254" s="4">
        <f>D254*Config!$B$4</f>
        <v>2654.0614672393585</v>
      </c>
      <c r="F254" s="4">
        <f>E254*Config!$B$6</f>
        <v>2654.0614672393585</v>
      </c>
      <c r="G254" s="4">
        <f>E254*(1-Config!$B$6)</f>
        <v>0</v>
      </c>
      <c r="H254" s="4">
        <f t="shared" si="12"/>
        <v>297549.78004939033</v>
      </c>
      <c r="I254" s="4">
        <f t="shared" si="13"/>
        <v>297849.78004939033</v>
      </c>
      <c r="J254" s="4">
        <f t="shared" si="15"/>
        <v>76900</v>
      </c>
    </row>
    <row r="255" spans="1:10" x14ac:dyDescent="0.25">
      <c r="A255">
        <v>254</v>
      </c>
      <c r="B255" s="4">
        <f>Config!$B$3*(1+Config!$B$5)^253</f>
        <v>300</v>
      </c>
      <c r="C255" s="4">
        <v>0</v>
      </c>
      <c r="D255" s="4">
        <f t="shared" si="14"/>
        <v>297849.78004939033</v>
      </c>
      <c r="E255" s="4">
        <f>D255*Config!$B$4</f>
        <v>2680.6480204445129</v>
      </c>
      <c r="F255" s="4">
        <f>E255*Config!$B$6</f>
        <v>2680.6480204445129</v>
      </c>
      <c r="G255" s="4">
        <f>E255*(1-Config!$B$6)</f>
        <v>0</v>
      </c>
      <c r="H255" s="4">
        <f t="shared" si="12"/>
        <v>300530.42806983483</v>
      </c>
      <c r="I255" s="4">
        <f t="shared" si="13"/>
        <v>300830.42806983483</v>
      </c>
      <c r="J255" s="4">
        <f t="shared" si="15"/>
        <v>77200</v>
      </c>
    </row>
    <row r="256" spans="1:10" x14ac:dyDescent="0.25">
      <c r="A256">
        <v>255</v>
      </c>
      <c r="B256" s="4">
        <f>Config!$B$3*(1+Config!$B$5)^254</f>
        <v>300</v>
      </c>
      <c r="C256" s="4">
        <v>0</v>
      </c>
      <c r="D256" s="4">
        <f t="shared" si="14"/>
        <v>300830.42806983483</v>
      </c>
      <c r="E256" s="4">
        <f>D256*Config!$B$4</f>
        <v>2707.4738526285132</v>
      </c>
      <c r="F256" s="4">
        <f>E256*Config!$B$6</f>
        <v>2707.4738526285132</v>
      </c>
      <c r="G256" s="4">
        <f>E256*(1-Config!$B$6)</f>
        <v>0</v>
      </c>
      <c r="H256" s="4">
        <f t="shared" si="12"/>
        <v>303537.90192246332</v>
      </c>
      <c r="I256" s="4">
        <f t="shared" si="13"/>
        <v>303837.90192246332</v>
      </c>
      <c r="J256" s="4">
        <f t="shared" si="15"/>
        <v>77500</v>
      </c>
    </row>
    <row r="257" spans="1:10" x14ac:dyDescent="0.25">
      <c r="A257">
        <v>256</v>
      </c>
      <c r="B257" s="4">
        <f>Config!$B$3*(1+Config!$B$5)^255</f>
        <v>300</v>
      </c>
      <c r="C257" s="4">
        <v>0</v>
      </c>
      <c r="D257" s="4">
        <f t="shared" si="14"/>
        <v>303837.90192246332</v>
      </c>
      <c r="E257" s="4">
        <f>D257*Config!$B$4</f>
        <v>2734.5411173021698</v>
      </c>
      <c r="F257" s="4">
        <f>E257*Config!$B$6</f>
        <v>2734.5411173021698</v>
      </c>
      <c r="G257" s="4">
        <f>E257*(1-Config!$B$6)</f>
        <v>0</v>
      </c>
      <c r="H257" s="4">
        <f t="shared" si="12"/>
        <v>306572.44303976547</v>
      </c>
      <c r="I257" s="4">
        <f t="shared" si="13"/>
        <v>306872.44303976547</v>
      </c>
      <c r="J257" s="4">
        <f t="shared" si="15"/>
        <v>77800</v>
      </c>
    </row>
    <row r="258" spans="1:10" x14ac:dyDescent="0.25">
      <c r="A258">
        <v>257</v>
      </c>
      <c r="B258" s="4">
        <f>Config!$B$3*(1+Config!$B$5)^256</f>
        <v>300</v>
      </c>
      <c r="C258" s="4">
        <v>0</v>
      </c>
      <c r="D258" s="4">
        <f t="shared" si="14"/>
        <v>306872.44303976547</v>
      </c>
      <c r="E258" s="4">
        <f>D258*Config!$B$4</f>
        <v>2761.8519873578889</v>
      </c>
      <c r="F258" s="4">
        <f>E258*Config!$B$6</f>
        <v>2761.8519873578889</v>
      </c>
      <c r="G258" s="4">
        <f>E258*(1-Config!$B$6)</f>
        <v>0</v>
      </c>
      <c r="H258" s="4">
        <f t="shared" ref="H258:H321" si="16">D258+F258</f>
        <v>309634.29502712336</v>
      </c>
      <c r="I258" s="4">
        <f t="shared" ref="I258:I321" si="17">H258+B258+C258</f>
        <v>309934.29502712336</v>
      </c>
      <c r="J258" s="4">
        <f t="shared" si="15"/>
        <v>78100</v>
      </c>
    </row>
    <row r="259" spans="1:10" x14ac:dyDescent="0.25">
      <c r="A259">
        <v>258</v>
      </c>
      <c r="B259" s="4">
        <f>Config!$B$3*(1+Config!$B$5)^257</f>
        <v>300</v>
      </c>
      <c r="C259" s="4">
        <v>0</v>
      </c>
      <c r="D259" s="4">
        <f t="shared" ref="D259:D322" si="18">I258</f>
        <v>309934.29502712336</v>
      </c>
      <c r="E259" s="4">
        <f>D259*Config!$B$4</f>
        <v>2789.4086552441099</v>
      </c>
      <c r="F259" s="4">
        <f>E259*Config!$B$6</f>
        <v>2789.4086552441099</v>
      </c>
      <c r="G259" s="4">
        <f>E259*(1-Config!$B$6)</f>
        <v>0</v>
      </c>
      <c r="H259" s="4">
        <f t="shared" si="16"/>
        <v>312723.70368236746</v>
      </c>
      <c r="I259" s="4">
        <f t="shared" si="17"/>
        <v>313023.70368236746</v>
      </c>
      <c r="J259" s="4">
        <f t="shared" ref="J259:J322" si="19">J258+B259</f>
        <v>78400</v>
      </c>
    </row>
    <row r="260" spans="1:10" x14ac:dyDescent="0.25">
      <c r="A260">
        <v>259</v>
      </c>
      <c r="B260" s="4">
        <f>Config!$B$3*(1+Config!$B$5)^258</f>
        <v>300</v>
      </c>
      <c r="C260" s="4">
        <v>0</v>
      </c>
      <c r="D260" s="4">
        <f t="shared" si="18"/>
        <v>313023.70368236746</v>
      </c>
      <c r="E260" s="4">
        <f>D260*Config!$B$4</f>
        <v>2817.213333141307</v>
      </c>
      <c r="F260" s="4">
        <f>E260*Config!$B$6</f>
        <v>2817.213333141307</v>
      </c>
      <c r="G260" s="4">
        <f>E260*(1-Config!$B$6)</f>
        <v>0</v>
      </c>
      <c r="H260" s="4">
        <f t="shared" si="16"/>
        <v>315840.91701550875</v>
      </c>
      <c r="I260" s="4">
        <f t="shared" si="17"/>
        <v>316140.91701550875</v>
      </c>
      <c r="J260" s="4">
        <f t="shared" si="19"/>
        <v>78700</v>
      </c>
    </row>
    <row r="261" spans="1:10" x14ac:dyDescent="0.25">
      <c r="A261">
        <v>260</v>
      </c>
      <c r="B261" s="4">
        <f>Config!$B$3*(1+Config!$B$5)^259</f>
        <v>300</v>
      </c>
      <c r="C261" s="4">
        <v>0</v>
      </c>
      <c r="D261" s="4">
        <f t="shared" si="18"/>
        <v>316140.91701550875</v>
      </c>
      <c r="E261" s="4">
        <f>D261*Config!$B$4</f>
        <v>2845.2682531395785</v>
      </c>
      <c r="F261" s="4">
        <f>E261*Config!$B$6</f>
        <v>2845.2682531395785</v>
      </c>
      <c r="G261" s="4">
        <f>E261*(1-Config!$B$6)</f>
        <v>0</v>
      </c>
      <c r="H261" s="4">
        <f t="shared" si="16"/>
        <v>318986.18526864832</v>
      </c>
      <c r="I261" s="4">
        <f t="shared" si="17"/>
        <v>319286.18526864832</v>
      </c>
      <c r="J261" s="4">
        <f t="shared" si="19"/>
        <v>79000</v>
      </c>
    </row>
    <row r="262" spans="1:10" x14ac:dyDescent="0.25">
      <c r="A262">
        <v>261</v>
      </c>
      <c r="B262" s="4">
        <f>Config!$B$3*(1+Config!$B$5)^260</f>
        <v>300</v>
      </c>
      <c r="C262" s="4">
        <v>0</v>
      </c>
      <c r="D262" s="4">
        <f t="shared" si="18"/>
        <v>319286.18526864832</v>
      </c>
      <c r="E262" s="4">
        <f>D262*Config!$B$4</f>
        <v>2873.5756674178347</v>
      </c>
      <c r="F262" s="4">
        <f>E262*Config!$B$6</f>
        <v>2873.5756674178347</v>
      </c>
      <c r="G262" s="4">
        <f>E262*(1-Config!$B$6)</f>
        <v>0</v>
      </c>
      <c r="H262" s="4">
        <f t="shared" si="16"/>
        <v>322159.76093606616</v>
      </c>
      <c r="I262" s="4">
        <f t="shared" si="17"/>
        <v>322459.76093606616</v>
      </c>
      <c r="J262" s="4">
        <f t="shared" si="19"/>
        <v>79300</v>
      </c>
    </row>
    <row r="263" spans="1:10" x14ac:dyDescent="0.25">
      <c r="A263">
        <v>262</v>
      </c>
      <c r="B263" s="4">
        <f>Config!$B$3*(1+Config!$B$5)^261</f>
        <v>300</v>
      </c>
      <c r="C263" s="4">
        <v>0</v>
      </c>
      <c r="D263" s="4">
        <f t="shared" si="18"/>
        <v>322459.76093606616</v>
      </c>
      <c r="E263" s="4">
        <f>D263*Config!$B$4</f>
        <v>2902.1378484245952</v>
      </c>
      <c r="F263" s="4">
        <f>E263*Config!$B$6</f>
        <v>2902.1378484245952</v>
      </c>
      <c r="G263" s="4">
        <f>E263*(1-Config!$B$6)</f>
        <v>0</v>
      </c>
      <c r="H263" s="4">
        <f t="shared" si="16"/>
        <v>325361.89878449077</v>
      </c>
      <c r="I263" s="4">
        <f t="shared" si="17"/>
        <v>325661.89878449077</v>
      </c>
      <c r="J263" s="4">
        <f t="shared" si="19"/>
        <v>79600</v>
      </c>
    </row>
    <row r="264" spans="1:10" x14ac:dyDescent="0.25">
      <c r="A264">
        <v>263</v>
      </c>
      <c r="B264" s="4">
        <f>Config!$B$3*(1+Config!$B$5)^262</f>
        <v>300</v>
      </c>
      <c r="C264" s="4">
        <v>0</v>
      </c>
      <c r="D264" s="4">
        <f t="shared" si="18"/>
        <v>325661.89878449077</v>
      </c>
      <c r="E264" s="4">
        <f>D264*Config!$B$4</f>
        <v>2930.9570890604168</v>
      </c>
      <c r="F264" s="4">
        <f>E264*Config!$B$6</f>
        <v>2930.9570890604168</v>
      </c>
      <c r="G264" s="4">
        <f>E264*(1-Config!$B$6)</f>
        <v>0</v>
      </c>
      <c r="H264" s="4">
        <f t="shared" si="16"/>
        <v>328592.85587355116</v>
      </c>
      <c r="I264" s="4">
        <f t="shared" si="17"/>
        <v>328892.85587355116</v>
      </c>
      <c r="J264" s="4">
        <f t="shared" si="19"/>
        <v>79900</v>
      </c>
    </row>
    <row r="265" spans="1:10" x14ac:dyDescent="0.25">
      <c r="A265">
        <v>264</v>
      </c>
      <c r="B265" s="4">
        <f>Config!$B$3*(1+Config!$B$5)^263</f>
        <v>300</v>
      </c>
      <c r="C265" s="4">
        <v>0</v>
      </c>
      <c r="D265" s="4">
        <f t="shared" si="18"/>
        <v>328892.85587355116</v>
      </c>
      <c r="E265" s="4">
        <f>D265*Config!$B$4</f>
        <v>2960.0357028619601</v>
      </c>
      <c r="F265" s="4">
        <f>E265*Config!$B$6</f>
        <v>2960.0357028619601</v>
      </c>
      <c r="G265" s="4">
        <f>E265*(1-Config!$B$6)</f>
        <v>0</v>
      </c>
      <c r="H265" s="4">
        <f t="shared" si="16"/>
        <v>331852.89157641312</v>
      </c>
      <c r="I265" s="4">
        <f t="shared" si="17"/>
        <v>332152.89157641312</v>
      </c>
      <c r="J265" s="4">
        <f t="shared" si="19"/>
        <v>80200</v>
      </c>
    </row>
    <row r="266" spans="1:10" x14ac:dyDescent="0.25">
      <c r="A266">
        <v>265</v>
      </c>
      <c r="B266" s="4">
        <f>Config!$B$3*(1+Config!$B$5)^264</f>
        <v>300</v>
      </c>
      <c r="C266" s="4">
        <v>0</v>
      </c>
      <c r="D266" s="4">
        <f t="shared" si="18"/>
        <v>332152.89157641312</v>
      </c>
      <c r="E266" s="4">
        <f>D266*Config!$B$4</f>
        <v>2989.376024187718</v>
      </c>
      <c r="F266" s="4">
        <f>E266*Config!$B$6</f>
        <v>2989.376024187718</v>
      </c>
      <c r="G266" s="4">
        <f>E266*(1-Config!$B$6)</f>
        <v>0</v>
      </c>
      <c r="H266" s="4">
        <f t="shared" si="16"/>
        <v>335142.26760060084</v>
      </c>
      <c r="I266" s="4">
        <f t="shared" si="17"/>
        <v>335442.26760060084</v>
      </c>
      <c r="J266" s="4">
        <f t="shared" si="19"/>
        <v>80500</v>
      </c>
    </row>
    <row r="267" spans="1:10" x14ac:dyDescent="0.25">
      <c r="A267">
        <v>266</v>
      </c>
      <c r="B267" s="4">
        <f>Config!$B$3*(1+Config!$B$5)^265</f>
        <v>300</v>
      </c>
      <c r="C267" s="4">
        <v>0</v>
      </c>
      <c r="D267" s="4">
        <f t="shared" si="18"/>
        <v>335442.26760060084</v>
      </c>
      <c r="E267" s="4">
        <f>D267*Config!$B$4</f>
        <v>3018.9804084054072</v>
      </c>
      <c r="F267" s="4">
        <f>E267*Config!$B$6</f>
        <v>3018.9804084054072</v>
      </c>
      <c r="G267" s="4">
        <f>E267*(1-Config!$B$6)</f>
        <v>0</v>
      </c>
      <c r="H267" s="4">
        <f t="shared" si="16"/>
        <v>338461.24800900626</v>
      </c>
      <c r="I267" s="4">
        <f t="shared" si="17"/>
        <v>338761.24800900626</v>
      </c>
      <c r="J267" s="4">
        <f t="shared" si="19"/>
        <v>80800</v>
      </c>
    </row>
    <row r="268" spans="1:10" x14ac:dyDescent="0.25">
      <c r="A268">
        <v>267</v>
      </c>
      <c r="B268" s="4">
        <f>Config!$B$3*(1+Config!$B$5)^266</f>
        <v>300</v>
      </c>
      <c r="C268" s="4">
        <v>0</v>
      </c>
      <c r="D268" s="4">
        <f t="shared" si="18"/>
        <v>338761.24800900626</v>
      </c>
      <c r="E268" s="4">
        <f>D268*Config!$B$4</f>
        <v>3048.851232081056</v>
      </c>
      <c r="F268" s="4">
        <f>E268*Config!$B$6</f>
        <v>3048.851232081056</v>
      </c>
      <c r="G268" s="4">
        <f>E268*(1-Config!$B$6)</f>
        <v>0</v>
      </c>
      <c r="H268" s="4">
        <f t="shared" si="16"/>
        <v>341810.09924108733</v>
      </c>
      <c r="I268" s="4">
        <f t="shared" si="17"/>
        <v>342110.09924108733</v>
      </c>
      <c r="J268" s="4">
        <f t="shared" si="19"/>
        <v>81100</v>
      </c>
    </row>
    <row r="269" spans="1:10" x14ac:dyDescent="0.25">
      <c r="A269">
        <v>268</v>
      </c>
      <c r="B269" s="4">
        <f>Config!$B$3*(1+Config!$B$5)^267</f>
        <v>300</v>
      </c>
      <c r="C269" s="4">
        <v>0</v>
      </c>
      <c r="D269" s="4">
        <f t="shared" si="18"/>
        <v>342110.09924108733</v>
      </c>
      <c r="E269" s="4">
        <f>D269*Config!$B$4</f>
        <v>3078.9908931697855</v>
      </c>
      <c r="F269" s="4">
        <f>E269*Config!$B$6</f>
        <v>3078.9908931697855</v>
      </c>
      <c r="G269" s="4">
        <f>E269*(1-Config!$B$6)</f>
        <v>0</v>
      </c>
      <c r="H269" s="4">
        <f t="shared" si="16"/>
        <v>345189.0901342571</v>
      </c>
      <c r="I269" s="4">
        <f t="shared" si="17"/>
        <v>345489.0901342571</v>
      </c>
      <c r="J269" s="4">
        <f t="shared" si="19"/>
        <v>81400</v>
      </c>
    </row>
    <row r="270" spans="1:10" x14ac:dyDescent="0.25">
      <c r="A270">
        <v>269</v>
      </c>
      <c r="B270" s="4">
        <f>Config!$B$3*(1+Config!$B$5)^268</f>
        <v>300</v>
      </c>
      <c r="C270" s="4">
        <v>0</v>
      </c>
      <c r="D270" s="4">
        <f t="shared" si="18"/>
        <v>345489.0901342571</v>
      </c>
      <c r="E270" s="4">
        <f>D270*Config!$B$4</f>
        <v>3109.4018112083136</v>
      </c>
      <c r="F270" s="4">
        <f>E270*Config!$B$6</f>
        <v>3109.4018112083136</v>
      </c>
      <c r="G270" s="4">
        <f>E270*(1-Config!$B$6)</f>
        <v>0</v>
      </c>
      <c r="H270" s="4">
        <f t="shared" si="16"/>
        <v>348598.49194546539</v>
      </c>
      <c r="I270" s="4">
        <f t="shared" si="17"/>
        <v>348898.49194546539</v>
      </c>
      <c r="J270" s="4">
        <f t="shared" si="19"/>
        <v>81700</v>
      </c>
    </row>
    <row r="271" spans="1:10" x14ac:dyDescent="0.25">
      <c r="A271">
        <v>270</v>
      </c>
      <c r="B271" s="4">
        <f>Config!$B$3*(1+Config!$B$5)^269</f>
        <v>300</v>
      </c>
      <c r="C271" s="4">
        <v>0</v>
      </c>
      <c r="D271" s="4">
        <f t="shared" si="18"/>
        <v>348898.49194546539</v>
      </c>
      <c r="E271" s="4">
        <f>D271*Config!$B$4</f>
        <v>3140.0864275091881</v>
      </c>
      <c r="F271" s="4">
        <f>E271*Config!$B$6</f>
        <v>3140.0864275091881</v>
      </c>
      <c r="G271" s="4">
        <f>E271*(1-Config!$B$6)</f>
        <v>0</v>
      </c>
      <c r="H271" s="4">
        <f t="shared" si="16"/>
        <v>352038.57837297459</v>
      </c>
      <c r="I271" s="4">
        <f t="shared" si="17"/>
        <v>352338.57837297459</v>
      </c>
      <c r="J271" s="4">
        <f t="shared" si="19"/>
        <v>82000</v>
      </c>
    </row>
    <row r="272" spans="1:10" x14ac:dyDescent="0.25">
      <c r="A272">
        <v>271</v>
      </c>
      <c r="B272" s="4">
        <f>Config!$B$3*(1+Config!$B$5)^270</f>
        <v>300</v>
      </c>
      <c r="C272" s="4">
        <v>0</v>
      </c>
      <c r="D272" s="4">
        <f t="shared" si="18"/>
        <v>352338.57837297459</v>
      </c>
      <c r="E272" s="4">
        <f>D272*Config!$B$4</f>
        <v>3171.047205356771</v>
      </c>
      <c r="F272" s="4">
        <f>E272*Config!$B$6</f>
        <v>3171.047205356771</v>
      </c>
      <c r="G272" s="4">
        <f>E272*(1-Config!$B$6)</f>
        <v>0</v>
      </c>
      <c r="H272" s="4">
        <f t="shared" si="16"/>
        <v>355509.62557833135</v>
      </c>
      <c r="I272" s="4">
        <f t="shared" si="17"/>
        <v>355809.62557833135</v>
      </c>
      <c r="J272" s="4">
        <f t="shared" si="19"/>
        <v>82300</v>
      </c>
    </row>
    <row r="273" spans="1:10" x14ac:dyDescent="0.25">
      <c r="A273">
        <v>272</v>
      </c>
      <c r="B273" s="4">
        <f>Config!$B$3*(1+Config!$B$5)^271</f>
        <v>300</v>
      </c>
      <c r="C273" s="4">
        <v>0</v>
      </c>
      <c r="D273" s="4">
        <f t="shared" si="18"/>
        <v>355809.62557833135</v>
      </c>
      <c r="E273" s="4">
        <f>D273*Config!$B$4</f>
        <v>3202.286630204982</v>
      </c>
      <c r="F273" s="4">
        <f>E273*Config!$B$6</f>
        <v>3202.286630204982</v>
      </c>
      <c r="G273" s="4">
        <f>E273*(1-Config!$B$6)</f>
        <v>0</v>
      </c>
      <c r="H273" s="4">
        <f t="shared" si="16"/>
        <v>359011.91220853635</v>
      </c>
      <c r="I273" s="4">
        <f t="shared" si="17"/>
        <v>359311.91220853635</v>
      </c>
      <c r="J273" s="4">
        <f t="shared" si="19"/>
        <v>82600</v>
      </c>
    </row>
    <row r="274" spans="1:10" x14ac:dyDescent="0.25">
      <c r="A274">
        <v>273</v>
      </c>
      <c r="B274" s="4">
        <f>Config!$B$3*(1+Config!$B$5)^272</f>
        <v>300</v>
      </c>
      <c r="C274" s="4">
        <v>0</v>
      </c>
      <c r="D274" s="4">
        <f t="shared" si="18"/>
        <v>359311.91220853635</v>
      </c>
      <c r="E274" s="4">
        <f>D274*Config!$B$4</f>
        <v>3233.8072098768271</v>
      </c>
      <c r="F274" s="4">
        <f>E274*Config!$B$6</f>
        <v>3233.8072098768271</v>
      </c>
      <c r="G274" s="4">
        <f>E274*(1-Config!$B$6)</f>
        <v>0</v>
      </c>
      <c r="H274" s="4">
        <f t="shared" si="16"/>
        <v>362545.71941841318</v>
      </c>
      <c r="I274" s="4">
        <f t="shared" si="17"/>
        <v>362845.71941841318</v>
      </c>
      <c r="J274" s="4">
        <f t="shared" si="19"/>
        <v>82900</v>
      </c>
    </row>
    <row r="275" spans="1:10" x14ac:dyDescent="0.25">
      <c r="A275">
        <v>274</v>
      </c>
      <c r="B275" s="4">
        <f>Config!$B$3*(1+Config!$B$5)^273</f>
        <v>300</v>
      </c>
      <c r="C275" s="4">
        <v>0</v>
      </c>
      <c r="D275" s="4">
        <f t="shared" si="18"/>
        <v>362845.71941841318</v>
      </c>
      <c r="E275" s="4">
        <f>D275*Config!$B$4</f>
        <v>3265.6114747657184</v>
      </c>
      <c r="F275" s="4">
        <f>E275*Config!$B$6</f>
        <v>3265.6114747657184</v>
      </c>
      <c r="G275" s="4">
        <f>E275*(1-Config!$B$6)</f>
        <v>0</v>
      </c>
      <c r="H275" s="4">
        <f t="shared" si="16"/>
        <v>366111.33089317888</v>
      </c>
      <c r="I275" s="4">
        <f t="shared" si="17"/>
        <v>366411.33089317888</v>
      </c>
      <c r="J275" s="4">
        <f t="shared" si="19"/>
        <v>83200</v>
      </c>
    </row>
    <row r="276" spans="1:10" x14ac:dyDescent="0.25">
      <c r="A276">
        <v>275</v>
      </c>
      <c r="B276" s="4">
        <f>Config!$B$3*(1+Config!$B$5)^274</f>
        <v>300</v>
      </c>
      <c r="C276" s="4">
        <v>0</v>
      </c>
      <c r="D276" s="4">
        <f t="shared" si="18"/>
        <v>366411.33089317888</v>
      </c>
      <c r="E276" s="4">
        <f>D276*Config!$B$4</f>
        <v>3297.7019780386095</v>
      </c>
      <c r="F276" s="4">
        <f>E276*Config!$B$6</f>
        <v>3297.7019780386095</v>
      </c>
      <c r="G276" s="4">
        <f>E276*(1-Config!$B$6)</f>
        <v>0</v>
      </c>
      <c r="H276" s="4">
        <f t="shared" si="16"/>
        <v>369709.03287121747</v>
      </c>
      <c r="I276" s="4">
        <f t="shared" si="17"/>
        <v>370009.03287121747</v>
      </c>
      <c r="J276" s="4">
        <f t="shared" si="19"/>
        <v>83500</v>
      </c>
    </row>
    <row r="277" spans="1:10" x14ac:dyDescent="0.25">
      <c r="A277">
        <v>276</v>
      </c>
      <c r="B277" s="4">
        <f>Config!$B$3*(1+Config!$B$5)^275</f>
        <v>300</v>
      </c>
      <c r="C277" s="4">
        <v>0</v>
      </c>
      <c r="D277" s="4">
        <f t="shared" si="18"/>
        <v>370009.03287121747</v>
      </c>
      <c r="E277" s="4">
        <f>D277*Config!$B$4</f>
        <v>3330.081295840957</v>
      </c>
      <c r="F277" s="4">
        <f>E277*Config!$B$6</f>
        <v>3330.081295840957</v>
      </c>
      <c r="G277" s="4">
        <f>E277*(1-Config!$B$6)</f>
        <v>0</v>
      </c>
      <c r="H277" s="4">
        <f t="shared" si="16"/>
        <v>373339.11416705843</v>
      </c>
      <c r="I277" s="4">
        <f t="shared" si="17"/>
        <v>373639.11416705843</v>
      </c>
      <c r="J277" s="4">
        <f t="shared" si="19"/>
        <v>83800</v>
      </c>
    </row>
    <row r="278" spans="1:10" x14ac:dyDescent="0.25">
      <c r="A278">
        <v>277</v>
      </c>
      <c r="B278" s="4">
        <f>Config!$B$3*(1+Config!$B$5)^276</f>
        <v>300</v>
      </c>
      <c r="C278" s="4">
        <v>0</v>
      </c>
      <c r="D278" s="4">
        <f t="shared" si="18"/>
        <v>373639.11416705843</v>
      </c>
      <c r="E278" s="4">
        <f>D278*Config!$B$4</f>
        <v>3362.7520275035258</v>
      </c>
      <c r="F278" s="4">
        <f>E278*Config!$B$6</f>
        <v>3362.7520275035258</v>
      </c>
      <c r="G278" s="4">
        <f>E278*(1-Config!$B$6)</f>
        <v>0</v>
      </c>
      <c r="H278" s="4">
        <f t="shared" si="16"/>
        <v>377001.86619456194</v>
      </c>
      <c r="I278" s="4">
        <f t="shared" si="17"/>
        <v>377301.86619456194</v>
      </c>
      <c r="J278" s="4">
        <f t="shared" si="19"/>
        <v>84100</v>
      </c>
    </row>
    <row r="279" spans="1:10" x14ac:dyDescent="0.25">
      <c r="A279">
        <v>278</v>
      </c>
      <c r="B279" s="4">
        <f>Config!$B$3*(1+Config!$B$5)^277</f>
        <v>300</v>
      </c>
      <c r="C279" s="4">
        <v>0</v>
      </c>
      <c r="D279" s="4">
        <f t="shared" si="18"/>
        <v>377301.86619456194</v>
      </c>
      <c r="E279" s="4">
        <f>D279*Config!$B$4</f>
        <v>3395.7167957510574</v>
      </c>
      <c r="F279" s="4">
        <f>E279*Config!$B$6</f>
        <v>3395.7167957510574</v>
      </c>
      <c r="G279" s="4">
        <f>E279*(1-Config!$B$6)</f>
        <v>0</v>
      </c>
      <c r="H279" s="4">
        <f t="shared" si="16"/>
        <v>380697.58299031301</v>
      </c>
      <c r="I279" s="4">
        <f t="shared" si="17"/>
        <v>380997.58299031301</v>
      </c>
      <c r="J279" s="4">
        <f t="shared" si="19"/>
        <v>84400</v>
      </c>
    </row>
    <row r="280" spans="1:10" x14ac:dyDescent="0.25">
      <c r="A280">
        <v>279</v>
      </c>
      <c r="B280" s="4">
        <f>Config!$B$3*(1+Config!$B$5)^278</f>
        <v>300</v>
      </c>
      <c r="C280" s="4">
        <v>0</v>
      </c>
      <c r="D280" s="4">
        <f t="shared" si="18"/>
        <v>380997.58299031301</v>
      </c>
      <c r="E280" s="4">
        <f>D280*Config!$B$4</f>
        <v>3428.9782469128168</v>
      </c>
      <c r="F280" s="4">
        <f>E280*Config!$B$6</f>
        <v>3428.9782469128168</v>
      </c>
      <c r="G280" s="4">
        <f>E280*(1-Config!$B$6)</f>
        <v>0</v>
      </c>
      <c r="H280" s="4">
        <f t="shared" si="16"/>
        <v>384426.56123722583</v>
      </c>
      <c r="I280" s="4">
        <f t="shared" si="17"/>
        <v>384726.56123722583</v>
      </c>
      <c r="J280" s="4">
        <f t="shared" si="19"/>
        <v>84700</v>
      </c>
    </row>
    <row r="281" spans="1:10" x14ac:dyDescent="0.25">
      <c r="A281">
        <v>280</v>
      </c>
      <c r="B281" s="4">
        <f>Config!$B$3*(1+Config!$B$5)^279</f>
        <v>300</v>
      </c>
      <c r="C281" s="4">
        <v>0</v>
      </c>
      <c r="D281" s="4">
        <f t="shared" si="18"/>
        <v>384726.56123722583</v>
      </c>
      <c r="E281" s="4">
        <f>D281*Config!$B$4</f>
        <v>3462.5390511350324</v>
      </c>
      <c r="F281" s="4">
        <f>E281*Config!$B$6</f>
        <v>3462.5390511350324</v>
      </c>
      <c r="G281" s="4">
        <f>E281*(1-Config!$B$6)</f>
        <v>0</v>
      </c>
      <c r="H281" s="4">
        <f t="shared" si="16"/>
        <v>388189.10028836085</v>
      </c>
      <c r="I281" s="4">
        <f t="shared" si="17"/>
        <v>388489.10028836085</v>
      </c>
      <c r="J281" s="4">
        <f t="shared" si="19"/>
        <v>85000</v>
      </c>
    </row>
    <row r="282" spans="1:10" x14ac:dyDescent="0.25">
      <c r="A282">
        <v>281</v>
      </c>
      <c r="B282" s="4">
        <f>Config!$B$3*(1+Config!$B$5)^280</f>
        <v>300</v>
      </c>
      <c r="C282" s="4">
        <v>0</v>
      </c>
      <c r="D282" s="4">
        <f t="shared" si="18"/>
        <v>388489.10028836085</v>
      </c>
      <c r="E282" s="4">
        <f>D282*Config!$B$4</f>
        <v>3496.4019025952475</v>
      </c>
      <c r="F282" s="4">
        <f>E282*Config!$B$6</f>
        <v>3496.4019025952475</v>
      </c>
      <c r="G282" s="4">
        <f>E282*(1-Config!$B$6)</f>
        <v>0</v>
      </c>
      <c r="H282" s="4">
        <f t="shared" si="16"/>
        <v>391985.50219095609</v>
      </c>
      <c r="I282" s="4">
        <f t="shared" si="17"/>
        <v>392285.50219095609</v>
      </c>
      <c r="J282" s="4">
        <f t="shared" si="19"/>
        <v>85300</v>
      </c>
    </row>
    <row r="283" spans="1:10" x14ac:dyDescent="0.25">
      <c r="A283">
        <v>282</v>
      </c>
      <c r="B283" s="4">
        <f>Config!$B$3*(1+Config!$B$5)^281</f>
        <v>300</v>
      </c>
      <c r="C283" s="4">
        <v>0</v>
      </c>
      <c r="D283" s="4">
        <f t="shared" si="18"/>
        <v>392285.50219095609</v>
      </c>
      <c r="E283" s="4">
        <f>D283*Config!$B$4</f>
        <v>3530.5695197186046</v>
      </c>
      <c r="F283" s="4">
        <f>E283*Config!$B$6</f>
        <v>3530.5695197186046</v>
      </c>
      <c r="G283" s="4">
        <f>E283*(1-Config!$B$6)</f>
        <v>0</v>
      </c>
      <c r="H283" s="4">
        <f t="shared" si="16"/>
        <v>395816.07171067467</v>
      </c>
      <c r="I283" s="4">
        <f t="shared" si="17"/>
        <v>396116.07171067467</v>
      </c>
      <c r="J283" s="4">
        <f t="shared" si="19"/>
        <v>85600</v>
      </c>
    </row>
    <row r="284" spans="1:10" x14ac:dyDescent="0.25">
      <c r="A284">
        <v>283</v>
      </c>
      <c r="B284" s="4">
        <f>Config!$B$3*(1+Config!$B$5)^282</f>
        <v>300</v>
      </c>
      <c r="C284" s="4">
        <v>0</v>
      </c>
      <c r="D284" s="4">
        <f t="shared" si="18"/>
        <v>396116.07171067467</v>
      </c>
      <c r="E284" s="4">
        <f>D284*Config!$B$4</f>
        <v>3565.0446453960717</v>
      </c>
      <c r="F284" s="4">
        <f>E284*Config!$B$6</f>
        <v>3565.0446453960717</v>
      </c>
      <c r="G284" s="4">
        <f>E284*(1-Config!$B$6)</f>
        <v>0</v>
      </c>
      <c r="H284" s="4">
        <f t="shared" si="16"/>
        <v>399681.11635607074</v>
      </c>
      <c r="I284" s="4">
        <f t="shared" si="17"/>
        <v>399981.11635607074</v>
      </c>
      <c r="J284" s="4">
        <f t="shared" si="19"/>
        <v>85900</v>
      </c>
    </row>
    <row r="285" spans="1:10" x14ac:dyDescent="0.25">
      <c r="A285">
        <v>284</v>
      </c>
      <c r="B285" s="4">
        <f>Config!$B$3*(1+Config!$B$5)^283</f>
        <v>300</v>
      </c>
      <c r="C285" s="4">
        <v>0</v>
      </c>
      <c r="D285" s="4">
        <f t="shared" si="18"/>
        <v>399981.11635607074</v>
      </c>
      <c r="E285" s="4">
        <f>D285*Config!$B$4</f>
        <v>3599.8300472046362</v>
      </c>
      <c r="F285" s="4">
        <f>E285*Config!$B$6</f>
        <v>3599.8300472046362</v>
      </c>
      <c r="G285" s="4">
        <f>E285*(1-Config!$B$6)</f>
        <v>0</v>
      </c>
      <c r="H285" s="4">
        <f t="shared" si="16"/>
        <v>403580.94640327536</v>
      </c>
      <c r="I285" s="4">
        <f t="shared" si="17"/>
        <v>403880.94640327536</v>
      </c>
      <c r="J285" s="4">
        <f t="shared" si="19"/>
        <v>86200</v>
      </c>
    </row>
    <row r="286" spans="1:10" x14ac:dyDescent="0.25">
      <c r="A286">
        <v>285</v>
      </c>
      <c r="B286" s="4">
        <f>Config!$B$3*(1+Config!$B$5)^284</f>
        <v>300</v>
      </c>
      <c r="C286" s="4">
        <v>0</v>
      </c>
      <c r="D286" s="4">
        <f t="shared" si="18"/>
        <v>403880.94640327536</v>
      </c>
      <c r="E286" s="4">
        <f>D286*Config!$B$4</f>
        <v>3634.9285176294779</v>
      </c>
      <c r="F286" s="4">
        <f>E286*Config!$B$6</f>
        <v>3634.9285176294779</v>
      </c>
      <c r="G286" s="4">
        <f>E286*(1-Config!$B$6)</f>
        <v>0</v>
      </c>
      <c r="H286" s="4">
        <f t="shared" si="16"/>
        <v>407515.87492090481</v>
      </c>
      <c r="I286" s="4">
        <f t="shared" si="17"/>
        <v>407815.87492090481</v>
      </c>
      <c r="J286" s="4">
        <f t="shared" si="19"/>
        <v>86500</v>
      </c>
    </row>
    <row r="287" spans="1:10" x14ac:dyDescent="0.25">
      <c r="A287">
        <v>286</v>
      </c>
      <c r="B287" s="4">
        <f>Config!$B$3*(1+Config!$B$5)^285</f>
        <v>300</v>
      </c>
      <c r="C287" s="4">
        <v>0</v>
      </c>
      <c r="D287" s="4">
        <f t="shared" si="18"/>
        <v>407815.87492090481</v>
      </c>
      <c r="E287" s="4">
        <f>D287*Config!$B$4</f>
        <v>3670.3428742881429</v>
      </c>
      <c r="F287" s="4">
        <f>E287*Config!$B$6</f>
        <v>3670.3428742881429</v>
      </c>
      <c r="G287" s="4">
        <f>E287*(1-Config!$B$6)</f>
        <v>0</v>
      </c>
      <c r="H287" s="4">
        <f t="shared" si="16"/>
        <v>411486.21779519296</v>
      </c>
      <c r="I287" s="4">
        <f t="shared" si="17"/>
        <v>411786.21779519296</v>
      </c>
      <c r="J287" s="4">
        <f t="shared" si="19"/>
        <v>86800</v>
      </c>
    </row>
    <row r="288" spans="1:10" x14ac:dyDescent="0.25">
      <c r="A288">
        <v>287</v>
      </c>
      <c r="B288" s="4">
        <f>Config!$B$3*(1+Config!$B$5)^286</f>
        <v>300</v>
      </c>
      <c r="C288" s="4">
        <v>0</v>
      </c>
      <c r="D288" s="4">
        <f t="shared" si="18"/>
        <v>411786.21779519296</v>
      </c>
      <c r="E288" s="4">
        <f>D288*Config!$B$4</f>
        <v>3706.0759601567365</v>
      </c>
      <c r="F288" s="4">
        <f>E288*Config!$B$6</f>
        <v>3706.0759601567365</v>
      </c>
      <c r="G288" s="4">
        <f>E288*(1-Config!$B$6)</f>
        <v>0</v>
      </c>
      <c r="H288" s="4">
        <f t="shared" si="16"/>
        <v>415492.2937553497</v>
      </c>
      <c r="I288" s="4">
        <f t="shared" si="17"/>
        <v>415792.2937553497</v>
      </c>
      <c r="J288" s="4">
        <f t="shared" si="19"/>
        <v>87100</v>
      </c>
    </row>
    <row r="289" spans="1:10" x14ac:dyDescent="0.25">
      <c r="A289">
        <v>288</v>
      </c>
      <c r="B289" s="4">
        <f>Config!$B$3*(1+Config!$B$5)^287</f>
        <v>300</v>
      </c>
      <c r="C289" s="4">
        <v>0</v>
      </c>
      <c r="D289" s="4">
        <f t="shared" si="18"/>
        <v>415792.2937553497</v>
      </c>
      <c r="E289" s="4">
        <f>D289*Config!$B$4</f>
        <v>3742.130643798147</v>
      </c>
      <c r="F289" s="4">
        <f>E289*Config!$B$6</f>
        <v>3742.130643798147</v>
      </c>
      <c r="G289" s="4">
        <f>E289*(1-Config!$B$6)</f>
        <v>0</v>
      </c>
      <c r="H289" s="4">
        <f t="shared" si="16"/>
        <v>419534.42439914786</v>
      </c>
      <c r="I289" s="4">
        <f t="shared" si="17"/>
        <v>419834.42439914786</v>
      </c>
      <c r="J289" s="4">
        <f t="shared" si="19"/>
        <v>87400</v>
      </c>
    </row>
    <row r="290" spans="1:10" x14ac:dyDescent="0.25">
      <c r="A290">
        <v>289</v>
      </c>
      <c r="B290" s="4">
        <f>Config!$B$3*(1+Config!$B$5)^288</f>
        <v>300</v>
      </c>
      <c r="C290" s="4">
        <v>0</v>
      </c>
      <c r="D290" s="4">
        <f t="shared" si="18"/>
        <v>419834.42439914786</v>
      </c>
      <c r="E290" s="4">
        <f>D290*Config!$B$4</f>
        <v>3778.5098195923306</v>
      </c>
      <c r="F290" s="4">
        <f>E290*Config!$B$6</f>
        <v>3778.5098195923306</v>
      </c>
      <c r="G290" s="4">
        <f>E290*(1-Config!$B$6)</f>
        <v>0</v>
      </c>
      <c r="H290" s="4">
        <f t="shared" si="16"/>
        <v>423612.93421874021</v>
      </c>
      <c r="I290" s="4">
        <f t="shared" si="17"/>
        <v>423912.93421874021</v>
      </c>
      <c r="J290" s="4">
        <f t="shared" si="19"/>
        <v>87700</v>
      </c>
    </row>
    <row r="291" spans="1:10" x14ac:dyDescent="0.25">
      <c r="A291">
        <v>290</v>
      </c>
      <c r="B291" s="4">
        <f>Config!$B$3*(1+Config!$B$5)^289</f>
        <v>300</v>
      </c>
      <c r="C291" s="4">
        <v>0</v>
      </c>
      <c r="D291" s="4">
        <f t="shared" si="18"/>
        <v>423912.93421874021</v>
      </c>
      <c r="E291" s="4">
        <f>D291*Config!$B$4</f>
        <v>3815.2164079686618</v>
      </c>
      <c r="F291" s="4">
        <f>E291*Config!$B$6</f>
        <v>3815.2164079686618</v>
      </c>
      <c r="G291" s="4">
        <f>E291*(1-Config!$B$6)</f>
        <v>0</v>
      </c>
      <c r="H291" s="4">
        <f t="shared" si="16"/>
        <v>427728.15062670887</v>
      </c>
      <c r="I291" s="4">
        <f t="shared" si="17"/>
        <v>428028.15062670887</v>
      </c>
      <c r="J291" s="4">
        <f t="shared" si="19"/>
        <v>88000</v>
      </c>
    </row>
    <row r="292" spans="1:10" x14ac:dyDescent="0.25">
      <c r="A292">
        <v>291</v>
      </c>
      <c r="B292" s="4">
        <f>Config!$B$3*(1+Config!$B$5)^290</f>
        <v>300</v>
      </c>
      <c r="C292" s="4">
        <v>0</v>
      </c>
      <c r="D292" s="4">
        <f t="shared" si="18"/>
        <v>428028.15062670887</v>
      </c>
      <c r="E292" s="4">
        <f>D292*Config!$B$4</f>
        <v>3852.2533556403796</v>
      </c>
      <c r="F292" s="4">
        <f>E292*Config!$B$6</f>
        <v>3852.2533556403796</v>
      </c>
      <c r="G292" s="4">
        <f>E292*(1-Config!$B$6)</f>
        <v>0</v>
      </c>
      <c r="H292" s="4">
        <f t="shared" si="16"/>
        <v>431880.40398234926</v>
      </c>
      <c r="I292" s="4">
        <f t="shared" si="17"/>
        <v>432180.40398234926</v>
      </c>
      <c r="J292" s="4">
        <f t="shared" si="19"/>
        <v>88300</v>
      </c>
    </row>
    <row r="293" spans="1:10" x14ac:dyDescent="0.25">
      <c r="A293">
        <v>292</v>
      </c>
      <c r="B293" s="4">
        <f>Config!$B$3*(1+Config!$B$5)^291</f>
        <v>300</v>
      </c>
      <c r="C293" s="4">
        <v>0</v>
      </c>
      <c r="D293" s="4">
        <f t="shared" si="18"/>
        <v>432180.40398234926</v>
      </c>
      <c r="E293" s="4">
        <f>D293*Config!$B$4</f>
        <v>3889.6236358411429</v>
      </c>
      <c r="F293" s="4">
        <f>E293*Config!$B$6</f>
        <v>3889.6236358411429</v>
      </c>
      <c r="G293" s="4">
        <f>E293*(1-Config!$B$6)</f>
        <v>0</v>
      </c>
      <c r="H293" s="4">
        <f t="shared" si="16"/>
        <v>436070.02761819039</v>
      </c>
      <c r="I293" s="4">
        <f t="shared" si="17"/>
        <v>436370.02761819039</v>
      </c>
      <c r="J293" s="4">
        <f t="shared" si="19"/>
        <v>88600</v>
      </c>
    </row>
    <row r="294" spans="1:10" x14ac:dyDescent="0.25">
      <c r="A294">
        <v>293</v>
      </c>
      <c r="B294" s="4">
        <f>Config!$B$3*(1+Config!$B$5)^292</f>
        <v>300</v>
      </c>
      <c r="C294" s="4">
        <v>0</v>
      </c>
      <c r="D294" s="4">
        <f t="shared" si="18"/>
        <v>436370.02761819039</v>
      </c>
      <c r="E294" s="4">
        <f>D294*Config!$B$4</f>
        <v>3927.3302485637132</v>
      </c>
      <c r="F294" s="4">
        <f>E294*Config!$B$6</f>
        <v>3927.3302485637132</v>
      </c>
      <c r="G294" s="4">
        <f>E294*(1-Config!$B$6)</f>
        <v>0</v>
      </c>
      <c r="H294" s="4">
        <f t="shared" si="16"/>
        <v>440297.35786675412</v>
      </c>
      <c r="I294" s="4">
        <f t="shared" si="17"/>
        <v>440597.35786675412</v>
      </c>
      <c r="J294" s="4">
        <f t="shared" si="19"/>
        <v>88900</v>
      </c>
    </row>
    <row r="295" spans="1:10" x14ac:dyDescent="0.25">
      <c r="A295">
        <v>294</v>
      </c>
      <c r="B295" s="4">
        <f>Config!$B$3*(1+Config!$B$5)^293</f>
        <v>300</v>
      </c>
      <c r="C295" s="4">
        <v>0</v>
      </c>
      <c r="D295" s="4">
        <f t="shared" si="18"/>
        <v>440597.35786675412</v>
      </c>
      <c r="E295" s="4">
        <f>D295*Config!$B$4</f>
        <v>3965.3762208007865</v>
      </c>
      <c r="F295" s="4">
        <f>E295*Config!$B$6</f>
        <v>3965.3762208007865</v>
      </c>
      <c r="G295" s="4">
        <f>E295*(1-Config!$B$6)</f>
        <v>0</v>
      </c>
      <c r="H295" s="4">
        <f t="shared" si="16"/>
        <v>444562.73408755491</v>
      </c>
      <c r="I295" s="4">
        <f t="shared" si="17"/>
        <v>444862.73408755491</v>
      </c>
      <c r="J295" s="4">
        <f t="shared" si="19"/>
        <v>89200</v>
      </c>
    </row>
    <row r="296" spans="1:10" x14ac:dyDescent="0.25">
      <c r="A296">
        <v>295</v>
      </c>
      <c r="B296" s="4">
        <f>Config!$B$3*(1+Config!$B$5)^294</f>
        <v>300</v>
      </c>
      <c r="C296" s="4">
        <v>0</v>
      </c>
      <c r="D296" s="4">
        <f t="shared" si="18"/>
        <v>444862.73408755491</v>
      </c>
      <c r="E296" s="4">
        <f>D296*Config!$B$4</f>
        <v>4003.7646067879941</v>
      </c>
      <c r="F296" s="4">
        <f>E296*Config!$B$6</f>
        <v>4003.7646067879941</v>
      </c>
      <c r="G296" s="4">
        <f>E296*(1-Config!$B$6)</f>
        <v>0</v>
      </c>
      <c r="H296" s="4">
        <f t="shared" si="16"/>
        <v>448866.49869434291</v>
      </c>
      <c r="I296" s="4">
        <f t="shared" si="17"/>
        <v>449166.49869434291</v>
      </c>
      <c r="J296" s="4">
        <f t="shared" si="19"/>
        <v>89500</v>
      </c>
    </row>
    <row r="297" spans="1:10" x14ac:dyDescent="0.25">
      <c r="A297">
        <v>296</v>
      </c>
      <c r="B297" s="4">
        <f>Config!$B$3*(1+Config!$B$5)^295</f>
        <v>300</v>
      </c>
      <c r="C297" s="4">
        <v>0</v>
      </c>
      <c r="D297" s="4">
        <f t="shared" si="18"/>
        <v>449166.49869434291</v>
      </c>
      <c r="E297" s="4">
        <f>D297*Config!$B$4</f>
        <v>4042.4984882490858</v>
      </c>
      <c r="F297" s="4">
        <f>E297*Config!$B$6</f>
        <v>4042.4984882490858</v>
      </c>
      <c r="G297" s="4">
        <f>E297*(1-Config!$B$6)</f>
        <v>0</v>
      </c>
      <c r="H297" s="4">
        <f t="shared" si="16"/>
        <v>453208.99718259199</v>
      </c>
      <c r="I297" s="4">
        <f t="shared" si="17"/>
        <v>453508.99718259199</v>
      </c>
      <c r="J297" s="4">
        <f t="shared" si="19"/>
        <v>89800</v>
      </c>
    </row>
    <row r="298" spans="1:10" x14ac:dyDescent="0.25">
      <c r="A298">
        <v>297</v>
      </c>
      <c r="B298" s="4">
        <f>Config!$B$3*(1+Config!$B$5)^296</f>
        <v>300</v>
      </c>
      <c r="C298" s="4">
        <v>0</v>
      </c>
      <c r="D298" s="4">
        <f t="shared" si="18"/>
        <v>453508.99718259199</v>
      </c>
      <c r="E298" s="4">
        <f>D298*Config!$B$4</f>
        <v>4081.5809746433274</v>
      </c>
      <c r="F298" s="4">
        <f>E298*Config!$B$6</f>
        <v>4081.5809746433274</v>
      </c>
      <c r="G298" s="4">
        <f>E298*(1-Config!$B$6)</f>
        <v>0</v>
      </c>
      <c r="H298" s="4">
        <f t="shared" si="16"/>
        <v>457590.57815723534</v>
      </c>
      <c r="I298" s="4">
        <f t="shared" si="17"/>
        <v>457890.57815723534</v>
      </c>
      <c r="J298" s="4">
        <f t="shared" si="19"/>
        <v>90100</v>
      </c>
    </row>
    <row r="299" spans="1:10" x14ac:dyDescent="0.25">
      <c r="A299">
        <v>298</v>
      </c>
      <c r="B299" s="4">
        <f>Config!$B$3*(1+Config!$B$5)^297</f>
        <v>300</v>
      </c>
      <c r="C299" s="4">
        <v>0</v>
      </c>
      <c r="D299" s="4">
        <f t="shared" si="18"/>
        <v>457890.57815723534</v>
      </c>
      <c r="E299" s="4">
        <f>D299*Config!$B$4</f>
        <v>4121.0152034151179</v>
      </c>
      <c r="F299" s="4">
        <f>E299*Config!$B$6</f>
        <v>4121.0152034151179</v>
      </c>
      <c r="G299" s="4">
        <f>E299*(1-Config!$B$6)</f>
        <v>0</v>
      </c>
      <c r="H299" s="4">
        <f t="shared" si="16"/>
        <v>462011.59336065047</v>
      </c>
      <c r="I299" s="4">
        <f t="shared" si="17"/>
        <v>462311.59336065047</v>
      </c>
      <c r="J299" s="4">
        <f t="shared" si="19"/>
        <v>90400</v>
      </c>
    </row>
    <row r="300" spans="1:10" x14ac:dyDescent="0.25">
      <c r="A300">
        <v>299</v>
      </c>
      <c r="B300" s="4">
        <f>Config!$B$3*(1+Config!$B$5)^298</f>
        <v>300</v>
      </c>
      <c r="C300" s="4">
        <v>0</v>
      </c>
      <c r="D300" s="4">
        <f t="shared" si="18"/>
        <v>462311.59336065047</v>
      </c>
      <c r="E300" s="4">
        <f>D300*Config!$B$4</f>
        <v>4160.8043402458543</v>
      </c>
      <c r="F300" s="4">
        <f>E300*Config!$B$6</f>
        <v>4160.8043402458543</v>
      </c>
      <c r="G300" s="4">
        <f>E300*(1-Config!$B$6)</f>
        <v>0</v>
      </c>
      <c r="H300" s="4">
        <f t="shared" si="16"/>
        <v>466472.39770089631</v>
      </c>
      <c r="I300" s="4">
        <f t="shared" si="17"/>
        <v>466772.39770089631</v>
      </c>
      <c r="J300" s="4">
        <f t="shared" si="19"/>
        <v>90700</v>
      </c>
    </row>
    <row r="301" spans="1:10" x14ac:dyDescent="0.25">
      <c r="A301">
        <v>300</v>
      </c>
      <c r="B301" s="4">
        <f>Config!$B$3*(1+Config!$B$5)^299</f>
        <v>300</v>
      </c>
      <c r="C301" s="4">
        <v>0</v>
      </c>
      <c r="D301" s="4">
        <f t="shared" si="18"/>
        <v>466772.39770089631</v>
      </c>
      <c r="E301" s="4">
        <f>D301*Config!$B$4</f>
        <v>4200.9515793080664</v>
      </c>
      <c r="F301" s="4">
        <f>E301*Config!$B$6</f>
        <v>4200.9515793080664</v>
      </c>
      <c r="G301" s="4">
        <f>E301*(1-Config!$B$6)</f>
        <v>0</v>
      </c>
      <c r="H301" s="4">
        <f t="shared" si="16"/>
        <v>470973.34928020439</v>
      </c>
      <c r="I301" s="4">
        <f t="shared" si="17"/>
        <v>471273.34928020439</v>
      </c>
      <c r="J301" s="4">
        <f t="shared" si="19"/>
        <v>91000</v>
      </c>
    </row>
    <row r="302" spans="1:10" x14ac:dyDescent="0.25">
      <c r="A302">
        <v>301</v>
      </c>
      <c r="B302" s="4">
        <f>Config!$B$3*(1+Config!$B$5)^300</f>
        <v>300</v>
      </c>
      <c r="C302" s="4">
        <v>0</v>
      </c>
      <c r="D302" s="4">
        <f t="shared" si="18"/>
        <v>471273.34928020439</v>
      </c>
      <c r="E302" s="4">
        <f>D302*Config!$B$4</f>
        <v>4241.4601435218392</v>
      </c>
      <c r="F302" s="4">
        <f>E302*Config!$B$6</f>
        <v>4241.4601435218392</v>
      </c>
      <c r="G302" s="4">
        <f>E302*(1-Config!$B$6)</f>
        <v>0</v>
      </c>
      <c r="H302" s="4">
        <f t="shared" si="16"/>
        <v>475514.80942372623</v>
      </c>
      <c r="I302" s="4">
        <f t="shared" si="17"/>
        <v>475814.80942372623</v>
      </c>
      <c r="J302" s="4">
        <f t="shared" si="19"/>
        <v>91300</v>
      </c>
    </row>
    <row r="303" spans="1:10" x14ac:dyDescent="0.25">
      <c r="A303">
        <v>302</v>
      </c>
      <c r="B303" s="4">
        <f>Config!$B$3*(1+Config!$B$5)^301</f>
        <v>300</v>
      </c>
      <c r="C303" s="4">
        <v>0</v>
      </c>
      <c r="D303" s="4">
        <f t="shared" si="18"/>
        <v>475814.80942372623</v>
      </c>
      <c r="E303" s="4">
        <f>D303*Config!$B$4</f>
        <v>4282.333284813536</v>
      </c>
      <c r="F303" s="4">
        <f>E303*Config!$B$6</f>
        <v>4282.333284813536</v>
      </c>
      <c r="G303" s="4">
        <f>E303*(1-Config!$B$6)</f>
        <v>0</v>
      </c>
      <c r="H303" s="4">
        <f t="shared" si="16"/>
        <v>480097.14270853979</v>
      </c>
      <c r="I303" s="4">
        <f t="shared" si="17"/>
        <v>480397.14270853979</v>
      </c>
      <c r="J303" s="4">
        <f t="shared" si="19"/>
        <v>91600</v>
      </c>
    </row>
    <row r="304" spans="1:10" x14ac:dyDescent="0.25">
      <c r="A304">
        <v>303</v>
      </c>
      <c r="B304" s="4">
        <f>Config!$B$3*(1+Config!$B$5)^302</f>
        <v>300</v>
      </c>
      <c r="C304" s="4">
        <v>0</v>
      </c>
      <c r="D304" s="4">
        <f t="shared" si="18"/>
        <v>480397.14270853979</v>
      </c>
      <c r="E304" s="4">
        <f>D304*Config!$B$4</f>
        <v>4323.5742843768576</v>
      </c>
      <c r="F304" s="4">
        <f>E304*Config!$B$6</f>
        <v>4323.5742843768576</v>
      </c>
      <c r="G304" s="4">
        <f>E304*(1-Config!$B$6)</f>
        <v>0</v>
      </c>
      <c r="H304" s="4">
        <f t="shared" si="16"/>
        <v>484720.71699291666</v>
      </c>
      <c r="I304" s="4">
        <f t="shared" si="17"/>
        <v>485020.71699291666</v>
      </c>
      <c r="J304" s="4">
        <f t="shared" si="19"/>
        <v>91900</v>
      </c>
    </row>
    <row r="305" spans="1:10" x14ac:dyDescent="0.25">
      <c r="A305">
        <v>304</v>
      </c>
      <c r="B305" s="4">
        <f>Config!$B$3*(1+Config!$B$5)^303</f>
        <v>300</v>
      </c>
      <c r="C305" s="4">
        <v>0</v>
      </c>
      <c r="D305" s="4">
        <f t="shared" si="18"/>
        <v>485020.71699291666</v>
      </c>
      <c r="E305" s="4">
        <f>D305*Config!$B$4</f>
        <v>4365.1864529362492</v>
      </c>
      <c r="F305" s="4">
        <f>E305*Config!$B$6</f>
        <v>4365.1864529362492</v>
      </c>
      <c r="G305" s="4">
        <f>E305*(1-Config!$B$6)</f>
        <v>0</v>
      </c>
      <c r="H305" s="4">
        <f t="shared" si="16"/>
        <v>489385.90344585292</v>
      </c>
      <c r="I305" s="4">
        <f t="shared" si="17"/>
        <v>489685.90344585292</v>
      </c>
      <c r="J305" s="4">
        <f t="shared" si="19"/>
        <v>92200</v>
      </c>
    </row>
    <row r="306" spans="1:10" x14ac:dyDescent="0.25">
      <c r="A306">
        <v>305</v>
      </c>
      <c r="B306" s="4">
        <f>Config!$B$3*(1+Config!$B$5)^304</f>
        <v>300</v>
      </c>
      <c r="C306" s="4">
        <v>0</v>
      </c>
      <c r="D306" s="4">
        <f t="shared" si="18"/>
        <v>489685.90344585292</v>
      </c>
      <c r="E306" s="4">
        <f>D306*Config!$B$4</f>
        <v>4407.1731310126761</v>
      </c>
      <c r="F306" s="4">
        <f>E306*Config!$B$6</f>
        <v>4407.1731310126761</v>
      </c>
      <c r="G306" s="4">
        <f>E306*(1-Config!$B$6)</f>
        <v>0</v>
      </c>
      <c r="H306" s="4">
        <f t="shared" si="16"/>
        <v>494093.07657686557</v>
      </c>
      <c r="I306" s="4">
        <f t="shared" si="17"/>
        <v>494393.07657686557</v>
      </c>
      <c r="J306" s="4">
        <f t="shared" si="19"/>
        <v>92500</v>
      </c>
    </row>
    <row r="307" spans="1:10" x14ac:dyDescent="0.25">
      <c r="A307">
        <v>306</v>
      </c>
      <c r="B307" s="4">
        <f>Config!$B$3*(1+Config!$B$5)^305</f>
        <v>300</v>
      </c>
      <c r="C307" s="4">
        <v>0</v>
      </c>
      <c r="D307" s="4">
        <f t="shared" si="18"/>
        <v>494393.07657686557</v>
      </c>
      <c r="E307" s="4">
        <f>D307*Config!$B$4</f>
        <v>4449.5376891917895</v>
      </c>
      <c r="F307" s="4">
        <f>E307*Config!$B$6</f>
        <v>4449.5376891917895</v>
      </c>
      <c r="G307" s="4">
        <f>E307*(1-Config!$B$6)</f>
        <v>0</v>
      </c>
      <c r="H307" s="4">
        <f t="shared" si="16"/>
        <v>498842.61426605738</v>
      </c>
      <c r="I307" s="4">
        <f t="shared" si="17"/>
        <v>499142.61426605738</v>
      </c>
      <c r="J307" s="4">
        <f t="shared" si="19"/>
        <v>92800</v>
      </c>
    </row>
    <row r="308" spans="1:10" x14ac:dyDescent="0.25">
      <c r="A308">
        <v>307</v>
      </c>
      <c r="B308" s="4">
        <f>Config!$B$3*(1+Config!$B$5)^306</f>
        <v>300</v>
      </c>
      <c r="C308" s="4">
        <v>0</v>
      </c>
      <c r="D308" s="4">
        <f t="shared" si="18"/>
        <v>499142.61426605738</v>
      </c>
      <c r="E308" s="4">
        <f>D308*Config!$B$4</f>
        <v>4492.283528394516</v>
      </c>
      <c r="F308" s="4">
        <f>E308*Config!$B$6</f>
        <v>4492.283528394516</v>
      </c>
      <c r="G308" s="4">
        <f>E308*(1-Config!$B$6)</f>
        <v>0</v>
      </c>
      <c r="H308" s="4">
        <f t="shared" si="16"/>
        <v>503634.89779445191</v>
      </c>
      <c r="I308" s="4">
        <f t="shared" si="17"/>
        <v>503934.89779445191</v>
      </c>
      <c r="J308" s="4">
        <f t="shared" si="19"/>
        <v>93100</v>
      </c>
    </row>
    <row r="309" spans="1:10" x14ac:dyDescent="0.25">
      <c r="A309">
        <v>308</v>
      </c>
      <c r="B309" s="4">
        <f>Config!$B$3*(1+Config!$B$5)^307</f>
        <v>300</v>
      </c>
      <c r="C309" s="4">
        <v>0</v>
      </c>
      <c r="D309" s="4">
        <f t="shared" si="18"/>
        <v>503934.89779445191</v>
      </c>
      <c r="E309" s="4">
        <f>D309*Config!$B$4</f>
        <v>4535.4140801500671</v>
      </c>
      <c r="F309" s="4">
        <f>E309*Config!$B$6</f>
        <v>4535.4140801500671</v>
      </c>
      <c r="G309" s="4">
        <f>E309*(1-Config!$B$6)</f>
        <v>0</v>
      </c>
      <c r="H309" s="4">
        <f t="shared" si="16"/>
        <v>508470.31187460199</v>
      </c>
      <c r="I309" s="4">
        <f t="shared" si="17"/>
        <v>508770.31187460199</v>
      </c>
      <c r="J309" s="4">
        <f t="shared" si="19"/>
        <v>93400</v>
      </c>
    </row>
    <row r="310" spans="1:10" x14ac:dyDescent="0.25">
      <c r="A310">
        <v>309</v>
      </c>
      <c r="B310" s="4">
        <f>Config!$B$3*(1+Config!$B$5)^308</f>
        <v>300</v>
      </c>
      <c r="C310" s="4">
        <v>0</v>
      </c>
      <c r="D310" s="4">
        <f t="shared" si="18"/>
        <v>508770.31187460199</v>
      </c>
      <c r="E310" s="4">
        <f>D310*Config!$B$4</f>
        <v>4578.9328068714176</v>
      </c>
      <c r="F310" s="4">
        <f>E310*Config!$B$6</f>
        <v>4578.9328068714176</v>
      </c>
      <c r="G310" s="4">
        <f>E310*(1-Config!$B$6)</f>
        <v>0</v>
      </c>
      <c r="H310" s="4">
        <f t="shared" si="16"/>
        <v>513349.24468147341</v>
      </c>
      <c r="I310" s="4">
        <f t="shared" si="17"/>
        <v>513649.24468147341</v>
      </c>
      <c r="J310" s="4">
        <f t="shared" si="19"/>
        <v>93700</v>
      </c>
    </row>
    <row r="311" spans="1:10" x14ac:dyDescent="0.25">
      <c r="A311">
        <v>310</v>
      </c>
      <c r="B311" s="4">
        <f>Config!$B$3*(1+Config!$B$5)^309</f>
        <v>300</v>
      </c>
      <c r="C311" s="4">
        <v>0</v>
      </c>
      <c r="D311" s="4">
        <f t="shared" si="18"/>
        <v>513649.24468147341</v>
      </c>
      <c r="E311" s="4">
        <f>D311*Config!$B$4</f>
        <v>4622.8432021332601</v>
      </c>
      <c r="F311" s="4">
        <f>E311*Config!$B$6</f>
        <v>4622.8432021332601</v>
      </c>
      <c r="G311" s="4">
        <f>E311*(1-Config!$B$6)</f>
        <v>0</v>
      </c>
      <c r="H311" s="4">
        <f t="shared" si="16"/>
        <v>518272.08788360667</v>
      </c>
      <c r="I311" s="4">
        <f t="shared" si="17"/>
        <v>518572.08788360667</v>
      </c>
      <c r="J311" s="4">
        <f t="shared" si="19"/>
        <v>94000</v>
      </c>
    </row>
    <row r="312" spans="1:10" x14ac:dyDescent="0.25">
      <c r="A312">
        <v>311</v>
      </c>
      <c r="B312" s="4">
        <f>Config!$B$3*(1+Config!$B$5)^310</f>
        <v>300</v>
      </c>
      <c r="C312" s="4">
        <v>0</v>
      </c>
      <c r="D312" s="4">
        <f t="shared" si="18"/>
        <v>518572.08788360667</v>
      </c>
      <c r="E312" s="4">
        <f>D312*Config!$B$4</f>
        <v>4667.1487909524594</v>
      </c>
      <c r="F312" s="4">
        <f>E312*Config!$B$6</f>
        <v>4667.1487909524594</v>
      </c>
      <c r="G312" s="4">
        <f>E312*(1-Config!$B$6)</f>
        <v>0</v>
      </c>
      <c r="H312" s="4">
        <f t="shared" si="16"/>
        <v>523239.23667455913</v>
      </c>
      <c r="I312" s="4">
        <f t="shared" si="17"/>
        <v>523539.23667455913</v>
      </c>
      <c r="J312" s="4">
        <f t="shared" si="19"/>
        <v>94300</v>
      </c>
    </row>
    <row r="313" spans="1:10" x14ac:dyDescent="0.25">
      <c r="A313">
        <v>312</v>
      </c>
      <c r="B313" s="4">
        <f>Config!$B$3*(1+Config!$B$5)^311</f>
        <v>300</v>
      </c>
      <c r="C313" s="4">
        <v>0</v>
      </c>
      <c r="D313" s="4">
        <f t="shared" si="18"/>
        <v>523539.23667455913</v>
      </c>
      <c r="E313" s="4">
        <f>D313*Config!$B$4</f>
        <v>4711.853130071032</v>
      </c>
      <c r="F313" s="4">
        <f>E313*Config!$B$6</f>
        <v>4711.853130071032</v>
      </c>
      <c r="G313" s="4">
        <f>E313*(1-Config!$B$6)</f>
        <v>0</v>
      </c>
      <c r="H313" s="4">
        <f t="shared" si="16"/>
        <v>528251.08980463014</v>
      </c>
      <c r="I313" s="4">
        <f t="shared" si="17"/>
        <v>528551.08980463014</v>
      </c>
      <c r="J313" s="4">
        <f t="shared" si="19"/>
        <v>94600</v>
      </c>
    </row>
    <row r="314" spans="1:10" x14ac:dyDescent="0.25">
      <c r="A314">
        <v>313</v>
      </c>
      <c r="B314" s="4">
        <f>Config!$B$3*(1+Config!$B$5)^312</f>
        <v>300</v>
      </c>
      <c r="C314" s="4">
        <v>0</v>
      </c>
      <c r="D314" s="4">
        <f t="shared" si="18"/>
        <v>528551.08980463014</v>
      </c>
      <c r="E314" s="4">
        <f>D314*Config!$B$4</f>
        <v>4756.9598082416705</v>
      </c>
      <c r="F314" s="4">
        <f>E314*Config!$B$6</f>
        <v>4756.9598082416705</v>
      </c>
      <c r="G314" s="4">
        <f>E314*(1-Config!$B$6)</f>
        <v>0</v>
      </c>
      <c r="H314" s="4">
        <f t="shared" si="16"/>
        <v>533308.04961287184</v>
      </c>
      <c r="I314" s="4">
        <f t="shared" si="17"/>
        <v>533608.04961287184</v>
      </c>
      <c r="J314" s="4">
        <f t="shared" si="19"/>
        <v>94900</v>
      </c>
    </row>
    <row r="315" spans="1:10" x14ac:dyDescent="0.25">
      <c r="A315">
        <v>314</v>
      </c>
      <c r="B315" s="4">
        <f>Config!$B$3*(1+Config!$B$5)^313</f>
        <v>300</v>
      </c>
      <c r="C315" s="4">
        <v>0</v>
      </c>
      <c r="D315" s="4">
        <f t="shared" si="18"/>
        <v>533608.04961287184</v>
      </c>
      <c r="E315" s="4">
        <f>D315*Config!$B$4</f>
        <v>4802.4724465158461</v>
      </c>
      <c r="F315" s="4">
        <f>E315*Config!$B$6</f>
        <v>4802.4724465158461</v>
      </c>
      <c r="G315" s="4">
        <f>E315*(1-Config!$B$6)</f>
        <v>0</v>
      </c>
      <c r="H315" s="4">
        <f t="shared" si="16"/>
        <v>538410.52205938764</v>
      </c>
      <c r="I315" s="4">
        <f t="shared" si="17"/>
        <v>538710.52205938764</v>
      </c>
      <c r="J315" s="4">
        <f t="shared" si="19"/>
        <v>95200</v>
      </c>
    </row>
    <row r="316" spans="1:10" x14ac:dyDescent="0.25">
      <c r="A316">
        <v>315</v>
      </c>
      <c r="B316" s="4">
        <f>Config!$B$3*(1+Config!$B$5)^314</f>
        <v>300</v>
      </c>
      <c r="C316" s="4">
        <v>0</v>
      </c>
      <c r="D316" s="4">
        <f t="shared" si="18"/>
        <v>538710.52205938764</v>
      </c>
      <c r="E316" s="4">
        <f>D316*Config!$B$4</f>
        <v>4848.3946985344883</v>
      </c>
      <c r="F316" s="4">
        <f>E316*Config!$B$6</f>
        <v>4848.3946985344883</v>
      </c>
      <c r="G316" s="4">
        <f>E316*(1-Config!$B$6)</f>
        <v>0</v>
      </c>
      <c r="H316" s="4">
        <f t="shared" si="16"/>
        <v>543558.91675792215</v>
      </c>
      <c r="I316" s="4">
        <f t="shared" si="17"/>
        <v>543858.91675792215</v>
      </c>
      <c r="J316" s="4">
        <f t="shared" si="19"/>
        <v>95500</v>
      </c>
    </row>
    <row r="317" spans="1:10" x14ac:dyDescent="0.25">
      <c r="A317">
        <v>316</v>
      </c>
      <c r="B317" s="4">
        <f>Config!$B$3*(1+Config!$B$5)^315</f>
        <v>300</v>
      </c>
      <c r="C317" s="4">
        <v>0</v>
      </c>
      <c r="D317" s="4">
        <f t="shared" si="18"/>
        <v>543858.91675792215</v>
      </c>
      <c r="E317" s="4">
        <f>D317*Config!$B$4</f>
        <v>4894.7302508212988</v>
      </c>
      <c r="F317" s="4">
        <f>E317*Config!$B$6</f>
        <v>4894.7302508212988</v>
      </c>
      <c r="G317" s="4">
        <f>E317*(1-Config!$B$6)</f>
        <v>0</v>
      </c>
      <c r="H317" s="4">
        <f t="shared" si="16"/>
        <v>548753.64700874349</v>
      </c>
      <c r="I317" s="4">
        <f t="shared" si="17"/>
        <v>549053.64700874349</v>
      </c>
      <c r="J317" s="4">
        <f t="shared" si="19"/>
        <v>95800</v>
      </c>
    </row>
    <row r="318" spans="1:10" x14ac:dyDescent="0.25">
      <c r="A318">
        <v>317</v>
      </c>
      <c r="B318" s="4">
        <f>Config!$B$3*(1+Config!$B$5)^316</f>
        <v>300</v>
      </c>
      <c r="C318" s="4">
        <v>0</v>
      </c>
      <c r="D318" s="4">
        <f t="shared" si="18"/>
        <v>549053.64700874349</v>
      </c>
      <c r="E318" s="4">
        <f>D318*Config!$B$4</f>
        <v>4941.4828230786907</v>
      </c>
      <c r="F318" s="4">
        <f>E318*Config!$B$6</f>
        <v>4941.4828230786907</v>
      </c>
      <c r="G318" s="4">
        <f>E318*(1-Config!$B$6)</f>
        <v>0</v>
      </c>
      <c r="H318" s="4">
        <f t="shared" si="16"/>
        <v>553995.12983182212</v>
      </c>
      <c r="I318" s="4">
        <f t="shared" si="17"/>
        <v>554295.12983182212</v>
      </c>
      <c r="J318" s="4">
        <f t="shared" si="19"/>
        <v>96100</v>
      </c>
    </row>
    <row r="319" spans="1:10" x14ac:dyDescent="0.25">
      <c r="A319">
        <v>318</v>
      </c>
      <c r="B319" s="4">
        <f>Config!$B$3*(1+Config!$B$5)^317</f>
        <v>300</v>
      </c>
      <c r="C319" s="4">
        <v>0</v>
      </c>
      <c r="D319" s="4">
        <f t="shared" si="18"/>
        <v>554295.12983182212</v>
      </c>
      <c r="E319" s="4">
        <f>D319*Config!$B$4</f>
        <v>4988.6561684863991</v>
      </c>
      <c r="F319" s="4">
        <f>E319*Config!$B$6</f>
        <v>4988.6561684863991</v>
      </c>
      <c r="G319" s="4">
        <f>E319*(1-Config!$B$6)</f>
        <v>0</v>
      </c>
      <c r="H319" s="4">
        <f t="shared" si="16"/>
        <v>559283.78600030858</v>
      </c>
      <c r="I319" s="4">
        <f t="shared" si="17"/>
        <v>559583.78600030858</v>
      </c>
      <c r="J319" s="4">
        <f t="shared" si="19"/>
        <v>96400</v>
      </c>
    </row>
    <row r="320" spans="1:10" x14ac:dyDescent="0.25">
      <c r="A320">
        <v>319</v>
      </c>
      <c r="B320" s="4">
        <f>Config!$B$3*(1+Config!$B$5)^318</f>
        <v>300</v>
      </c>
      <c r="C320" s="4">
        <v>0</v>
      </c>
      <c r="D320" s="4">
        <f t="shared" si="18"/>
        <v>559583.78600030858</v>
      </c>
      <c r="E320" s="4">
        <f>D320*Config!$B$4</f>
        <v>5036.2540740027771</v>
      </c>
      <c r="F320" s="4">
        <f>E320*Config!$B$6</f>
        <v>5036.2540740027771</v>
      </c>
      <c r="G320" s="4">
        <f>E320*(1-Config!$B$6)</f>
        <v>0</v>
      </c>
      <c r="H320" s="4">
        <f t="shared" si="16"/>
        <v>564620.04007431131</v>
      </c>
      <c r="I320" s="4">
        <f t="shared" si="17"/>
        <v>564920.04007431131</v>
      </c>
      <c r="J320" s="4">
        <f t="shared" si="19"/>
        <v>96700</v>
      </c>
    </row>
    <row r="321" spans="1:10" x14ac:dyDescent="0.25">
      <c r="A321">
        <v>320</v>
      </c>
      <c r="B321" s="4">
        <f>Config!$B$3*(1+Config!$B$5)^319</f>
        <v>300</v>
      </c>
      <c r="C321" s="4">
        <v>0</v>
      </c>
      <c r="D321" s="4">
        <f t="shared" si="18"/>
        <v>564920.04007431131</v>
      </c>
      <c r="E321" s="4">
        <f>D321*Config!$B$4</f>
        <v>5084.2803606688012</v>
      </c>
      <c r="F321" s="4">
        <f>E321*Config!$B$6</f>
        <v>5084.2803606688012</v>
      </c>
      <c r="G321" s="4">
        <f>E321*(1-Config!$B$6)</f>
        <v>0</v>
      </c>
      <c r="H321" s="4">
        <f t="shared" si="16"/>
        <v>570004.32043498009</v>
      </c>
      <c r="I321" s="4">
        <f t="shared" si="17"/>
        <v>570304.32043498009</v>
      </c>
      <c r="J321" s="4">
        <f t="shared" si="19"/>
        <v>97000</v>
      </c>
    </row>
    <row r="322" spans="1:10" x14ac:dyDescent="0.25">
      <c r="A322">
        <v>321</v>
      </c>
      <c r="B322" s="4">
        <f>Config!$B$3*(1+Config!$B$5)^320</f>
        <v>300</v>
      </c>
      <c r="C322" s="4">
        <v>0</v>
      </c>
      <c r="D322" s="4">
        <f t="shared" si="18"/>
        <v>570304.32043498009</v>
      </c>
      <c r="E322" s="4">
        <f>D322*Config!$B$4</f>
        <v>5132.7388839148207</v>
      </c>
      <c r="F322" s="4">
        <f>E322*Config!$B$6</f>
        <v>5132.7388839148207</v>
      </c>
      <c r="G322" s="4">
        <f>E322*(1-Config!$B$6)</f>
        <v>0</v>
      </c>
      <c r="H322" s="4">
        <f t="shared" ref="H322:H361" si="20">D322+F322</f>
        <v>575437.05931889487</v>
      </c>
      <c r="I322" s="4">
        <f t="shared" ref="I322:I385" si="21">H322+B322+C322</f>
        <v>575737.05931889487</v>
      </c>
      <c r="J322" s="4">
        <f t="shared" si="19"/>
        <v>97300</v>
      </c>
    </row>
    <row r="323" spans="1:10" x14ac:dyDescent="0.25">
      <c r="A323">
        <v>322</v>
      </c>
      <c r="B323" s="4">
        <f>Config!$B$3*(1+Config!$B$5)^321</f>
        <v>300</v>
      </c>
      <c r="C323" s="4">
        <v>0</v>
      </c>
      <c r="D323" s="4">
        <f t="shared" ref="D323:D361" si="22">I322</f>
        <v>575737.05931889487</v>
      </c>
      <c r="E323" s="4">
        <f>D323*Config!$B$4</f>
        <v>5181.6335338700537</v>
      </c>
      <c r="F323" s="4">
        <f>E323*Config!$B$6</f>
        <v>5181.6335338700537</v>
      </c>
      <c r="G323" s="4">
        <f>E323*(1-Config!$B$6)</f>
        <v>0</v>
      </c>
      <c r="H323" s="4">
        <f t="shared" si="20"/>
        <v>580918.69285276497</v>
      </c>
      <c r="I323" s="4">
        <f t="shared" si="21"/>
        <v>581218.69285276497</v>
      </c>
      <c r="J323" s="4">
        <f t="shared" ref="J323:J361" si="23">J322+B323</f>
        <v>97600</v>
      </c>
    </row>
    <row r="324" spans="1:10" x14ac:dyDescent="0.25">
      <c r="A324">
        <v>323</v>
      </c>
      <c r="B324" s="4">
        <f>Config!$B$3*(1+Config!$B$5)^322</f>
        <v>300</v>
      </c>
      <c r="C324" s="4">
        <v>0</v>
      </c>
      <c r="D324" s="4">
        <f t="shared" si="22"/>
        <v>581218.69285276497</v>
      </c>
      <c r="E324" s="4">
        <f>D324*Config!$B$4</f>
        <v>5230.9682356748845</v>
      </c>
      <c r="F324" s="4">
        <f>E324*Config!$B$6</f>
        <v>5230.9682356748845</v>
      </c>
      <c r="G324" s="4">
        <f>E324*(1-Config!$B$6)</f>
        <v>0</v>
      </c>
      <c r="H324" s="4">
        <f t="shared" si="20"/>
        <v>586449.66108843987</v>
      </c>
      <c r="I324" s="4">
        <f t="shared" si="21"/>
        <v>586749.66108843987</v>
      </c>
      <c r="J324" s="4">
        <f t="shared" si="23"/>
        <v>97900</v>
      </c>
    </row>
    <row r="325" spans="1:10" x14ac:dyDescent="0.25">
      <c r="A325">
        <v>324</v>
      </c>
      <c r="B325" s="4">
        <f>Config!$B$3*(1+Config!$B$5)^323</f>
        <v>300</v>
      </c>
      <c r="C325" s="4">
        <v>0</v>
      </c>
      <c r="D325" s="4">
        <f t="shared" si="22"/>
        <v>586749.66108843987</v>
      </c>
      <c r="E325" s="4">
        <f>D325*Config!$B$4</f>
        <v>5280.7469497959582</v>
      </c>
      <c r="F325" s="4">
        <f>E325*Config!$B$6</f>
        <v>5280.7469497959582</v>
      </c>
      <c r="G325" s="4">
        <f>E325*(1-Config!$B$6)</f>
        <v>0</v>
      </c>
      <c r="H325" s="4">
        <f t="shared" si="20"/>
        <v>592030.40803823585</v>
      </c>
      <c r="I325" s="4">
        <f t="shared" si="21"/>
        <v>592330.40803823585</v>
      </c>
      <c r="J325" s="4">
        <f t="shared" si="23"/>
        <v>98200</v>
      </c>
    </row>
    <row r="326" spans="1:10" x14ac:dyDescent="0.25">
      <c r="A326">
        <v>325</v>
      </c>
      <c r="B326" s="4">
        <f>Config!$B$3*(1+Config!$B$5)^324</f>
        <v>300</v>
      </c>
      <c r="C326" s="4">
        <v>0</v>
      </c>
      <c r="D326" s="4">
        <f t="shared" si="22"/>
        <v>592330.40803823585</v>
      </c>
      <c r="E326" s="4">
        <f>D326*Config!$B$4</f>
        <v>5330.973672344122</v>
      </c>
      <c r="F326" s="4">
        <f>E326*Config!$B$6</f>
        <v>5330.973672344122</v>
      </c>
      <c r="G326" s="4">
        <f>E326*(1-Config!$B$6)</f>
        <v>0</v>
      </c>
      <c r="H326" s="4">
        <f t="shared" si="20"/>
        <v>597661.38171057997</v>
      </c>
      <c r="I326" s="4">
        <f t="shared" si="21"/>
        <v>597961.38171057997</v>
      </c>
      <c r="J326" s="4">
        <f t="shared" si="23"/>
        <v>98500</v>
      </c>
    </row>
    <row r="327" spans="1:10" x14ac:dyDescent="0.25">
      <c r="A327">
        <v>326</v>
      </c>
      <c r="B327" s="4">
        <f>Config!$B$3*(1+Config!$B$5)^325</f>
        <v>300</v>
      </c>
      <c r="C327" s="4">
        <v>0</v>
      </c>
      <c r="D327" s="4">
        <f t="shared" si="22"/>
        <v>597961.38171057997</v>
      </c>
      <c r="E327" s="4">
        <f>D327*Config!$B$4</f>
        <v>5381.6524353952191</v>
      </c>
      <c r="F327" s="4">
        <f>E327*Config!$B$6</f>
        <v>5381.6524353952191</v>
      </c>
      <c r="G327" s="4">
        <f>E327*(1-Config!$B$6)</f>
        <v>0</v>
      </c>
      <c r="H327" s="4">
        <f t="shared" si="20"/>
        <v>603343.03414597514</v>
      </c>
      <c r="I327" s="4">
        <f t="shared" si="21"/>
        <v>603643.03414597514</v>
      </c>
      <c r="J327" s="4">
        <f t="shared" si="23"/>
        <v>98800</v>
      </c>
    </row>
    <row r="328" spans="1:10" x14ac:dyDescent="0.25">
      <c r="A328">
        <v>327</v>
      </c>
      <c r="B328" s="4">
        <f>Config!$B$3*(1+Config!$B$5)^326</f>
        <v>300</v>
      </c>
      <c r="C328" s="4">
        <v>0</v>
      </c>
      <c r="D328" s="4">
        <f t="shared" si="22"/>
        <v>603643.03414597514</v>
      </c>
      <c r="E328" s="4">
        <f>D328*Config!$B$4</f>
        <v>5432.7873073137762</v>
      </c>
      <c r="F328" s="4">
        <f>E328*Config!$B$6</f>
        <v>5432.7873073137762</v>
      </c>
      <c r="G328" s="4">
        <f>E328*(1-Config!$B$6)</f>
        <v>0</v>
      </c>
      <c r="H328" s="4">
        <f t="shared" si="20"/>
        <v>609075.8214532889</v>
      </c>
      <c r="I328" s="4">
        <f t="shared" si="21"/>
        <v>609375.8214532889</v>
      </c>
      <c r="J328" s="4">
        <f t="shared" si="23"/>
        <v>99100</v>
      </c>
    </row>
    <row r="329" spans="1:10" x14ac:dyDescent="0.25">
      <c r="A329">
        <v>328</v>
      </c>
      <c r="B329" s="4">
        <f>Config!$B$3*(1+Config!$B$5)^327</f>
        <v>300</v>
      </c>
      <c r="C329" s="4">
        <v>0</v>
      </c>
      <c r="D329" s="4">
        <f t="shared" si="22"/>
        <v>609375.8214532889</v>
      </c>
      <c r="E329" s="4">
        <f>D329*Config!$B$4</f>
        <v>5484.3823930795998</v>
      </c>
      <c r="F329" s="4">
        <f>E329*Config!$B$6</f>
        <v>5484.3823930795998</v>
      </c>
      <c r="G329" s="4">
        <f>E329*(1-Config!$B$6)</f>
        <v>0</v>
      </c>
      <c r="H329" s="4">
        <f t="shared" si="20"/>
        <v>614860.20384636847</v>
      </c>
      <c r="I329" s="4">
        <f t="shared" si="21"/>
        <v>615160.20384636847</v>
      </c>
      <c r="J329" s="4">
        <f t="shared" si="23"/>
        <v>99400</v>
      </c>
    </row>
    <row r="330" spans="1:10" x14ac:dyDescent="0.25">
      <c r="A330">
        <v>329</v>
      </c>
      <c r="B330" s="4">
        <f>Config!$B$3*(1+Config!$B$5)^328</f>
        <v>300</v>
      </c>
      <c r="C330" s="4">
        <v>0</v>
      </c>
      <c r="D330" s="4">
        <f t="shared" si="22"/>
        <v>615160.20384636847</v>
      </c>
      <c r="E330" s="4">
        <f>D330*Config!$B$4</f>
        <v>5536.4418346173161</v>
      </c>
      <c r="F330" s="4">
        <f>E330*Config!$B$6</f>
        <v>5536.4418346173161</v>
      </c>
      <c r="G330" s="4">
        <f>E330*(1-Config!$B$6)</f>
        <v>0</v>
      </c>
      <c r="H330" s="4">
        <f t="shared" si="20"/>
        <v>620696.64568098576</v>
      </c>
      <c r="I330" s="4">
        <f t="shared" si="21"/>
        <v>620996.64568098576</v>
      </c>
      <c r="J330" s="4">
        <f t="shared" si="23"/>
        <v>99700</v>
      </c>
    </row>
    <row r="331" spans="1:10" x14ac:dyDescent="0.25">
      <c r="A331">
        <v>330</v>
      </c>
      <c r="B331" s="4">
        <f>Config!$B$3*(1+Config!$B$5)^329</f>
        <v>300</v>
      </c>
      <c r="C331" s="4">
        <v>0</v>
      </c>
      <c r="D331" s="4">
        <f t="shared" si="22"/>
        <v>620996.64568098576</v>
      </c>
      <c r="E331" s="4">
        <f>D331*Config!$B$4</f>
        <v>5588.9698111288717</v>
      </c>
      <c r="F331" s="4">
        <f>E331*Config!$B$6</f>
        <v>5588.9698111288717</v>
      </c>
      <c r="G331" s="4">
        <f>E331*(1-Config!$B$6)</f>
        <v>0</v>
      </c>
      <c r="H331" s="4">
        <f t="shared" si="20"/>
        <v>626585.61549211468</v>
      </c>
      <c r="I331" s="4">
        <f t="shared" si="21"/>
        <v>626885.61549211468</v>
      </c>
      <c r="J331" s="4">
        <f t="shared" si="23"/>
        <v>100000</v>
      </c>
    </row>
    <row r="332" spans="1:10" x14ac:dyDescent="0.25">
      <c r="A332">
        <v>331</v>
      </c>
      <c r="B332" s="4">
        <f>Config!$B$3*(1+Config!$B$5)^330</f>
        <v>300</v>
      </c>
      <c r="C332" s="4">
        <v>0</v>
      </c>
      <c r="D332" s="4">
        <f t="shared" si="22"/>
        <v>626885.61549211468</v>
      </c>
      <c r="E332" s="4">
        <f>D332*Config!$B$4</f>
        <v>5641.9705394290313</v>
      </c>
      <c r="F332" s="4">
        <f>E332*Config!$B$6</f>
        <v>5641.9705394290313</v>
      </c>
      <c r="G332" s="4">
        <f>E332*(1-Config!$B$6)</f>
        <v>0</v>
      </c>
      <c r="H332" s="4">
        <f t="shared" si="20"/>
        <v>632527.58603154367</v>
      </c>
      <c r="I332" s="4">
        <f t="shared" si="21"/>
        <v>632827.58603154367</v>
      </c>
      <c r="J332" s="4">
        <f t="shared" si="23"/>
        <v>100300</v>
      </c>
    </row>
    <row r="333" spans="1:10" x14ac:dyDescent="0.25">
      <c r="A333">
        <v>332</v>
      </c>
      <c r="B333" s="4">
        <f>Config!$B$3*(1+Config!$B$5)^331</f>
        <v>300</v>
      </c>
      <c r="C333" s="4">
        <v>0</v>
      </c>
      <c r="D333" s="4">
        <f t="shared" si="22"/>
        <v>632827.58603154367</v>
      </c>
      <c r="E333" s="4">
        <f>D333*Config!$B$4</f>
        <v>5695.4482742838927</v>
      </c>
      <c r="F333" s="4">
        <f>E333*Config!$B$6</f>
        <v>5695.4482742838927</v>
      </c>
      <c r="G333" s="4">
        <f>E333*(1-Config!$B$6)</f>
        <v>0</v>
      </c>
      <c r="H333" s="4">
        <f t="shared" si="20"/>
        <v>638523.03430582758</v>
      </c>
      <c r="I333" s="4">
        <f t="shared" si="21"/>
        <v>638823.03430582758</v>
      </c>
      <c r="J333" s="4">
        <f t="shared" si="23"/>
        <v>100600</v>
      </c>
    </row>
    <row r="334" spans="1:10" x14ac:dyDescent="0.25">
      <c r="A334">
        <v>333</v>
      </c>
      <c r="B334" s="4">
        <f>Config!$B$3*(1+Config!$B$5)^332</f>
        <v>300</v>
      </c>
      <c r="C334" s="4">
        <v>0</v>
      </c>
      <c r="D334" s="4">
        <f t="shared" si="22"/>
        <v>638823.03430582758</v>
      </c>
      <c r="E334" s="4">
        <f>D334*Config!$B$4</f>
        <v>5749.4073087524475</v>
      </c>
      <c r="F334" s="4">
        <f>E334*Config!$B$6</f>
        <v>5749.4073087524475</v>
      </c>
      <c r="G334" s="4">
        <f>E334*(1-Config!$B$6)</f>
        <v>0</v>
      </c>
      <c r="H334" s="4">
        <f t="shared" si="20"/>
        <v>644572.44161457999</v>
      </c>
      <c r="I334" s="4">
        <f t="shared" si="21"/>
        <v>644872.44161457999</v>
      </c>
      <c r="J334" s="4">
        <f t="shared" si="23"/>
        <v>100900</v>
      </c>
    </row>
    <row r="335" spans="1:10" x14ac:dyDescent="0.25">
      <c r="A335">
        <v>334</v>
      </c>
      <c r="B335" s="4">
        <f>Config!$B$3*(1+Config!$B$5)^333</f>
        <v>300</v>
      </c>
      <c r="C335" s="4">
        <v>0</v>
      </c>
      <c r="D335" s="4">
        <f t="shared" si="22"/>
        <v>644872.44161457999</v>
      </c>
      <c r="E335" s="4">
        <f>D335*Config!$B$4</f>
        <v>5803.8519745312196</v>
      </c>
      <c r="F335" s="4">
        <f>E335*Config!$B$6</f>
        <v>5803.8519745312196</v>
      </c>
      <c r="G335" s="4">
        <f>E335*(1-Config!$B$6)</f>
        <v>0</v>
      </c>
      <c r="H335" s="4">
        <f t="shared" si="20"/>
        <v>650676.29358911118</v>
      </c>
      <c r="I335" s="4">
        <f t="shared" si="21"/>
        <v>650976.29358911118</v>
      </c>
      <c r="J335" s="4">
        <f t="shared" si="23"/>
        <v>101200</v>
      </c>
    </row>
    <row r="336" spans="1:10" x14ac:dyDescent="0.25">
      <c r="A336">
        <v>335</v>
      </c>
      <c r="B336" s="4">
        <f>Config!$B$3*(1+Config!$B$5)^334</f>
        <v>300</v>
      </c>
      <c r="C336" s="4">
        <v>0</v>
      </c>
      <c r="D336" s="4">
        <f t="shared" si="22"/>
        <v>650976.29358911118</v>
      </c>
      <c r="E336" s="4">
        <f>D336*Config!$B$4</f>
        <v>5858.7866423020005</v>
      </c>
      <c r="F336" s="4">
        <f>E336*Config!$B$6</f>
        <v>5858.7866423020005</v>
      </c>
      <c r="G336" s="4">
        <f>E336*(1-Config!$B$6)</f>
        <v>0</v>
      </c>
      <c r="H336" s="4">
        <f t="shared" si="20"/>
        <v>656835.08023141313</v>
      </c>
      <c r="I336" s="4">
        <f t="shared" si="21"/>
        <v>657135.08023141313</v>
      </c>
      <c r="J336" s="4">
        <f t="shared" si="23"/>
        <v>101500</v>
      </c>
    </row>
    <row r="337" spans="1:10" x14ac:dyDescent="0.25">
      <c r="A337">
        <v>336</v>
      </c>
      <c r="B337" s="4">
        <f>Config!$B$3*(1+Config!$B$5)^335</f>
        <v>300</v>
      </c>
      <c r="C337" s="4">
        <v>0</v>
      </c>
      <c r="D337" s="4">
        <f t="shared" si="22"/>
        <v>657135.08023141313</v>
      </c>
      <c r="E337" s="4">
        <f>D337*Config!$B$4</f>
        <v>5914.2157220827175</v>
      </c>
      <c r="F337" s="4">
        <f>E337*Config!$B$6</f>
        <v>5914.2157220827175</v>
      </c>
      <c r="G337" s="4">
        <f>E337*(1-Config!$B$6)</f>
        <v>0</v>
      </c>
      <c r="H337" s="4">
        <f t="shared" si="20"/>
        <v>663049.29595349589</v>
      </c>
      <c r="I337" s="4">
        <f t="shared" si="21"/>
        <v>663349.29595349589</v>
      </c>
      <c r="J337" s="4">
        <f t="shared" si="23"/>
        <v>101800</v>
      </c>
    </row>
    <row r="338" spans="1:10" x14ac:dyDescent="0.25">
      <c r="A338">
        <v>337</v>
      </c>
      <c r="B338" s="4">
        <f>Config!$B$3*(1+Config!$B$5)^336</f>
        <v>300</v>
      </c>
      <c r="C338" s="4">
        <v>0</v>
      </c>
      <c r="D338" s="4">
        <f t="shared" si="22"/>
        <v>663349.29595349589</v>
      </c>
      <c r="E338" s="4">
        <f>D338*Config!$B$4</f>
        <v>5970.1436635814625</v>
      </c>
      <c r="F338" s="4">
        <f>E338*Config!$B$6</f>
        <v>5970.1436635814625</v>
      </c>
      <c r="G338" s="4">
        <f>E338*(1-Config!$B$6)</f>
        <v>0</v>
      </c>
      <c r="H338" s="4">
        <f t="shared" si="20"/>
        <v>669319.43961707735</v>
      </c>
      <c r="I338" s="4">
        <f t="shared" si="21"/>
        <v>669619.43961707735</v>
      </c>
      <c r="J338" s="4">
        <f t="shared" si="23"/>
        <v>102100</v>
      </c>
    </row>
    <row r="339" spans="1:10" x14ac:dyDescent="0.25">
      <c r="A339">
        <v>338</v>
      </c>
      <c r="B339" s="4">
        <f>Config!$B$3*(1+Config!$B$5)^337</f>
        <v>300</v>
      </c>
      <c r="C339" s="4">
        <v>0</v>
      </c>
      <c r="D339" s="4">
        <f t="shared" si="22"/>
        <v>669619.43961707735</v>
      </c>
      <c r="E339" s="4">
        <f>D339*Config!$B$4</f>
        <v>6026.5749565536953</v>
      </c>
      <c r="F339" s="4">
        <f>E339*Config!$B$6</f>
        <v>6026.5749565536953</v>
      </c>
      <c r="G339" s="4">
        <f>E339*(1-Config!$B$6)</f>
        <v>0</v>
      </c>
      <c r="H339" s="4">
        <f t="shared" si="20"/>
        <v>675646.01457363099</v>
      </c>
      <c r="I339" s="4">
        <f t="shared" si="21"/>
        <v>675946.01457363099</v>
      </c>
      <c r="J339" s="4">
        <f t="shared" si="23"/>
        <v>102400</v>
      </c>
    </row>
    <row r="340" spans="1:10" x14ac:dyDescent="0.25">
      <c r="A340">
        <v>339</v>
      </c>
      <c r="B340" s="4">
        <f>Config!$B$3*(1+Config!$B$5)^338</f>
        <v>300</v>
      </c>
      <c r="C340" s="4">
        <v>0</v>
      </c>
      <c r="D340" s="4">
        <f t="shared" si="22"/>
        <v>675946.01457363099</v>
      </c>
      <c r="E340" s="4">
        <f>D340*Config!$B$4</f>
        <v>6083.5141311626785</v>
      </c>
      <c r="F340" s="4">
        <f>E340*Config!$B$6</f>
        <v>6083.5141311626785</v>
      </c>
      <c r="G340" s="4">
        <f>E340*(1-Config!$B$6)</f>
        <v>0</v>
      </c>
      <c r="H340" s="4">
        <f t="shared" si="20"/>
        <v>682029.52870479366</v>
      </c>
      <c r="I340" s="4">
        <f t="shared" si="21"/>
        <v>682329.52870479366</v>
      </c>
      <c r="J340" s="4">
        <f t="shared" si="23"/>
        <v>102700</v>
      </c>
    </row>
    <row r="341" spans="1:10" x14ac:dyDescent="0.25">
      <c r="A341">
        <v>340</v>
      </c>
      <c r="B341" s="4">
        <f>Config!$B$3*(1+Config!$B$5)^339</f>
        <v>300</v>
      </c>
      <c r="C341" s="4">
        <v>0</v>
      </c>
      <c r="D341" s="4">
        <f t="shared" si="22"/>
        <v>682329.52870479366</v>
      </c>
      <c r="E341" s="4">
        <f>D341*Config!$B$4</f>
        <v>6140.9657583431426</v>
      </c>
      <c r="F341" s="4">
        <f>E341*Config!$B$6</f>
        <v>6140.9657583431426</v>
      </c>
      <c r="G341" s="4">
        <f>E341*(1-Config!$B$6)</f>
        <v>0</v>
      </c>
      <c r="H341" s="4">
        <f t="shared" si="20"/>
        <v>688470.49446313677</v>
      </c>
      <c r="I341" s="4">
        <f t="shared" si="21"/>
        <v>688770.49446313677</v>
      </c>
      <c r="J341" s="4">
        <f t="shared" si="23"/>
        <v>103000</v>
      </c>
    </row>
    <row r="342" spans="1:10" x14ac:dyDescent="0.25">
      <c r="A342">
        <v>341</v>
      </c>
      <c r="B342" s="4">
        <f>Config!$B$3*(1+Config!$B$5)^340</f>
        <v>300</v>
      </c>
      <c r="C342" s="4">
        <v>0</v>
      </c>
      <c r="D342" s="4">
        <f t="shared" si="22"/>
        <v>688770.49446313677</v>
      </c>
      <c r="E342" s="4">
        <f>D342*Config!$B$4</f>
        <v>6198.9344501682308</v>
      </c>
      <c r="F342" s="4">
        <f>E342*Config!$B$6</f>
        <v>6198.9344501682308</v>
      </c>
      <c r="G342" s="4">
        <f>E342*(1-Config!$B$6)</f>
        <v>0</v>
      </c>
      <c r="H342" s="4">
        <f t="shared" si="20"/>
        <v>694969.42891330505</v>
      </c>
      <c r="I342" s="4">
        <f t="shared" si="21"/>
        <v>695269.42891330505</v>
      </c>
      <c r="J342" s="4">
        <f t="shared" si="23"/>
        <v>103300</v>
      </c>
    </row>
    <row r="343" spans="1:10" x14ac:dyDescent="0.25">
      <c r="A343">
        <v>342</v>
      </c>
      <c r="B343" s="4">
        <f>Config!$B$3*(1+Config!$B$5)^341</f>
        <v>300</v>
      </c>
      <c r="C343" s="4">
        <v>0</v>
      </c>
      <c r="D343" s="4">
        <f t="shared" si="22"/>
        <v>695269.42891330505</v>
      </c>
      <c r="E343" s="4">
        <f>D343*Config!$B$4</f>
        <v>6257.4248602197449</v>
      </c>
      <c r="F343" s="4">
        <f>E343*Config!$B$6</f>
        <v>6257.4248602197449</v>
      </c>
      <c r="G343" s="4">
        <f>E343*(1-Config!$B$6)</f>
        <v>0</v>
      </c>
      <c r="H343" s="4">
        <f t="shared" si="20"/>
        <v>701526.85377352475</v>
      </c>
      <c r="I343" s="4">
        <f t="shared" si="21"/>
        <v>701826.85377352475</v>
      </c>
      <c r="J343" s="4">
        <f t="shared" si="23"/>
        <v>103600</v>
      </c>
    </row>
    <row r="344" spans="1:10" x14ac:dyDescent="0.25">
      <c r="A344">
        <v>343</v>
      </c>
      <c r="B344" s="4">
        <f>Config!$B$3*(1+Config!$B$5)^342</f>
        <v>300</v>
      </c>
      <c r="C344" s="4">
        <v>0</v>
      </c>
      <c r="D344" s="4">
        <f t="shared" si="22"/>
        <v>701826.85377352475</v>
      </c>
      <c r="E344" s="4">
        <f>D344*Config!$B$4</f>
        <v>6316.4416839617224</v>
      </c>
      <c r="F344" s="4">
        <f>E344*Config!$B$6</f>
        <v>6316.4416839617224</v>
      </c>
      <c r="G344" s="4">
        <f>E344*(1-Config!$B$6)</f>
        <v>0</v>
      </c>
      <c r="H344" s="4">
        <f t="shared" si="20"/>
        <v>708143.29545748653</v>
      </c>
      <c r="I344" s="4">
        <f t="shared" si="21"/>
        <v>708443.29545748653</v>
      </c>
      <c r="J344" s="4">
        <f t="shared" si="23"/>
        <v>103900</v>
      </c>
    </row>
    <row r="345" spans="1:10" x14ac:dyDescent="0.25">
      <c r="A345">
        <v>344</v>
      </c>
      <c r="B345" s="4">
        <f>Config!$B$3*(1+Config!$B$5)^343</f>
        <v>300</v>
      </c>
      <c r="C345" s="4">
        <v>0</v>
      </c>
      <c r="D345" s="4">
        <f t="shared" si="22"/>
        <v>708443.29545748653</v>
      </c>
      <c r="E345" s="4">
        <f>D345*Config!$B$4</f>
        <v>6375.9896591173783</v>
      </c>
      <c r="F345" s="4">
        <f>E345*Config!$B$6</f>
        <v>6375.9896591173783</v>
      </c>
      <c r="G345" s="4">
        <f>E345*(1-Config!$B$6)</f>
        <v>0</v>
      </c>
      <c r="H345" s="4">
        <f t="shared" si="20"/>
        <v>714819.28511660395</v>
      </c>
      <c r="I345" s="4">
        <f t="shared" si="21"/>
        <v>715119.28511660395</v>
      </c>
      <c r="J345" s="4">
        <f t="shared" si="23"/>
        <v>104200</v>
      </c>
    </row>
    <row r="346" spans="1:10" x14ac:dyDescent="0.25">
      <c r="A346">
        <v>345</v>
      </c>
      <c r="B346" s="4">
        <f>Config!$B$3*(1+Config!$B$5)^344</f>
        <v>300</v>
      </c>
      <c r="C346" s="4">
        <v>0</v>
      </c>
      <c r="D346" s="4">
        <f t="shared" si="22"/>
        <v>715119.28511660395</v>
      </c>
      <c r="E346" s="4">
        <f>D346*Config!$B$4</f>
        <v>6436.0735660494347</v>
      </c>
      <c r="F346" s="4">
        <f>E346*Config!$B$6</f>
        <v>6436.0735660494347</v>
      </c>
      <c r="G346" s="4">
        <f>E346*(1-Config!$B$6)</f>
        <v>0</v>
      </c>
      <c r="H346" s="4">
        <f t="shared" si="20"/>
        <v>721555.3586826534</v>
      </c>
      <c r="I346" s="4">
        <f t="shared" si="21"/>
        <v>721855.3586826534</v>
      </c>
      <c r="J346" s="4">
        <f t="shared" si="23"/>
        <v>104500</v>
      </c>
    </row>
    <row r="347" spans="1:10" x14ac:dyDescent="0.25">
      <c r="A347">
        <v>346</v>
      </c>
      <c r="B347" s="4">
        <f>Config!$B$3*(1+Config!$B$5)^345</f>
        <v>300</v>
      </c>
      <c r="C347" s="4">
        <v>0</v>
      </c>
      <c r="D347" s="4">
        <f t="shared" si="22"/>
        <v>721855.3586826534</v>
      </c>
      <c r="E347" s="4">
        <f>D347*Config!$B$4</f>
        <v>6496.6982281438804</v>
      </c>
      <c r="F347" s="4">
        <f>E347*Config!$B$6</f>
        <v>6496.6982281438804</v>
      </c>
      <c r="G347" s="4">
        <f>E347*(1-Config!$B$6)</f>
        <v>0</v>
      </c>
      <c r="H347" s="4">
        <f t="shared" si="20"/>
        <v>728352.05691079726</v>
      </c>
      <c r="I347" s="4">
        <f t="shared" si="21"/>
        <v>728652.05691079726</v>
      </c>
      <c r="J347" s="4">
        <f t="shared" si="23"/>
        <v>104800</v>
      </c>
    </row>
    <row r="348" spans="1:10" x14ac:dyDescent="0.25">
      <c r="A348">
        <v>347</v>
      </c>
      <c r="B348" s="4">
        <f>Config!$B$3*(1+Config!$B$5)^346</f>
        <v>300</v>
      </c>
      <c r="C348" s="4">
        <v>0</v>
      </c>
      <c r="D348" s="4">
        <f t="shared" si="22"/>
        <v>728652.05691079726</v>
      </c>
      <c r="E348" s="4">
        <f>D348*Config!$B$4</f>
        <v>6557.8685121971748</v>
      </c>
      <c r="F348" s="4">
        <f>E348*Config!$B$6</f>
        <v>6557.8685121971748</v>
      </c>
      <c r="G348" s="4">
        <f>E348*(1-Config!$B$6)</f>
        <v>0</v>
      </c>
      <c r="H348" s="4">
        <f t="shared" si="20"/>
        <v>735209.92542299442</v>
      </c>
      <c r="I348" s="4">
        <f t="shared" si="21"/>
        <v>735509.92542299442</v>
      </c>
      <c r="J348" s="4">
        <f t="shared" si="23"/>
        <v>105100</v>
      </c>
    </row>
    <row r="349" spans="1:10" x14ac:dyDescent="0.25">
      <c r="A349">
        <v>348</v>
      </c>
      <c r="B349" s="4">
        <f>Config!$B$3*(1+Config!$B$5)^347</f>
        <v>300</v>
      </c>
      <c r="C349" s="4">
        <v>0</v>
      </c>
      <c r="D349" s="4">
        <f t="shared" si="22"/>
        <v>735509.92542299442</v>
      </c>
      <c r="E349" s="4">
        <f>D349*Config!$B$4</f>
        <v>6619.5893288069492</v>
      </c>
      <c r="F349" s="4">
        <f>E349*Config!$B$6</f>
        <v>6619.5893288069492</v>
      </c>
      <c r="G349" s="4">
        <f>E349*(1-Config!$B$6)</f>
        <v>0</v>
      </c>
      <c r="H349" s="4">
        <f t="shared" si="20"/>
        <v>742129.51475180138</v>
      </c>
      <c r="I349" s="4">
        <f t="shared" si="21"/>
        <v>742429.51475180138</v>
      </c>
      <c r="J349" s="4">
        <f t="shared" si="23"/>
        <v>105400</v>
      </c>
    </row>
    <row r="350" spans="1:10" x14ac:dyDescent="0.25">
      <c r="A350">
        <v>349</v>
      </c>
      <c r="B350" s="4">
        <f>Config!$B$3*(1+Config!$B$5)^348</f>
        <v>300</v>
      </c>
      <c r="C350" s="4">
        <v>0</v>
      </c>
      <c r="D350" s="4">
        <f t="shared" si="22"/>
        <v>742429.51475180138</v>
      </c>
      <c r="E350" s="4">
        <f>D350*Config!$B$4</f>
        <v>6681.865632766212</v>
      </c>
      <c r="F350" s="4">
        <f>E350*Config!$B$6</f>
        <v>6681.865632766212</v>
      </c>
      <c r="G350" s="4">
        <f>E350*(1-Config!$B$6)</f>
        <v>0</v>
      </c>
      <c r="H350" s="4">
        <f t="shared" si="20"/>
        <v>749111.38038456754</v>
      </c>
      <c r="I350" s="4">
        <f t="shared" si="21"/>
        <v>749411.38038456754</v>
      </c>
      <c r="J350" s="4">
        <f t="shared" si="23"/>
        <v>105700</v>
      </c>
    </row>
    <row r="351" spans="1:10" x14ac:dyDescent="0.25">
      <c r="A351">
        <v>350</v>
      </c>
      <c r="B351" s="4">
        <f>Config!$B$3*(1+Config!$B$5)^349</f>
        <v>300</v>
      </c>
      <c r="C351" s="4">
        <v>0</v>
      </c>
      <c r="D351" s="4">
        <f t="shared" si="22"/>
        <v>749411.38038456754</v>
      </c>
      <c r="E351" s="4">
        <f>D351*Config!$B$4</f>
        <v>6744.7024234611072</v>
      </c>
      <c r="F351" s="4">
        <f>E351*Config!$B$6</f>
        <v>6744.7024234611072</v>
      </c>
      <c r="G351" s="4">
        <f>E351*(1-Config!$B$6)</f>
        <v>0</v>
      </c>
      <c r="H351" s="4">
        <f t="shared" si="20"/>
        <v>756156.08280802867</v>
      </c>
      <c r="I351" s="4">
        <f t="shared" si="21"/>
        <v>756456.08280802867</v>
      </c>
      <c r="J351" s="4">
        <f t="shared" si="23"/>
        <v>106000</v>
      </c>
    </row>
    <row r="352" spans="1:10" x14ac:dyDescent="0.25">
      <c r="A352">
        <v>351</v>
      </c>
      <c r="B352" s="4">
        <f>Config!$B$3*(1+Config!$B$5)^350</f>
        <v>300</v>
      </c>
      <c r="C352" s="4">
        <v>0</v>
      </c>
      <c r="D352" s="4">
        <f t="shared" si="22"/>
        <v>756456.08280802867</v>
      </c>
      <c r="E352" s="4">
        <f>D352*Config!$B$4</f>
        <v>6808.1047452722578</v>
      </c>
      <c r="F352" s="4">
        <f>E352*Config!$B$6</f>
        <v>6808.1047452722578</v>
      </c>
      <c r="G352" s="4">
        <f>E352*(1-Config!$B$6)</f>
        <v>0</v>
      </c>
      <c r="H352" s="4">
        <f t="shared" si="20"/>
        <v>763264.18755330099</v>
      </c>
      <c r="I352" s="4">
        <f t="shared" si="21"/>
        <v>763564.18755330099</v>
      </c>
      <c r="J352" s="4">
        <f t="shared" si="23"/>
        <v>106300</v>
      </c>
    </row>
    <row r="353" spans="1:10" x14ac:dyDescent="0.25">
      <c r="A353">
        <v>352</v>
      </c>
      <c r="B353" s="4">
        <f>Config!$B$3*(1+Config!$B$5)^351</f>
        <v>300</v>
      </c>
      <c r="C353" s="4">
        <v>0</v>
      </c>
      <c r="D353" s="4">
        <f t="shared" si="22"/>
        <v>763564.18755330099</v>
      </c>
      <c r="E353" s="4">
        <f>D353*Config!$B$4</f>
        <v>6872.0776879797086</v>
      </c>
      <c r="F353" s="4">
        <f>E353*Config!$B$6</f>
        <v>6872.0776879797086</v>
      </c>
      <c r="G353" s="4">
        <f>E353*(1-Config!$B$6)</f>
        <v>0</v>
      </c>
      <c r="H353" s="4">
        <f t="shared" si="20"/>
        <v>770436.26524128066</v>
      </c>
      <c r="I353" s="4">
        <f t="shared" si="21"/>
        <v>770736.26524128066</v>
      </c>
      <c r="J353" s="4">
        <f t="shared" si="23"/>
        <v>106600</v>
      </c>
    </row>
    <row r="354" spans="1:10" x14ac:dyDescent="0.25">
      <c r="A354">
        <v>353</v>
      </c>
      <c r="B354" s="4">
        <f>Config!$B$3*(1+Config!$B$5)^352</f>
        <v>300</v>
      </c>
      <c r="C354" s="4">
        <v>0</v>
      </c>
      <c r="D354" s="4">
        <f t="shared" si="22"/>
        <v>770736.26524128066</v>
      </c>
      <c r="E354" s="4">
        <f>D354*Config!$B$4</f>
        <v>6936.6263871715255</v>
      </c>
      <c r="F354" s="4">
        <f>E354*Config!$B$6</f>
        <v>6936.6263871715255</v>
      </c>
      <c r="G354" s="4">
        <f>E354*(1-Config!$B$6)</f>
        <v>0</v>
      </c>
      <c r="H354" s="4">
        <f t="shared" si="20"/>
        <v>777672.89162845223</v>
      </c>
      <c r="I354" s="4">
        <f t="shared" si="21"/>
        <v>777972.89162845223</v>
      </c>
      <c r="J354" s="4">
        <f t="shared" si="23"/>
        <v>106900</v>
      </c>
    </row>
    <row r="355" spans="1:10" x14ac:dyDescent="0.25">
      <c r="A355">
        <v>354</v>
      </c>
      <c r="B355" s="4">
        <f>Config!$B$3*(1+Config!$B$5)^353</f>
        <v>300</v>
      </c>
      <c r="C355" s="4">
        <v>0</v>
      </c>
      <c r="D355" s="4">
        <f t="shared" si="22"/>
        <v>777972.89162845223</v>
      </c>
      <c r="E355" s="4">
        <f>D355*Config!$B$4</f>
        <v>7001.7560246560697</v>
      </c>
      <c r="F355" s="4">
        <f>E355*Config!$B$6</f>
        <v>7001.7560246560697</v>
      </c>
      <c r="G355" s="4">
        <f>E355*(1-Config!$B$6)</f>
        <v>0</v>
      </c>
      <c r="H355" s="4">
        <f t="shared" si="20"/>
        <v>784974.64765310835</v>
      </c>
      <c r="I355" s="4">
        <f t="shared" si="21"/>
        <v>785274.64765310835</v>
      </c>
      <c r="J355" s="4">
        <f t="shared" si="23"/>
        <v>107200</v>
      </c>
    </row>
    <row r="356" spans="1:10" x14ac:dyDescent="0.25">
      <c r="A356">
        <v>355</v>
      </c>
      <c r="B356" s="4">
        <f>Config!$B$3*(1+Config!$B$5)^354</f>
        <v>300</v>
      </c>
      <c r="C356" s="4">
        <v>0</v>
      </c>
      <c r="D356" s="4">
        <f t="shared" si="22"/>
        <v>785274.64765310835</v>
      </c>
      <c r="E356" s="4">
        <f>D356*Config!$B$4</f>
        <v>7067.471828877975</v>
      </c>
      <c r="F356" s="4">
        <f>E356*Config!$B$6</f>
        <v>7067.471828877975</v>
      </c>
      <c r="G356" s="4">
        <f>E356*(1-Config!$B$6)</f>
        <v>0</v>
      </c>
      <c r="H356" s="4">
        <f t="shared" si="20"/>
        <v>792342.11948198627</v>
      </c>
      <c r="I356" s="4">
        <f t="shared" si="21"/>
        <v>792642.11948198627</v>
      </c>
      <c r="J356" s="4">
        <f t="shared" si="23"/>
        <v>107500</v>
      </c>
    </row>
    <row r="357" spans="1:10" x14ac:dyDescent="0.25">
      <c r="A357">
        <v>356</v>
      </c>
      <c r="B357" s="4">
        <f>Config!$B$3*(1+Config!$B$5)^355</f>
        <v>300</v>
      </c>
      <c r="C357" s="4">
        <v>0</v>
      </c>
      <c r="D357" s="4">
        <f t="shared" si="22"/>
        <v>792642.11948198627</v>
      </c>
      <c r="E357" s="4">
        <f>D357*Config!$B$4</f>
        <v>7133.7790753378758</v>
      </c>
      <c r="F357" s="4">
        <f>E357*Config!$B$6</f>
        <v>7133.7790753378758</v>
      </c>
      <c r="G357" s="4">
        <f>E357*(1-Config!$B$6)</f>
        <v>0</v>
      </c>
      <c r="H357" s="4">
        <f t="shared" si="20"/>
        <v>799775.8985573242</v>
      </c>
      <c r="I357" s="4">
        <f t="shared" si="21"/>
        <v>800075.8985573242</v>
      </c>
      <c r="J357" s="4">
        <f t="shared" si="23"/>
        <v>107800</v>
      </c>
    </row>
    <row r="358" spans="1:10" x14ac:dyDescent="0.25">
      <c r="A358">
        <v>357</v>
      </c>
      <c r="B358" s="4">
        <f>Config!$B$3*(1+Config!$B$5)^356</f>
        <v>300</v>
      </c>
      <c r="C358" s="4">
        <v>0</v>
      </c>
      <c r="D358" s="4">
        <f t="shared" si="22"/>
        <v>800075.8985573242</v>
      </c>
      <c r="E358" s="4">
        <f>D358*Config!$B$4</f>
        <v>7200.6830870159174</v>
      </c>
      <c r="F358" s="4">
        <f>E358*Config!$B$6</f>
        <v>7200.6830870159174</v>
      </c>
      <c r="G358" s="4">
        <f>E358*(1-Config!$B$6)</f>
        <v>0</v>
      </c>
      <c r="H358" s="4">
        <f t="shared" si="20"/>
        <v>807276.58164434007</v>
      </c>
      <c r="I358" s="4">
        <f t="shared" si="21"/>
        <v>807576.58164434007</v>
      </c>
      <c r="J358" s="4">
        <f t="shared" si="23"/>
        <v>108100</v>
      </c>
    </row>
    <row r="359" spans="1:10" x14ac:dyDescent="0.25">
      <c r="A359">
        <v>358</v>
      </c>
      <c r="B359" s="4">
        <f>Config!$B$3*(1+Config!$B$5)^357</f>
        <v>300</v>
      </c>
      <c r="C359" s="4">
        <v>0</v>
      </c>
      <c r="D359" s="4">
        <f t="shared" si="22"/>
        <v>807576.58164434007</v>
      </c>
      <c r="E359" s="4">
        <f>D359*Config!$B$4</f>
        <v>7268.1892347990597</v>
      </c>
      <c r="F359" s="4">
        <f>E359*Config!$B$6</f>
        <v>7268.1892347990597</v>
      </c>
      <c r="G359" s="4">
        <f>E359*(1-Config!$B$6)</f>
        <v>0</v>
      </c>
      <c r="H359" s="4">
        <f t="shared" si="20"/>
        <v>814844.77087913908</v>
      </c>
      <c r="I359" s="4">
        <f t="shared" si="21"/>
        <v>815144.77087913908</v>
      </c>
      <c r="J359" s="4">
        <f t="shared" si="23"/>
        <v>108400</v>
      </c>
    </row>
    <row r="360" spans="1:10" x14ac:dyDescent="0.25">
      <c r="A360">
        <v>359</v>
      </c>
      <c r="B360" s="4">
        <f>Config!$B$3*(1+Config!$B$5)^358</f>
        <v>300</v>
      </c>
      <c r="C360" s="4">
        <v>0</v>
      </c>
      <c r="D360" s="4">
        <f t="shared" si="22"/>
        <v>815144.77087913908</v>
      </c>
      <c r="E360" s="4">
        <f>D360*Config!$B$4</f>
        <v>7336.3029379122509</v>
      </c>
      <c r="F360" s="4">
        <f>E360*Config!$B$6</f>
        <v>7336.3029379122509</v>
      </c>
      <c r="G360" s="4">
        <f>E360*(1-Config!$B$6)</f>
        <v>0</v>
      </c>
      <c r="H360" s="4">
        <f t="shared" si="20"/>
        <v>822481.07381705137</v>
      </c>
      <c r="I360" s="4">
        <f t="shared" si="21"/>
        <v>822781.07381705137</v>
      </c>
      <c r="J360" s="4">
        <f t="shared" si="23"/>
        <v>108700</v>
      </c>
    </row>
    <row r="361" spans="1:10" x14ac:dyDescent="0.25">
      <c r="A361">
        <v>360</v>
      </c>
      <c r="B361" s="4">
        <f>Config!$B$3*(1+Config!$B$5)^359</f>
        <v>300</v>
      </c>
      <c r="C361" s="4">
        <v>0</v>
      </c>
      <c r="D361" s="4">
        <f t="shared" si="22"/>
        <v>822781.07381705137</v>
      </c>
      <c r="E361" s="4">
        <f>D361*Config!$B$4</f>
        <v>7405.0296643534621</v>
      </c>
      <c r="F361" s="4">
        <f>E361*Config!$B$6</f>
        <v>7405.0296643534621</v>
      </c>
      <c r="G361" s="4">
        <f>E361*(1-Config!$B$6)</f>
        <v>0</v>
      </c>
      <c r="H361" s="4">
        <f t="shared" si="20"/>
        <v>830186.10348140483</v>
      </c>
      <c r="I361" s="4">
        <f t="shared" si="21"/>
        <v>830486.10348140483</v>
      </c>
      <c r="J361" s="4">
        <f t="shared" si="23"/>
        <v>109000</v>
      </c>
    </row>
  </sheetData>
  <autoFilter ref="A1:J1" xr:uid="{00000000-0009-0000-0000-000001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Config</vt:lpstr>
      <vt:lpstr>Simulação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Islania Silva</cp:lastModifiedBy>
  <dcterms:created xsi:type="dcterms:W3CDTF">2025-08-17T20:12:30Z</dcterms:created>
  <dcterms:modified xsi:type="dcterms:W3CDTF">2025-08-17T20:26:44Z</dcterms:modified>
</cp:coreProperties>
</file>