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ida\Documents\"/>
    </mc:Choice>
  </mc:AlternateContent>
  <xr:revisionPtr revIDLastSave="0" documentId="13_ncr:1_{4C46E32D-0CE6-4443-B737-02C6BB2326E9}" xr6:coauthVersionLast="47" xr6:coauthVersionMax="47" xr10:uidLastSave="{00000000-0000-0000-0000-000000000000}"/>
  <bookViews>
    <workbookView xWindow="-108" yWindow="-108" windowWidth="23256" windowHeight="12456" xr2:uid="{87E887EE-652F-4394-A58A-0318E9A3D8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9" i="1" l="1"/>
  <c r="E98" i="1"/>
  <c r="G98" i="1"/>
  <c r="E97" i="1"/>
  <c r="G97" i="1"/>
  <c r="E96" i="1"/>
  <c r="E94" i="1"/>
  <c r="D91" i="1"/>
  <c r="D92" i="1"/>
  <c r="D93" i="1"/>
  <c r="E89" i="1"/>
  <c r="G89" i="1"/>
  <c r="E88" i="1"/>
  <c r="G88" i="1"/>
  <c r="E86" i="1"/>
  <c r="N75" i="1"/>
  <c r="N76" i="1"/>
  <c r="N77" i="1"/>
  <c r="N78" i="1"/>
  <c r="N74" i="1"/>
  <c r="N80" i="1"/>
  <c r="E85" i="1"/>
  <c r="M81" i="1"/>
  <c r="M80" i="1"/>
  <c r="M78" i="1"/>
  <c r="M75" i="1"/>
  <c r="M76" i="1"/>
  <c r="M77" i="1"/>
  <c r="M74" i="1"/>
  <c r="L75" i="1"/>
  <c r="L76" i="1"/>
  <c r="L77" i="1"/>
  <c r="L78" i="1"/>
  <c r="L74" i="1"/>
  <c r="K75" i="1"/>
  <c r="K76" i="1"/>
  <c r="K77" i="1"/>
  <c r="K78" i="1"/>
  <c r="K74" i="1"/>
  <c r="J75" i="1"/>
  <c r="J76" i="1"/>
  <c r="J77" i="1"/>
  <c r="J78" i="1"/>
  <c r="J74" i="1"/>
  <c r="I75" i="1"/>
  <c r="I76" i="1"/>
  <c r="I77" i="1"/>
  <c r="I78" i="1"/>
  <c r="I74" i="1"/>
  <c r="H75" i="1"/>
  <c r="H76" i="1"/>
  <c r="H77" i="1"/>
  <c r="H78" i="1"/>
  <c r="H74" i="1"/>
  <c r="F80" i="1"/>
  <c r="P8" i="1"/>
  <c r="P9" i="1" s="1"/>
  <c r="P10" i="1" s="1"/>
  <c r="P11" i="1" s="1"/>
  <c r="P7" i="1"/>
  <c r="K7" i="1"/>
  <c r="H11" i="1"/>
  <c r="N8" i="1"/>
  <c r="N9" i="1"/>
  <c r="N10" i="1"/>
  <c r="N11" i="1" s="1"/>
  <c r="N7" i="1"/>
  <c r="L9" i="1"/>
  <c r="L10" i="1"/>
  <c r="L11" i="1" s="1"/>
  <c r="L8" i="1"/>
  <c r="K8" i="1"/>
  <c r="K9" i="1"/>
  <c r="K10" i="1"/>
  <c r="K11" i="1"/>
  <c r="J12" i="1"/>
  <c r="J6" i="1"/>
  <c r="J8" i="1"/>
  <c r="J9" i="1"/>
  <c r="J10" i="1"/>
  <c r="J11" i="1"/>
  <c r="J7" i="1"/>
  <c r="I8" i="1"/>
  <c r="I9" i="1"/>
  <c r="I10" i="1"/>
  <c r="I11" i="1"/>
  <c r="H8" i="1"/>
  <c r="H9" i="1"/>
  <c r="H10" i="1"/>
  <c r="I7" i="1"/>
  <c r="H7" i="1"/>
  <c r="G14" i="1"/>
  <c r="G7" i="1" a="1"/>
  <c r="G7" i="1" s="1"/>
  <c r="E9" i="1"/>
  <c r="E10" i="1"/>
  <c r="E11" i="1"/>
  <c r="E8" i="1"/>
  <c r="F8" i="1" s="1"/>
  <c r="F9" i="1"/>
  <c r="F10" i="1"/>
  <c r="F11" i="1"/>
  <c r="F7" i="1"/>
  <c r="C13" i="1"/>
  <c r="C12" i="1"/>
  <c r="C11" i="1"/>
  <c r="C10" i="1"/>
  <c r="C9" i="1"/>
  <c r="C8" i="1"/>
  <c r="C5" i="1"/>
  <c r="C7" i="1"/>
  <c r="C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<sst xmlns="http://schemas.openxmlformats.org/spreadsheetml/2006/main" count="88" uniqueCount="72">
  <si>
    <t>total de d</t>
  </si>
  <si>
    <t>Valor max</t>
  </si>
  <si>
    <t>valor min</t>
  </si>
  <si>
    <t>Rango</t>
  </si>
  <si>
    <t>Intervalo C</t>
  </si>
  <si>
    <t>iI C</t>
  </si>
  <si>
    <t>amplitud C</t>
  </si>
  <si>
    <t>AC</t>
  </si>
  <si>
    <t>AC*IC</t>
  </si>
  <si>
    <t>Intervalo de clase</t>
  </si>
  <si>
    <t>frecuencia</t>
  </si>
  <si>
    <t>LI</t>
  </si>
  <si>
    <t>LS</t>
  </si>
  <si>
    <t>TOTAL</t>
  </si>
  <si>
    <t>LVI</t>
  </si>
  <si>
    <t>LVS</t>
  </si>
  <si>
    <t>Xi</t>
  </si>
  <si>
    <t>F.R%</t>
  </si>
  <si>
    <t>F.Acum</t>
  </si>
  <si>
    <t>d f a</t>
  </si>
  <si>
    <t>&lt;</t>
  </si>
  <si>
    <t>&gt;</t>
  </si>
  <si>
    <t>LVI yLVS</t>
  </si>
  <si>
    <t>FRA</t>
  </si>
  <si>
    <t>acum</t>
  </si>
  <si>
    <t>lvi</t>
  </si>
  <si>
    <t>lvs</t>
  </si>
  <si>
    <t>total</t>
  </si>
  <si>
    <t>ac</t>
  </si>
  <si>
    <t>me</t>
  </si>
  <si>
    <t>xi</t>
  </si>
  <si>
    <t>fi xi</t>
  </si>
  <si>
    <t>mo</t>
  </si>
  <si>
    <t>mg</t>
  </si>
  <si>
    <t>log xi</t>
  </si>
  <si>
    <t>log * fi</t>
  </si>
  <si>
    <t>mh</t>
  </si>
  <si>
    <t>fi/xi</t>
  </si>
  <si>
    <t>posicion</t>
  </si>
  <si>
    <t>q3</t>
  </si>
  <si>
    <t>d5</t>
  </si>
  <si>
    <t>p25</t>
  </si>
  <si>
    <t>rangos</t>
  </si>
  <si>
    <t>1 lvs-lvi</t>
  </si>
  <si>
    <t>2 xia-xib</t>
  </si>
  <si>
    <t>3 ls-li</t>
  </si>
  <si>
    <t>rangos inter</t>
  </si>
  <si>
    <t>rango semd</t>
  </si>
  <si>
    <t>ran semic</t>
  </si>
  <si>
    <t>p90</t>
  </si>
  <si>
    <t>p10</t>
  </si>
  <si>
    <t>rango per</t>
  </si>
  <si>
    <t>dm</t>
  </si>
  <si>
    <t>Ixi-meI</t>
  </si>
  <si>
    <t>ABS(H74-</t>
  </si>
  <si>
    <t>fi Ixi-meI</t>
  </si>
  <si>
    <t>suma</t>
  </si>
  <si>
    <t>11/F80</t>
  </si>
  <si>
    <t>S^2</t>
  </si>
  <si>
    <t>xi-me</t>
  </si>
  <si>
    <t>(H74-mediarit</t>
  </si>
  <si>
    <t>xi-me^2</t>
  </si>
  <si>
    <t>fi xi-me^2</t>
  </si>
  <si>
    <t>8.91/n-1</t>
  </si>
  <si>
    <t>o</t>
  </si>
  <si>
    <t>o2</t>
  </si>
  <si>
    <t>s</t>
  </si>
  <si>
    <t>raiz</t>
  </si>
  <si>
    <t>8.91/n</t>
  </si>
  <si>
    <t>cv m</t>
  </si>
  <si>
    <t>cv p</t>
  </si>
  <si>
    <t>s/me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</si>
</sst>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9" fontId="0" fillId="0" borderId="0" xfId="1" applyFont="1"/>
    <xf numFmtId="9" fontId="0" fillId="0" borderId="0" xfId="0" applyNumberFormat="1"/>
    <xf numFmtId="0" fontId="0" fillId="2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HISTOGRAMA DE FRECUENCIAS</a:t>
            </a:r>
          </a:p>
          <a:p>
            <a:pPr>
              <a:defRPr/>
            </a:pPr>
            <a:r>
              <a:rPr lang="en-US"/>
              <a:t>Las calificaciones del 6-8 ESTe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HISTOGRAMA DE FRECUENCIAS</c:v>
          </c:tx>
          <c:spPr>
            <a:solidFill>
              <a:schemeClr val="accent1"/>
            </a:solidFill>
            <a:ln>
              <a:solidFill>
                <a:srgbClr val="00206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Hoja1!$H$7:$I$11</c:f>
              <c:multiLvlStrCache>
                <c:ptCount val="5"/>
                <c:lvl>
                  <c:pt idx="0">
                    <c:v>7.85</c:v>
                  </c:pt>
                  <c:pt idx="1">
                    <c:v>8.45</c:v>
                  </c:pt>
                  <c:pt idx="2">
                    <c:v>9.05</c:v>
                  </c:pt>
                  <c:pt idx="3">
                    <c:v>9.65</c:v>
                  </c:pt>
                  <c:pt idx="4">
                    <c:v>10.25</c:v>
                  </c:pt>
                </c:lvl>
                <c:lvl>
                  <c:pt idx="0">
                    <c:v>7.25</c:v>
                  </c:pt>
                  <c:pt idx="1">
                    <c:v>7.85</c:v>
                  </c:pt>
                  <c:pt idx="2">
                    <c:v>8.45</c:v>
                  </c:pt>
                  <c:pt idx="3">
                    <c:v>9.05</c:v>
                  </c:pt>
                  <c:pt idx="4">
                    <c:v>9.65</c:v>
                  </c:pt>
                </c:lvl>
              </c:multiLvlStrCache>
            </c:multiLvlStrRef>
          </c:cat>
          <c:val>
            <c:numRef>
              <c:f>Hoja1!$G$7:$G$11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10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C8-4B6A-804A-E68097445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811850367"/>
        <c:axId val="811851199"/>
      </c:barChart>
      <c:catAx>
        <c:axId val="811850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LVI</a:t>
                </a:r>
                <a:r>
                  <a:rPr lang="es-MX" baseline="0"/>
                  <a:t> LVS</a:t>
                </a:r>
              </a:p>
              <a:p>
                <a:pPr>
                  <a:defRPr/>
                </a:pPr>
                <a:r>
                  <a:rPr lang="es-MX"/>
                  <a:t>CALIFICACIONES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851199"/>
        <c:crosses val="autoZero"/>
        <c:auto val="1"/>
        <c:lblAlgn val="ctr"/>
        <c:lblOffset val="100"/>
        <c:noMultiLvlLbl val="0"/>
      </c:catAx>
      <c:valAx>
        <c:axId val="81185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850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poligono de frecuencias</a:t>
            </a:r>
          </a:p>
          <a:p>
            <a:pPr>
              <a:defRPr/>
            </a:pPr>
            <a:r>
              <a:rPr lang="en-US"/>
              <a:t>Las calificaciones del</a:t>
            </a:r>
            <a:r>
              <a:rPr lang="en-US" baseline="0"/>
              <a:t> 6-8 de la ESTe.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poligono de frecuencias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Hoja1!$J$6:$J$12</c:f>
              <c:numCache>
                <c:formatCode>General</c:formatCode>
                <c:ptCount val="7"/>
                <c:pt idx="0">
                  <c:v>6.95</c:v>
                </c:pt>
                <c:pt idx="1">
                  <c:v>7.55</c:v>
                </c:pt>
                <c:pt idx="2">
                  <c:v>8.1499999999999986</c:v>
                </c:pt>
                <c:pt idx="3">
                  <c:v>8.75</c:v>
                </c:pt>
                <c:pt idx="4">
                  <c:v>9.35</c:v>
                </c:pt>
                <c:pt idx="5">
                  <c:v>9.9499999999999993</c:v>
                </c:pt>
                <c:pt idx="6">
                  <c:v>10.549999999999999</c:v>
                </c:pt>
              </c:numCache>
            </c:numRef>
          </c:cat>
          <c:val>
            <c:numRef>
              <c:f>Hoja1!$G$6:$G$12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10</c:v>
                </c:pt>
                <c:pt idx="4">
                  <c:v>3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FB-407F-AA68-4EA2489E792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00521871"/>
        <c:axId val="700518543"/>
      </c:lineChart>
      <c:catAx>
        <c:axId val="700521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marca de clase</a:t>
                </a:r>
              </a:p>
              <a:p>
                <a:pPr>
                  <a:defRPr/>
                </a:pPr>
                <a:r>
                  <a:rPr lang="es-MX"/>
                  <a:t>calificaciones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0518543"/>
        <c:crosses val="autoZero"/>
        <c:auto val="1"/>
        <c:lblAlgn val="ctr"/>
        <c:lblOffset val="100"/>
        <c:noMultiLvlLbl val="0"/>
      </c:catAx>
      <c:valAx>
        <c:axId val="70051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052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Histograma y Poligono</a:t>
            </a:r>
            <a:r>
              <a:rPr lang="es-MX" baseline="0"/>
              <a:t> de frecuencias</a:t>
            </a:r>
          </a:p>
          <a:p>
            <a:pPr>
              <a:defRPr/>
            </a:pPr>
            <a:r>
              <a:rPr lang="es-MX" baseline="0"/>
              <a:t>Las calificaciones del 6-8 ESTe.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istograma de frecuencias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Hoja1!$J$6:$J$12</c:f>
              <c:numCache>
                <c:formatCode>General</c:formatCode>
                <c:ptCount val="7"/>
                <c:pt idx="0">
                  <c:v>6.95</c:v>
                </c:pt>
                <c:pt idx="1">
                  <c:v>7.55</c:v>
                </c:pt>
                <c:pt idx="2">
                  <c:v>8.1499999999999986</c:v>
                </c:pt>
                <c:pt idx="3">
                  <c:v>8.75</c:v>
                </c:pt>
                <c:pt idx="4">
                  <c:v>9.35</c:v>
                </c:pt>
                <c:pt idx="5">
                  <c:v>9.9499999999999993</c:v>
                </c:pt>
                <c:pt idx="6">
                  <c:v>10.549999999999999</c:v>
                </c:pt>
              </c:numCache>
            </c:numRef>
          </c:cat>
          <c:val>
            <c:numRef>
              <c:f>Hoja1!$G$6:$G$12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10</c:v>
                </c:pt>
                <c:pt idx="4">
                  <c:v>3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91-490A-BD36-610D01ACC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974549167"/>
        <c:axId val="974550415"/>
      </c:barChart>
      <c:lineChart>
        <c:grouping val="standard"/>
        <c:varyColors val="0"/>
        <c:ser>
          <c:idx val="1"/>
          <c:order val="1"/>
          <c:tx>
            <c:v>poligono de frecuencias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Hoja1!$J$6:$J$12</c:f>
              <c:numCache>
                <c:formatCode>General</c:formatCode>
                <c:ptCount val="7"/>
                <c:pt idx="0">
                  <c:v>6.95</c:v>
                </c:pt>
                <c:pt idx="1">
                  <c:v>7.55</c:v>
                </c:pt>
                <c:pt idx="2">
                  <c:v>8.1499999999999986</c:v>
                </c:pt>
                <c:pt idx="3">
                  <c:v>8.75</c:v>
                </c:pt>
                <c:pt idx="4">
                  <c:v>9.35</c:v>
                </c:pt>
                <c:pt idx="5">
                  <c:v>9.9499999999999993</c:v>
                </c:pt>
                <c:pt idx="6">
                  <c:v>10.549999999999999</c:v>
                </c:pt>
              </c:numCache>
            </c:numRef>
          </c:cat>
          <c:val>
            <c:numRef>
              <c:f>Hoja1!$G$6:$G$12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10</c:v>
                </c:pt>
                <c:pt idx="4">
                  <c:v>3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91-490A-BD36-610D01ACC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4549167"/>
        <c:axId val="974550415"/>
      </c:lineChart>
      <c:catAx>
        <c:axId val="974549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Xi</a:t>
                </a:r>
              </a:p>
              <a:p>
                <a:pPr>
                  <a:defRPr/>
                </a:pPr>
                <a:r>
                  <a:rPr lang="es-MX"/>
                  <a:t>Clificaciones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74550415"/>
        <c:crosses val="autoZero"/>
        <c:auto val="1"/>
        <c:lblAlgn val="ctr"/>
        <c:lblOffset val="100"/>
        <c:noMultiLvlLbl val="0"/>
      </c:catAx>
      <c:valAx>
        <c:axId val="97455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74549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Histograma de frecuencias relativas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Hoja1!$H$7:$I$11</c:f>
              <c:multiLvlStrCache>
                <c:ptCount val="5"/>
                <c:lvl>
                  <c:pt idx="0">
                    <c:v>7.85</c:v>
                  </c:pt>
                  <c:pt idx="1">
                    <c:v>8.45</c:v>
                  </c:pt>
                  <c:pt idx="2">
                    <c:v>9.05</c:v>
                  </c:pt>
                  <c:pt idx="3">
                    <c:v>9.65</c:v>
                  </c:pt>
                  <c:pt idx="4">
                    <c:v>10.25</c:v>
                  </c:pt>
                </c:lvl>
                <c:lvl>
                  <c:pt idx="0">
                    <c:v>7.25</c:v>
                  </c:pt>
                  <c:pt idx="1">
                    <c:v>7.85</c:v>
                  </c:pt>
                  <c:pt idx="2">
                    <c:v>8.45</c:v>
                  </c:pt>
                  <c:pt idx="3">
                    <c:v>9.05</c:v>
                  </c:pt>
                  <c:pt idx="4">
                    <c:v>9.65</c:v>
                  </c:pt>
                </c:lvl>
              </c:multiLvlStrCache>
            </c:multiLvlStrRef>
          </c:cat>
          <c:val>
            <c:numRef>
              <c:f>Hoja1!$K$7:$K$11</c:f>
              <c:numCache>
                <c:formatCode>0%</c:formatCode>
                <c:ptCount val="5"/>
                <c:pt idx="0">
                  <c:v>0.18181818181818182</c:v>
                </c:pt>
                <c:pt idx="1">
                  <c:v>0.18181818181818182</c:v>
                </c:pt>
                <c:pt idx="2">
                  <c:v>0.45454545454545453</c:v>
                </c:pt>
                <c:pt idx="3">
                  <c:v>0.13636363636363635</c:v>
                </c:pt>
                <c:pt idx="4">
                  <c:v>4.5454545454545456E-2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07-4D4D-8937-A5F83365CE5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985155455"/>
        <c:axId val="985150879"/>
      </c:barChart>
      <c:catAx>
        <c:axId val="985155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LVI</a:t>
                </a:r>
                <a:r>
                  <a:rPr lang="es-MX" baseline="0"/>
                  <a:t> LVS</a:t>
                </a:r>
                <a:endParaRPr lang="es-MX"/>
              </a:p>
              <a:p>
                <a:pPr>
                  <a:defRPr/>
                </a:pPr>
                <a:r>
                  <a:rPr lang="es-MX"/>
                  <a:t>Calificaciones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85150879"/>
        <c:crosses val="autoZero"/>
        <c:auto val="1"/>
        <c:lblAlgn val="ctr"/>
        <c:lblOffset val="100"/>
        <c:noMultiLvlLbl val="0"/>
      </c:catAx>
      <c:valAx>
        <c:axId val="98515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Frecuencia relativa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85155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PLIGONO DE FRECUENCIAS RELATIVAS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800" b="0" i="0" baseline="0">
                <a:effectLst/>
              </a:rPr>
              <a:t>Las calificaciones del 6-8 ESTe</a:t>
            </a:r>
            <a:endParaRPr lang="es-MX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PLIGONO DE FRECUENCIAS RELATIVAS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Hoja1!$J$6:$J$12</c:f>
              <c:numCache>
                <c:formatCode>General</c:formatCode>
                <c:ptCount val="7"/>
                <c:pt idx="0">
                  <c:v>6.95</c:v>
                </c:pt>
                <c:pt idx="1">
                  <c:v>7.55</c:v>
                </c:pt>
                <c:pt idx="2">
                  <c:v>8.1499999999999986</c:v>
                </c:pt>
                <c:pt idx="3">
                  <c:v>8.75</c:v>
                </c:pt>
                <c:pt idx="4">
                  <c:v>9.35</c:v>
                </c:pt>
                <c:pt idx="5">
                  <c:v>9.9499999999999993</c:v>
                </c:pt>
                <c:pt idx="6">
                  <c:v>10.549999999999999</c:v>
                </c:pt>
              </c:numCache>
            </c:numRef>
          </c:cat>
          <c:val>
            <c:numRef>
              <c:f>Hoja1!$K$6:$K$12</c:f>
              <c:numCache>
                <c:formatCode>0%</c:formatCode>
                <c:ptCount val="7"/>
                <c:pt idx="0">
                  <c:v>0</c:v>
                </c:pt>
                <c:pt idx="1">
                  <c:v>0.18181818181818182</c:v>
                </c:pt>
                <c:pt idx="2">
                  <c:v>0.18181818181818182</c:v>
                </c:pt>
                <c:pt idx="3">
                  <c:v>0.45454545454545453</c:v>
                </c:pt>
                <c:pt idx="4">
                  <c:v>0.13636363636363635</c:v>
                </c:pt>
                <c:pt idx="5">
                  <c:v>4.5454545454545456E-2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12-42CB-8D4E-40B5D0EC9E1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98396495"/>
        <c:axId val="998401071"/>
      </c:lineChart>
      <c:catAx>
        <c:axId val="998396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Xi</a:t>
                </a:r>
              </a:p>
              <a:p>
                <a:pPr>
                  <a:defRPr/>
                </a:pPr>
                <a:r>
                  <a:rPr lang="es-MX"/>
                  <a:t>Calificaciones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98401071"/>
        <c:crosses val="autoZero"/>
        <c:auto val="1"/>
        <c:lblAlgn val="ctr"/>
        <c:lblOffset val="100"/>
        <c:noMultiLvlLbl val="0"/>
      </c:catAx>
      <c:valAx>
        <c:axId val="99840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Frecuencia relativa</a:t>
                </a:r>
                <a:r>
                  <a:rPr lang="es-MX" baseline="0"/>
                  <a:t> %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98396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Histograma y poligono de frecuencias</a:t>
            </a:r>
            <a:r>
              <a:rPr lang="es-MX" baseline="0"/>
              <a:t> relativas</a:t>
            </a:r>
          </a:p>
          <a:p>
            <a:pPr>
              <a:defRPr/>
            </a:pPr>
            <a:r>
              <a:rPr lang="es-MX" baseline="0"/>
              <a:t>Las calificaciones del 6-8 ESTe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11330483574698645"/>
          <c:y val="0.16011218245238928"/>
          <c:w val="0.8390465165820582"/>
          <c:h val="0.64462421962267769"/>
        </c:manualLayout>
      </c:layout>
      <c:barChart>
        <c:barDir val="col"/>
        <c:grouping val="clustered"/>
        <c:varyColors val="0"/>
        <c:ser>
          <c:idx val="0"/>
          <c:order val="0"/>
          <c:tx>
            <c:v>Histograma de frecuencias relativas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Hoja1!$J$6:$J$12</c:f>
              <c:numCache>
                <c:formatCode>General</c:formatCode>
                <c:ptCount val="7"/>
                <c:pt idx="0">
                  <c:v>6.95</c:v>
                </c:pt>
                <c:pt idx="1">
                  <c:v>7.55</c:v>
                </c:pt>
                <c:pt idx="2">
                  <c:v>8.1499999999999986</c:v>
                </c:pt>
                <c:pt idx="3">
                  <c:v>8.75</c:v>
                </c:pt>
                <c:pt idx="4">
                  <c:v>9.35</c:v>
                </c:pt>
                <c:pt idx="5">
                  <c:v>9.9499999999999993</c:v>
                </c:pt>
                <c:pt idx="6">
                  <c:v>10.549999999999999</c:v>
                </c:pt>
              </c:numCache>
            </c:numRef>
          </c:cat>
          <c:val>
            <c:numRef>
              <c:f>Hoja1!$K$6:$K$12</c:f>
              <c:numCache>
                <c:formatCode>0%</c:formatCode>
                <c:ptCount val="7"/>
                <c:pt idx="0">
                  <c:v>0</c:v>
                </c:pt>
                <c:pt idx="1">
                  <c:v>0.18181818181818182</c:v>
                </c:pt>
                <c:pt idx="2">
                  <c:v>0.18181818181818182</c:v>
                </c:pt>
                <c:pt idx="3">
                  <c:v>0.45454545454545453</c:v>
                </c:pt>
                <c:pt idx="4">
                  <c:v>0.13636363636363635</c:v>
                </c:pt>
                <c:pt idx="5">
                  <c:v>4.5454545454545456E-2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B2-4666-8A5A-AC859D09BA4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034044911"/>
        <c:axId val="1034044495"/>
      </c:barChart>
      <c:lineChart>
        <c:grouping val="standard"/>
        <c:varyColors val="0"/>
        <c:ser>
          <c:idx val="1"/>
          <c:order val="1"/>
          <c:tx>
            <c:v>Poligono de frecuencias relativas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Hoja1!$J$6:$J$12</c:f>
              <c:numCache>
                <c:formatCode>General</c:formatCode>
                <c:ptCount val="7"/>
                <c:pt idx="0">
                  <c:v>6.95</c:v>
                </c:pt>
                <c:pt idx="1">
                  <c:v>7.55</c:v>
                </c:pt>
                <c:pt idx="2">
                  <c:v>8.1499999999999986</c:v>
                </c:pt>
                <c:pt idx="3">
                  <c:v>8.75</c:v>
                </c:pt>
                <c:pt idx="4">
                  <c:v>9.35</c:v>
                </c:pt>
                <c:pt idx="5">
                  <c:v>9.9499999999999993</c:v>
                </c:pt>
                <c:pt idx="6">
                  <c:v>10.549999999999999</c:v>
                </c:pt>
              </c:numCache>
            </c:numRef>
          </c:cat>
          <c:val>
            <c:numRef>
              <c:f>Hoja1!$K$6:$K$12</c:f>
              <c:numCache>
                <c:formatCode>0%</c:formatCode>
                <c:ptCount val="7"/>
                <c:pt idx="0">
                  <c:v>0</c:v>
                </c:pt>
                <c:pt idx="1">
                  <c:v>0.18181818181818182</c:v>
                </c:pt>
                <c:pt idx="2">
                  <c:v>0.18181818181818182</c:v>
                </c:pt>
                <c:pt idx="3">
                  <c:v>0.45454545454545453</c:v>
                </c:pt>
                <c:pt idx="4">
                  <c:v>0.13636363636363635</c:v>
                </c:pt>
                <c:pt idx="5">
                  <c:v>4.5454545454545456E-2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B2-4666-8A5A-AC859D09BA4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34044911"/>
        <c:axId val="1034044495"/>
      </c:lineChart>
      <c:catAx>
        <c:axId val="1034044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Xi</a:t>
                </a:r>
              </a:p>
              <a:p>
                <a:pPr>
                  <a:defRPr/>
                </a:pPr>
                <a:r>
                  <a:rPr lang="es-MX"/>
                  <a:t>Calificaciones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34044495"/>
        <c:crosses val="autoZero"/>
        <c:auto val="1"/>
        <c:lblAlgn val="ctr"/>
        <c:lblOffset val="100"/>
        <c:noMultiLvlLbl val="0"/>
      </c:catAx>
      <c:valAx>
        <c:axId val="103404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Frecuencia relativa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34044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Ojiva</a:t>
            </a:r>
          </a:p>
          <a:p>
            <a:pPr>
              <a:defRPr/>
            </a:pPr>
            <a:r>
              <a:rPr lang="es-MX"/>
              <a:t>Calificaciones</a:t>
            </a:r>
            <a:r>
              <a:rPr lang="es-MX" baseline="0"/>
              <a:t> del 6to-8 de la ESTe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Menor que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Hoja1!$O$6:$O$11</c:f>
              <c:numCache>
                <c:formatCode>General</c:formatCode>
                <c:ptCount val="6"/>
                <c:pt idx="0">
                  <c:v>7.25</c:v>
                </c:pt>
                <c:pt idx="1">
                  <c:v>7.85</c:v>
                </c:pt>
                <c:pt idx="2">
                  <c:v>8.4499999999999993</c:v>
                </c:pt>
                <c:pt idx="3">
                  <c:v>9.0499999999999989</c:v>
                </c:pt>
                <c:pt idx="4">
                  <c:v>9.6499999999999986</c:v>
                </c:pt>
                <c:pt idx="5">
                  <c:v>10.25</c:v>
                </c:pt>
              </c:numCache>
            </c:numRef>
          </c:cat>
          <c:val>
            <c:numRef>
              <c:f>Hoja1!$M$6:$M$11</c:f>
              <c:numCache>
                <c:formatCode>General</c:formatCode>
                <c:ptCount val="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18</c:v>
                </c:pt>
                <c:pt idx="4">
                  <c:v>21</c:v>
                </c:pt>
                <c:pt idx="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B9-430C-A9CB-B2C8024C1907}"/>
            </c:ext>
          </c:extLst>
        </c:ser>
        <c:ser>
          <c:idx val="1"/>
          <c:order val="1"/>
          <c:tx>
            <c:v>Mayor que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Hoja1!$O$6:$O$11</c:f>
              <c:numCache>
                <c:formatCode>General</c:formatCode>
                <c:ptCount val="6"/>
                <c:pt idx="0">
                  <c:v>7.25</c:v>
                </c:pt>
                <c:pt idx="1">
                  <c:v>7.85</c:v>
                </c:pt>
                <c:pt idx="2">
                  <c:v>8.4499999999999993</c:v>
                </c:pt>
                <c:pt idx="3">
                  <c:v>9.0499999999999989</c:v>
                </c:pt>
                <c:pt idx="4">
                  <c:v>9.6499999999999986</c:v>
                </c:pt>
                <c:pt idx="5">
                  <c:v>10.25</c:v>
                </c:pt>
              </c:numCache>
            </c:numRef>
          </c:cat>
          <c:val>
            <c:numRef>
              <c:f>Hoja1!$N$6:$N$11</c:f>
              <c:numCache>
                <c:formatCode>General</c:formatCode>
                <c:ptCount val="6"/>
                <c:pt idx="0">
                  <c:v>22</c:v>
                </c:pt>
                <c:pt idx="1">
                  <c:v>18</c:v>
                </c:pt>
                <c:pt idx="2">
                  <c:v>14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B9-430C-A9CB-B2C8024C1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0024415"/>
        <c:axId val="640025663"/>
      </c:lineChart>
      <c:catAx>
        <c:axId val="640024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LVI LVS</a:t>
                </a:r>
              </a:p>
              <a:p>
                <a:pPr>
                  <a:defRPr/>
                </a:pPr>
                <a:r>
                  <a:rPr lang="es-MX"/>
                  <a:t>Calificaciones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40025663"/>
        <c:crosses val="autoZero"/>
        <c:auto val="1"/>
        <c:lblAlgn val="ctr"/>
        <c:lblOffset val="100"/>
        <c:noMultiLvlLbl val="0"/>
      </c:catAx>
      <c:valAx>
        <c:axId val="64002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Frecuencia acumulada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40024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Ojiva %</a:t>
            </a:r>
          </a:p>
          <a:p>
            <a:pPr>
              <a:defRPr/>
            </a:pPr>
            <a:r>
              <a:rPr lang="es-MX"/>
              <a:t>Las calificaciones del 6-8 de la ESTe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Hoja1!$O$6:$O$11</c:f>
              <c:numCache>
                <c:formatCode>General</c:formatCode>
                <c:ptCount val="6"/>
                <c:pt idx="0">
                  <c:v>7.25</c:v>
                </c:pt>
                <c:pt idx="1">
                  <c:v>7.85</c:v>
                </c:pt>
                <c:pt idx="2">
                  <c:v>8.4499999999999993</c:v>
                </c:pt>
                <c:pt idx="3">
                  <c:v>9.0499999999999989</c:v>
                </c:pt>
                <c:pt idx="4">
                  <c:v>9.6499999999999986</c:v>
                </c:pt>
                <c:pt idx="5">
                  <c:v>10.25</c:v>
                </c:pt>
              </c:numCache>
            </c:numRef>
          </c:cat>
          <c:val>
            <c:numRef>
              <c:f>Hoja1!$P$5:$P$10</c:f>
              <c:numCache>
                <c:formatCode>0%</c:formatCode>
                <c:ptCount val="6"/>
                <c:pt idx="1">
                  <c:v>0</c:v>
                </c:pt>
                <c:pt idx="2">
                  <c:v>0.18181818181818182</c:v>
                </c:pt>
                <c:pt idx="3">
                  <c:v>0.36363636363636365</c:v>
                </c:pt>
                <c:pt idx="4">
                  <c:v>0.81818181818181812</c:v>
                </c:pt>
                <c:pt idx="5">
                  <c:v>0.95454545454545447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7A-4C19-AC9A-2177A02E4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0078495"/>
        <c:axId val="639975327"/>
      </c:lineChart>
      <c:catAx>
        <c:axId val="640078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LVI</a:t>
                </a:r>
                <a:r>
                  <a:rPr lang="es-MX" baseline="0"/>
                  <a:t> LVS</a:t>
                </a:r>
              </a:p>
              <a:p>
                <a:pPr>
                  <a:defRPr/>
                </a:pPr>
                <a:r>
                  <a:rPr lang="es-MX" baseline="0"/>
                  <a:t>Calificaciones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39975327"/>
        <c:crosses val="autoZero"/>
        <c:auto val="1"/>
        <c:lblAlgn val="ctr"/>
        <c:lblOffset val="100"/>
        <c:noMultiLvlLbl val="0"/>
      </c:catAx>
      <c:valAx>
        <c:axId val="63997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Frecuencia</a:t>
                </a:r>
                <a:r>
                  <a:rPr lang="es-MX" baseline="0"/>
                  <a:t> relativa acumulada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40078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16</xdr:row>
      <xdr:rowOff>57150</xdr:rowOff>
    </xdr:from>
    <xdr:to>
      <xdr:col>5</xdr:col>
      <xdr:colOff>678180</xdr:colOff>
      <xdr:row>31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322CF3C-DE7E-4010-B86D-148D34806F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701040</xdr:colOff>
      <xdr:row>16</xdr:row>
      <xdr:rowOff>11430</xdr:rowOff>
    </xdr:from>
    <xdr:to>
      <xdr:col>10</xdr:col>
      <xdr:colOff>777240</xdr:colOff>
      <xdr:row>31</xdr:row>
      <xdr:rowOff>11430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5F79043-5C7A-4303-AD72-DBE53B3E3D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15240</xdr:colOff>
      <xdr:row>16</xdr:row>
      <xdr:rowOff>26670</xdr:rowOff>
    </xdr:from>
    <xdr:to>
      <xdr:col>16</xdr:col>
      <xdr:colOff>624840</xdr:colOff>
      <xdr:row>31</xdr:row>
      <xdr:rowOff>26670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98844E1-69AB-44BB-8562-D6AC649A7E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31</xdr:row>
      <xdr:rowOff>110490</xdr:rowOff>
    </xdr:from>
    <xdr:to>
      <xdr:col>5</xdr:col>
      <xdr:colOff>609600</xdr:colOff>
      <xdr:row>46</xdr:row>
      <xdr:rowOff>110490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1EE0786-6952-42F6-B0DE-3981A7AC31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723900</xdr:colOff>
      <xdr:row>30</xdr:row>
      <xdr:rowOff>171450</xdr:rowOff>
    </xdr:from>
    <xdr:to>
      <xdr:col>11</xdr:col>
      <xdr:colOff>7620</xdr:colOff>
      <xdr:row>45</xdr:row>
      <xdr:rowOff>171450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81CBAE5-757C-4DC8-849F-E7D2764C7A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45720</xdr:colOff>
      <xdr:row>31</xdr:row>
      <xdr:rowOff>38100</xdr:rowOff>
    </xdr:from>
    <xdr:to>
      <xdr:col>17</xdr:col>
      <xdr:colOff>266700</xdr:colOff>
      <xdr:row>47</xdr:row>
      <xdr:rowOff>30480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B0A931D-C74D-45CB-A327-3D04BF6D77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60960</xdr:colOff>
      <xdr:row>47</xdr:row>
      <xdr:rowOff>26670</xdr:rowOff>
    </xdr:from>
    <xdr:to>
      <xdr:col>5</xdr:col>
      <xdr:colOff>670560</xdr:colOff>
      <xdr:row>62</xdr:row>
      <xdr:rowOff>26670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F4763848-F731-4C62-8AFC-60D66DABB2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777240</xdr:colOff>
      <xdr:row>46</xdr:row>
      <xdr:rowOff>102870</xdr:rowOff>
    </xdr:from>
    <xdr:to>
      <xdr:col>11</xdr:col>
      <xdr:colOff>60960</xdr:colOff>
      <xdr:row>61</xdr:row>
      <xdr:rowOff>102870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5D17E3C-D551-4E82-A4E6-E10405E396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E8BDA-E8C3-4510-9BF7-AA77429A122E}">
  <dimension ref="A1:S106"/>
  <sheetViews>
    <sheetView tabSelected="1" topLeftCell="B57" zoomScale="91" zoomScaleNormal="91" workbookViewId="0">
      <selection activeCell="P68" sqref="P68"/>
    </sheetView>
  </sheetViews>
  <sheetFormatPr baseColWidth="10" defaultRowHeight="14.4" x14ac:dyDescent="0.3"/>
  <cols>
    <col min="7" max="7" width="19.33203125" bestFit="1" customWidth="1"/>
  </cols>
  <sheetData>
    <row r="1" spans="1:16" x14ac:dyDescent="0.3">
      <c r="A1">
        <v>8.8000000000000007</v>
      </c>
      <c r="B1">
        <v>8.5</v>
      </c>
      <c r="C1">
        <v>8</v>
      </c>
      <c r="D1">
        <v>9.6</v>
      </c>
      <c r="E1">
        <v>8</v>
      </c>
      <c r="F1">
        <v>9</v>
      </c>
      <c r="G1">
        <v>9</v>
      </c>
      <c r="H1">
        <v>9</v>
      </c>
    </row>
    <row r="2" spans="1:16" x14ac:dyDescent="0.3">
      <c r="A2">
        <v>8.9</v>
      </c>
      <c r="B2">
        <v>8.6</v>
      </c>
      <c r="C2">
        <v>8.5</v>
      </c>
      <c r="D2">
        <v>8.1</v>
      </c>
      <c r="E2">
        <v>8.5</v>
      </c>
      <c r="F2">
        <v>7.8</v>
      </c>
      <c r="G2">
        <v>8</v>
      </c>
      <c r="H2">
        <v>10</v>
      </c>
    </row>
    <row r="3" spans="1:16" x14ac:dyDescent="0.3">
      <c r="A3">
        <v>9.1999999999999993</v>
      </c>
      <c r="B3">
        <v>8.5</v>
      </c>
      <c r="C3">
        <v>7.3</v>
      </c>
      <c r="D3">
        <v>7.8</v>
      </c>
      <c r="E3">
        <v>9.1999999999999993</v>
      </c>
      <c r="F3">
        <v>7.7</v>
      </c>
    </row>
    <row r="4" spans="1:16" x14ac:dyDescent="0.3">
      <c r="N4" t="s">
        <v>19</v>
      </c>
      <c r="O4" t="s">
        <v>22</v>
      </c>
      <c r="P4" t="s">
        <v>23</v>
      </c>
    </row>
    <row r="5" spans="1:16" x14ac:dyDescent="0.3">
      <c r="B5" t="s">
        <v>0</v>
      </c>
      <c r="C5">
        <f>COUNT(A1:H3)</f>
        <v>22</v>
      </c>
      <c r="E5" s="1" t="s">
        <v>9</v>
      </c>
      <c r="F5" s="1"/>
      <c r="G5" s="1" t="s">
        <v>10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20</v>
      </c>
      <c r="N5" t="s">
        <v>21</v>
      </c>
      <c r="P5" s="3"/>
    </row>
    <row r="6" spans="1:16" x14ac:dyDescent="0.3">
      <c r="B6" t="s">
        <v>1</v>
      </c>
      <c r="C6">
        <f>MAX(A1:H3)</f>
        <v>10</v>
      </c>
      <c r="E6" s="1" t="s">
        <v>11</v>
      </c>
      <c r="F6" s="1" t="s">
        <v>12</v>
      </c>
      <c r="G6" s="1">
        <v>0</v>
      </c>
      <c r="J6">
        <f>(J7-C12)</f>
        <v>6.95</v>
      </c>
      <c r="K6" s="3">
        <v>0</v>
      </c>
      <c r="M6">
        <v>0</v>
      </c>
      <c r="N6">
        <v>22</v>
      </c>
      <c r="O6">
        <v>7.25</v>
      </c>
      <c r="P6" s="3">
        <v>0</v>
      </c>
    </row>
    <row r="7" spans="1:16" x14ac:dyDescent="0.3">
      <c r="B7" t="s">
        <v>2</v>
      </c>
      <c r="C7">
        <f>MIN(A1:H3)</f>
        <v>7.3</v>
      </c>
      <c r="D7">
        <v>1</v>
      </c>
      <c r="E7" s="1">
        <v>7.3</v>
      </c>
      <c r="F7" s="1">
        <f>(E7+$D$16)</f>
        <v>7.8</v>
      </c>
      <c r="G7" s="1" cm="1">
        <f t="array" ref="G7:G12">(FREQUENCY(A1:H3,F7:F11))</f>
        <v>4</v>
      </c>
      <c r="H7">
        <f>(E7-0.05)</f>
        <v>7.25</v>
      </c>
      <c r="I7">
        <f>(F7+0.05)</f>
        <v>7.85</v>
      </c>
      <c r="J7">
        <f>(H7+I7)/2</f>
        <v>7.55</v>
      </c>
      <c r="K7" s="2">
        <f>(G7/$G$14)</f>
        <v>0.18181818181818182</v>
      </c>
      <c r="L7">
        <v>4</v>
      </c>
      <c r="M7">
        <v>4</v>
      </c>
      <c r="N7">
        <f>(N6-G7)</f>
        <v>18</v>
      </c>
      <c r="O7">
        <v>7.85</v>
      </c>
      <c r="P7" s="3">
        <f>(P6+K7)</f>
        <v>0.18181818181818182</v>
      </c>
    </row>
    <row r="8" spans="1:16" x14ac:dyDescent="0.3">
      <c r="B8" t="s">
        <v>3</v>
      </c>
      <c r="C8">
        <f>(C6-C7)</f>
        <v>2.7</v>
      </c>
      <c r="D8">
        <v>2</v>
      </c>
      <c r="E8" s="1">
        <f>(E7+$C$12)</f>
        <v>7.8999999999999995</v>
      </c>
      <c r="F8" s="1">
        <f t="shared" ref="F8:F11" si="0">(E8+$D$16)</f>
        <v>8.3999999999999986</v>
      </c>
      <c r="G8" s="1">
        <v>4</v>
      </c>
      <c r="H8">
        <f t="shared" ref="H8:H10" si="1">(E8-0.05)</f>
        <v>7.85</v>
      </c>
      <c r="I8">
        <f t="shared" ref="I8:I11" si="2">(F8+0.05)</f>
        <v>8.4499999999999993</v>
      </c>
      <c r="J8">
        <f t="shared" ref="J8:J11" si="3">(H8+I8)/2</f>
        <v>8.1499999999999986</v>
      </c>
      <c r="K8" s="2">
        <f t="shared" ref="K8:K11" si="4">(G8/$G$14)</f>
        <v>0.18181818181818182</v>
      </c>
      <c r="L8">
        <f>(L7+G8)</f>
        <v>8</v>
      </c>
      <c r="M8">
        <v>8</v>
      </c>
      <c r="N8">
        <f t="shared" ref="N8:N11" si="5">(N7-G8)</f>
        <v>14</v>
      </c>
      <c r="O8">
        <v>8.4499999999999993</v>
      </c>
      <c r="P8" s="3">
        <f t="shared" ref="P8:P11" si="6">(P7+K8)</f>
        <v>0.36363636363636365</v>
      </c>
    </row>
    <row r="9" spans="1:16" x14ac:dyDescent="0.3">
      <c r="B9" t="s">
        <v>4</v>
      </c>
      <c r="C9">
        <f>1+3.3*LOG(C5)</f>
        <v>5.4299948467132797</v>
      </c>
      <c r="D9">
        <v>3</v>
      </c>
      <c r="E9" s="1">
        <f t="shared" ref="E9:E11" si="7">(E8+$C$12)</f>
        <v>8.5</v>
      </c>
      <c r="F9" s="1">
        <f t="shared" si="0"/>
        <v>9</v>
      </c>
      <c r="G9" s="1">
        <v>10</v>
      </c>
      <c r="H9">
        <f t="shared" si="1"/>
        <v>8.4499999999999993</v>
      </c>
      <c r="I9">
        <f t="shared" si="2"/>
        <v>9.0500000000000007</v>
      </c>
      <c r="J9">
        <f t="shared" si="3"/>
        <v>8.75</v>
      </c>
      <c r="K9" s="2">
        <f t="shared" si="4"/>
        <v>0.45454545454545453</v>
      </c>
      <c r="L9">
        <f t="shared" ref="L9:L11" si="8">(L8+G9)</f>
        <v>18</v>
      </c>
      <c r="M9">
        <v>18</v>
      </c>
      <c r="N9">
        <f t="shared" si="5"/>
        <v>4</v>
      </c>
      <c r="O9">
        <v>9.0499999999999989</v>
      </c>
      <c r="P9" s="3">
        <f t="shared" si="6"/>
        <v>0.81818181818181812</v>
      </c>
    </row>
    <row r="10" spans="1:16" x14ac:dyDescent="0.3">
      <c r="B10" t="s">
        <v>5</v>
      </c>
      <c r="C10">
        <f>INT(C9)</f>
        <v>5</v>
      </c>
      <c r="D10">
        <v>4</v>
      </c>
      <c r="E10" s="1">
        <f t="shared" si="7"/>
        <v>9.1</v>
      </c>
      <c r="F10" s="1">
        <f t="shared" si="0"/>
        <v>9.6</v>
      </c>
      <c r="G10" s="1">
        <v>3</v>
      </c>
      <c r="H10">
        <f t="shared" si="1"/>
        <v>9.0499999999999989</v>
      </c>
      <c r="I10">
        <f t="shared" si="2"/>
        <v>9.65</v>
      </c>
      <c r="J10">
        <f t="shared" si="3"/>
        <v>9.35</v>
      </c>
      <c r="K10" s="2">
        <f t="shared" si="4"/>
        <v>0.13636363636363635</v>
      </c>
      <c r="L10">
        <f t="shared" si="8"/>
        <v>21</v>
      </c>
      <c r="M10">
        <v>21</v>
      </c>
      <c r="N10">
        <f t="shared" si="5"/>
        <v>1</v>
      </c>
      <c r="O10">
        <v>9.6499999999999986</v>
      </c>
      <c r="P10" s="3">
        <f t="shared" si="6"/>
        <v>0.95454545454545447</v>
      </c>
    </row>
    <row r="11" spans="1:16" x14ac:dyDescent="0.3">
      <c r="B11" t="s">
        <v>6</v>
      </c>
      <c r="C11">
        <f>(C8/C10)</f>
        <v>0.54</v>
      </c>
      <c r="D11">
        <v>5</v>
      </c>
      <c r="E11" s="1">
        <f t="shared" si="7"/>
        <v>9.6999999999999993</v>
      </c>
      <c r="F11" s="1">
        <f t="shared" si="0"/>
        <v>10.199999999999999</v>
      </c>
      <c r="G11" s="1">
        <v>1</v>
      </c>
      <c r="H11">
        <f>(E11-0.05)</f>
        <v>9.6499999999999986</v>
      </c>
      <c r="I11">
        <f t="shared" si="2"/>
        <v>10.25</v>
      </c>
      <c r="J11">
        <f t="shared" si="3"/>
        <v>9.9499999999999993</v>
      </c>
      <c r="K11" s="2">
        <f t="shared" si="4"/>
        <v>4.5454545454545456E-2</v>
      </c>
      <c r="L11">
        <f t="shared" si="8"/>
        <v>22</v>
      </c>
      <c r="M11">
        <v>22</v>
      </c>
      <c r="N11">
        <f t="shared" si="5"/>
        <v>0</v>
      </c>
      <c r="O11">
        <v>10.25</v>
      </c>
      <c r="P11" s="3">
        <f t="shared" si="6"/>
        <v>0.99999999999999989</v>
      </c>
    </row>
    <row r="12" spans="1:16" x14ac:dyDescent="0.3">
      <c r="B12" t="s">
        <v>7</v>
      </c>
      <c r="C12">
        <f>ROUNDUP(C11,1)</f>
        <v>0.6</v>
      </c>
      <c r="G12">
        <v>0</v>
      </c>
      <c r="J12">
        <f>(J11+C12)</f>
        <v>10.549999999999999</v>
      </c>
      <c r="K12" s="3">
        <v>0</v>
      </c>
    </row>
    <row r="13" spans="1:16" x14ac:dyDescent="0.3">
      <c r="B13" t="s">
        <v>8</v>
      </c>
      <c r="C13">
        <f>(C12*C10)</f>
        <v>3</v>
      </c>
    </row>
    <row r="14" spans="1:16" x14ac:dyDescent="0.3">
      <c r="F14" t="s">
        <v>13</v>
      </c>
      <c r="G14">
        <f>SUM(_xlfn.ANCHORARRAY(G7))</f>
        <v>22</v>
      </c>
    </row>
    <row r="16" spans="1:16" x14ac:dyDescent="0.3">
      <c r="C16" t="s">
        <v>7</v>
      </c>
      <c r="D16">
        <v>0.5</v>
      </c>
    </row>
    <row r="72" spans="3:19" x14ac:dyDescent="0.3">
      <c r="D72" t="s">
        <v>9</v>
      </c>
      <c r="F72" t="s">
        <v>10</v>
      </c>
      <c r="G72" t="s">
        <v>24</v>
      </c>
      <c r="H72" t="s">
        <v>30</v>
      </c>
      <c r="I72" t="s">
        <v>31</v>
      </c>
      <c r="J72" t="s">
        <v>25</v>
      </c>
      <c r="K72" t="s">
        <v>26</v>
      </c>
      <c r="L72" t="s">
        <v>34</v>
      </c>
      <c r="M72" t="s">
        <v>35</v>
      </c>
      <c r="N72" t="s">
        <v>37</v>
      </c>
      <c r="O72" t="s">
        <v>53</v>
      </c>
      <c r="P72" t="s">
        <v>55</v>
      </c>
      <c r="Q72" t="s">
        <v>59</v>
      </c>
      <c r="R72" t="s">
        <v>61</v>
      </c>
      <c r="S72" t="s">
        <v>62</v>
      </c>
    </row>
    <row r="73" spans="3:19" x14ac:dyDescent="0.3">
      <c r="D73" t="s">
        <v>11</v>
      </c>
      <c r="E73" t="s">
        <v>12</v>
      </c>
      <c r="F73">
        <v>0</v>
      </c>
    </row>
    <row r="74" spans="3:19" x14ac:dyDescent="0.3">
      <c r="C74" t="s">
        <v>50</v>
      </c>
      <c r="D74">
        <v>7.3</v>
      </c>
      <c r="E74">
        <v>7.8</v>
      </c>
      <c r="F74">
        <v>4</v>
      </c>
      <c r="G74">
        <v>4</v>
      </c>
      <c r="H74">
        <f>(D74+E74)/2</f>
        <v>7.55</v>
      </c>
      <c r="I74">
        <f>F74*H74</f>
        <v>30.2</v>
      </c>
      <c r="J74">
        <f>D74-0.05</f>
        <v>7.25</v>
      </c>
      <c r="K74">
        <f>E74+0.05</f>
        <v>7.85</v>
      </c>
      <c r="L74">
        <f>LOG(H74)</f>
        <v>0.87794695162918823</v>
      </c>
      <c r="M74">
        <f>F74*L74</f>
        <v>3.5117878065167529</v>
      </c>
      <c r="N74">
        <f>(F74/H74)</f>
        <v>0.5298013245033113</v>
      </c>
      <c r="O74" t="s">
        <v>54</v>
      </c>
      <c r="Q74" t="s">
        <v>60</v>
      </c>
    </row>
    <row r="75" spans="3:19" x14ac:dyDescent="0.3">
      <c r="C75" t="s">
        <v>41</v>
      </c>
      <c r="D75">
        <v>7.8999999999999995</v>
      </c>
      <c r="E75">
        <v>8.3999999999999986</v>
      </c>
      <c r="F75">
        <v>4</v>
      </c>
      <c r="G75">
        <v>8</v>
      </c>
      <c r="H75">
        <f t="shared" ref="H75:H78" si="9">(D75+E75)/2</f>
        <v>8.1499999999999986</v>
      </c>
      <c r="I75">
        <f t="shared" ref="I75:I78" si="10">F75*H75</f>
        <v>32.599999999999994</v>
      </c>
      <c r="J75">
        <f t="shared" ref="J75:J78" si="11">D75-0.05</f>
        <v>7.85</v>
      </c>
      <c r="K75">
        <f t="shared" ref="K75:K78" si="12">E75+0.05</f>
        <v>8.4499999999999993</v>
      </c>
      <c r="L75">
        <f t="shared" ref="L75:L78" si="13">LOG(H75)</f>
        <v>0.91115760873997653</v>
      </c>
      <c r="M75">
        <f t="shared" ref="M75:M77" si="14">F75*L75</f>
        <v>3.6446304349599061</v>
      </c>
      <c r="N75">
        <f t="shared" ref="N75:N78" si="15">(F75/H75)</f>
        <v>0.49079754601227005</v>
      </c>
    </row>
    <row r="76" spans="3:19" x14ac:dyDescent="0.3">
      <c r="D76" s="4">
        <v>8.5</v>
      </c>
      <c r="E76" s="4">
        <v>9</v>
      </c>
      <c r="F76" s="4">
        <v>10</v>
      </c>
      <c r="G76" s="4">
        <v>18</v>
      </c>
      <c r="H76">
        <f t="shared" si="9"/>
        <v>8.75</v>
      </c>
      <c r="I76">
        <f t="shared" si="10"/>
        <v>87.5</v>
      </c>
      <c r="J76">
        <f t="shared" si="11"/>
        <v>8.4499999999999993</v>
      </c>
      <c r="K76">
        <f t="shared" si="12"/>
        <v>9.0500000000000007</v>
      </c>
      <c r="L76">
        <f t="shared" si="13"/>
        <v>0.94200805302231327</v>
      </c>
      <c r="M76">
        <f t="shared" si="14"/>
        <v>9.4200805302231334</v>
      </c>
      <c r="N76">
        <f t="shared" si="15"/>
        <v>1.1428571428571428</v>
      </c>
    </row>
    <row r="77" spans="3:19" x14ac:dyDescent="0.3">
      <c r="C77" t="s">
        <v>49</v>
      </c>
      <c r="D77">
        <v>9.1</v>
      </c>
      <c r="E77">
        <v>9.6</v>
      </c>
      <c r="F77">
        <v>3</v>
      </c>
      <c r="G77">
        <v>21</v>
      </c>
      <c r="H77">
        <f t="shared" si="9"/>
        <v>9.35</v>
      </c>
      <c r="I77">
        <f t="shared" si="10"/>
        <v>28.049999999999997</v>
      </c>
      <c r="J77">
        <f t="shared" si="11"/>
        <v>9.0499999999999989</v>
      </c>
      <c r="K77">
        <f t="shared" si="12"/>
        <v>9.65</v>
      </c>
      <c r="L77">
        <f t="shared" si="13"/>
        <v>0.97081161087251777</v>
      </c>
      <c r="M77">
        <f t="shared" si="14"/>
        <v>2.9124348326175533</v>
      </c>
      <c r="N77">
        <f t="shared" si="15"/>
        <v>0.32085561497326204</v>
      </c>
    </row>
    <row r="78" spans="3:19" x14ac:dyDescent="0.3">
      <c r="D78">
        <v>9.6999999999999993</v>
      </c>
      <c r="E78">
        <v>10.199999999999999</v>
      </c>
      <c r="F78">
        <v>1</v>
      </c>
      <c r="G78">
        <v>22</v>
      </c>
      <c r="H78">
        <f t="shared" si="9"/>
        <v>9.9499999999999993</v>
      </c>
      <c r="I78">
        <f t="shared" si="10"/>
        <v>9.9499999999999993</v>
      </c>
      <c r="J78">
        <f t="shared" si="11"/>
        <v>9.6499999999999986</v>
      </c>
      <c r="K78">
        <f t="shared" si="12"/>
        <v>10.25</v>
      </c>
      <c r="L78">
        <f t="shared" si="13"/>
        <v>0.99782308074572545</v>
      </c>
      <c r="M78">
        <f>F78*L78</f>
        <v>0.99782308074572545</v>
      </c>
      <c r="N78">
        <f t="shared" si="15"/>
        <v>0.10050251256281408</v>
      </c>
    </row>
    <row r="80" spans="3:19" x14ac:dyDescent="0.3">
      <c r="E80" t="s">
        <v>27</v>
      </c>
      <c r="F80">
        <f>SUM(F73:F78)</f>
        <v>22</v>
      </c>
      <c r="M80">
        <f>SUM(M74:M78)</f>
        <v>20.486756685063071</v>
      </c>
      <c r="N80">
        <f>SUM(N74:N78)</f>
        <v>2.5848141409088004</v>
      </c>
      <c r="P80" t="s">
        <v>56</v>
      </c>
      <c r="S80" t="s">
        <v>56</v>
      </c>
    </row>
    <row r="81" spans="3:13" x14ac:dyDescent="0.3">
      <c r="D81" t="s">
        <v>28</v>
      </c>
      <c r="E81">
        <v>0.6</v>
      </c>
      <c r="M81">
        <f>M80/F80</f>
        <v>0.9312162129574123</v>
      </c>
    </row>
    <row r="82" spans="3:13" x14ac:dyDescent="0.3">
      <c r="D82" t="s">
        <v>29</v>
      </c>
      <c r="E82">
        <v>8.5589999999999993</v>
      </c>
    </row>
    <row r="83" spans="3:13" x14ac:dyDescent="0.3">
      <c r="D83" t="s">
        <v>29</v>
      </c>
    </row>
    <row r="84" spans="3:13" x14ac:dyDescent="0.3">
      <c r="D84" t="s">
        <v>32</v>
      </c>
    </row>
    <row r="85" spans="3:13" x14ac:dyDescent="0.3">
      <c r="D85" t="s">
        <v>33</v>
      </c>
      <c r="E85">
        <f>POWER(10,M81)</f>
        <v>8.5352493456758829</v>
      </c>
    </row>
    <row r="86" spans="3:13" x14ac:dyDescent="0.3">
      <c r="D86" t="s">
        <v>36</v>
      </c>
      <c r="E86">
        <f>N80/F80</f>
        <v>0.11749155185949092</v>
      </c>
    </row>
    <row r="87" spans="3:13" x14ac:dyDescent="0.3">
      <c r="D87" t="s">
        <v>39</v>
      </c>
      <c r="E87">
        <v>8.9600000000000009</v>
      </c>
      <c r="F87" t="s">
        <v>38</v>
      </c>
    </row>
    <row r="88" spans="3:13" x14ac:dyDescent="0.3">
      <c r="D88" t="s">
        <v>40</v>
      </c>
      <c r="E88">
        <f>J76+((G88-G75)/10)*E81</f>
        <v>8.629999999999999</v>
      </c>
      <c r="F88" t="s">
        <v>38</v>
      </c>
      <c r="G88">
        <f>(5*F80)/10</f>
        <v>11</v>
      </c>
    </row>
    <row r="89" spans="3:13" x14ac:dyDescent="0.3">
      <c r="D89" t="s">
        <v>41</v>
      </c>
      <c r="E89">
        <f>J75+((G89-G74)/F75)*E81</f>
        <v>8.0749999999999993</v>
      </c>
      <c r="F89" t="s">
        <v>38</v>
      </c>
      <c r="G89">
        <f>(25*F80)/100</f>
        <v>5.5</v>
      </c>
    </row>
    <row r="90" spans="3:13" x14ac:dyDescent="0.3">
      <c r="D90" t="s">
        <v>42</v>
      </c>
    </row>
    <row r="91" spans="3:13" x14ac:dyDescent="0.3">
      <c r="C91" t="s">
        <v>43</v>
      </c>
      <c r="D91">
        <f>K78-J74</f>
        <v>3</v>
      </c>
    </row>
    <row r="92" spans="3:13" x14ac:dyDescent="0.3">
      <c r="C92" t="s">
        <v>44</v>
      </c>
      <c r="D92">
        <f>H78-H74</f>
        <v>2.3999999999999995</v>
      </c>
    </row>
    <row r="93" spans="3:13" x14ac:dyDescent="0.3">
      <c r="C93" t="s">
        <v>45</v>
      </c>
      <c r="D93">
        <f>E78-D74</f>
        <v>2.8999999999999995</v>
      </c>
    </row>
    <row r="94" spans="3:13" x14ac:dyDescent="0.3">
      <c r="D94" t="s">
        <v>46</v>
      </c>
      <c r="E94">
        <f>E87-E89</f>
        <v>0.88500000000000156</v>
      </c>
    </row>
    <row r="95" spans="3:13" x14ac:dyDescent="0.3">
      <c r="D95" t="s">
        <v>47</v>
      </c>
    </row>
    <row r="96" spans="3:13" x14ac:dyDescent="0.3">
      <c r="D96" t="s">
        <v>48</v>
      </c>
      <c r="E96">
        <f>(E87-E89)/2</f>
        <v>0.44250000000000078</v>
      </c>
    </row>
    <row r="97" spans="4:7" x14ac:dyDescent="0.3">
      <c r="D97" t="s">
        <v>49</v>
      </c>
      <c r="E97">
        <f>J77+((G97-G76)/F77)*E81</f>
        <v>9.4099999999999984</v>
      </c>
      <c r="F97" t="s">
        <v>38</v>
      </c>
      <c r="G97">
        <f>F80*90/100</f>
        <v>19.8</v>
      </c>
    </row>
    <row r="98" spans="4:7" x14ac:dyDescent="0.3">
      <c r="D98" t="s">
        <v>50</v>
      </c>
      <c r="E98">
        <f>J74+((G98-F73)/F74)*E81</f>
        <v>7.58</v>
      </c>
      <c r="F98" t="s">
        <v>38</v>
      </c>
      <c r="G98">
        <f>10*F80/100</f>
        <v>2.2000000000000002</v>
      </c>
    </row>
    <row r="99" spans="4:7" x14ac:dyDescent="0.3">
      <c r="D99" t="s">
        <v>51</v>
      </c>
      <c r="E99">
        <f>E97-E98</f>
        <v>1.8299999999999983</v>
      </c>
    </row>
    <row r="100" spans="4:7" x14ac:dyDescent="0.3">
      <c r="D100" t="s">
        <v>52</v>
      </c>
      <c r="E100" t="s">
        <v>57</v>
      </c>
    </row>
    <row r="101" spans="4:7" x14ac:dyDescent="0.3">
      <c r="D101" t="s">
        <v>58</v>
      </c>
      <c r="E101" t="s">
        <v>63</v>
      </c>
    </row>
    <row r="102" spans="4:7" x14ac:dyDescent="0.3">
      <c r="D102" t="s">
        <v>65</v>
      </c>
      <c r="E102" t="s">
        <v>68</v>
      </c>
    </row>
    <row r="103" spans="4:7" x14ac:dyDescent="0.3">
      <c r="D103" t="s">
        <v>66</v>
      </c>
      <c r="E103" t="s">
        <v>67</v>
      </c>
    </row>
    <row r="104" spans="4:7" x14ac:dyDescent="0.3">
      <c r="D104" t="s">
        <v>64</v>
      </c>
      <c r="E104" t="s">
        <v>67</v>
      </c>
    </row>
    <row r="105" spans="4:7" x14ac:dyDescent="0.3">
      <c r="D105" t="s">
        <v>69</v>
      </c>
      <c r="E105" t="s">
        <v>71</v>
      </c>
    </row>
    <row r="106" spans="4:7" x14ac:dyDescent="0.3">
      <c r="D106" t="s">
        <v>70</v>
      </c>
      <c r="E106" t="s">
        <v>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veidazg187@gmail.com</dc:creator>
  <cp:lastModifiedBy>veidazg187@gmail.com</cp:lastModifiedBy>
  <dcterms:created xsi:type="dcterms:W3CDTF">2025-01-31T19:15:02Z</dcterms:created>
  <dcterms:modified xsi:type="dcterms:W3CDTF">2025-03-21T09:18:45Z</dcterms:modified>
</cp:coreProperties>
</file>