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Cássio\Documents\SENAC\PROJETO_INTTEGRADOR\"/>
    </mc:Choice>
  </mc:AlternateContent>
  <xr:revisionPtr revIDLastSave="0" documentId="13_ncr:1_{6BD7C884-A179-44A6-A5A7-D9BE52E0CC0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uncionários-Local-Extras-Marke" sheetId="2" r:id="rId1"/>
    <sheet name="Gráfico-Custo" sheetId="3" r:id="rId2"/>
  </sheets>
  <definedNames>
    <definedName name="_xlnm.Print_Titles" localSheetId="0">'Funcionários-Local-Extras-Marke'!$2:$2</definedName>
    <definedName name="Total_da_Festa_est">Festa[[#Totals],[ESTIMADO ANUAL]]</definedName>
    <definedName name="Total_da_Festa_real">Festa[[#Totals],[ESTIMATIVA EM %]]</definedName>
    <definedName name="Total_de_Decoração_est">#REF!</definedName>
    <definedName name="Total_de_Decoração_real">#REF!</definedName>
    <definedName name="Total_de_Flores_est">#REF!</definedName>
    <definedName name="Total_de_Flores_real">#REF!</definedName>
    <definedName name="Total_de_Fotografia_est">#REF!</definedName>
    <definedName name="Total_de_Fotografia_real">#REF!</definedName>
    <definedName name="Total_de_Impressão_gráfica_est">Impressão[[#Totals],[ESTIMADO]]</definedName>
    <definedName name="Total_de_Impressão_gráfica_real">Impressão[[#Totals],[ESTIMATIVA EM %]]</definedName>
    <definedName name="Total_de_Música_entretenimento_est">Música[[#Totals],[ESTIMADO ANUAL]]</definedName>
    <definedName name="Total_de_Música_entretenimento_real">Música[[#Totals],[ESTIMATIVA EM %]]</definedName>
    <definedName name="Total_de_Outras_despesas_est">#REF!</definedName>
    <definedName name="Total_de_Outras_despesas_real">#REF!</definedName>
    <definedName name="Total_de_Presentes_est">#REF!</definedName>
    <definedName name="Total_de_Presentes_real">#REF!</definedName>
    <definedName name="Total_de_Roupas_est">Roupas[[#Totals],[ESTIMADO ANUAL]]</definedName>
    <definedName name="Total_de_Roupas_real">Roupas[[#Totals],[ESTIMATIVA EM %]]</definedName>
    <definedName name="Total_de_Viagem_transporte_est">#REF!</definedName>
    <definedName name="Total_de_Viagem_transporte_real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4" i="3" l="1"/>
  <c r="D43" i="3"/>
  <c r="G41" i="3"/>
  <c r="G40" i="3"/>
  <c r="G39" i="3"/>
  <c r="G38" i="3"/>
  <c r="G37" i="3"/>
  <c r="D41" i="3"/>
  <c r="D40" i="3"/>
  <c r="D39" i="3"/>
  <c r="D38" i="3"/>
  <c r="D37" i="3"/>
  <c r="B44" i="3"/>
  <c r="B40" i="3"/>
  <c r="B39" i="3"/>
  <c r="B38" i="3"/>
  <c r="B37" i="3"/>
  <c r="E3" i="3"/>
  <c r="D3" i="3"/>
  <c r="C3" i="3"/>
  <c r="B3" i="3"/>
  <c r="G46" i="2"/>
  <c r="M32" i="2"/>
  <c r="E34" i="2"/>
  <c r="D58" i="2"/>
  <c r="C53" i="2"/>
  <c r="C52" i="2"/>
  <c r="E52" i="2" s="1"/>
  <c r="D53" i="2"/>
  <c r="E51" i="2"/>
  <c r="C33" i="2"/>
  <c r="E10" i="2"/>
  <c r="E13" i="2"/>
  <c r="E5" i="2"/>
  <c r="C46" i="2"/>
  <c r="C35" i="2"/>
  <c r="C27" i="2"/>
  <c r="C14" i="2"/>
  <c r="E12" i="2"/>
  <c r="C47" i="2" l="1"/>
  <c r="C57" i="2" s="1"/>
  <c r="C58" i="2" s="1" a="1"/>
  <c r="C58" i="2" s="1"/>
  <c r="E53" i="2"/>
  <c r="E45" i="2"/>
  <c r="E44" i="2"/>
  <c r="E43" i="2"/>
  <c r="E42" i="2"/>
  <c r="E41" i="2"/>
  <c r="E40" i="2"/>
  <c r="E39" i="2"/>
  <c r="E33" i="2"/>
  <c r="E32" i="2"/>
  <c r="E26" i="2"/>
  <c r="E25" i="2"/>
  <c r="E24" i="2"/>
  <c r="E23" i="2"/>
  <c r="E22" i="2"/>
  <c r="E21" i="2"/>
  <c r="E20" i="2"/>
  <c r="E9" i="2"/>
  <c r="E11" i="2"/>
  <c r="E8" i="2"/>
  <c r="E7" i="2"/>
  <c r="E6" i="2"/>
  <c r="E4" i="2"/>
  <c r="E3" i="2"/>
  <c r="E57" i="2" l="1"/>
  <c r="E58" i="2" s="1"/>
  <c r="E35" i="2"/>
  <c r="E46" i="2"/>
  <c r="E27" i="2"/>
  <c r="E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tc={4F5185A9-8010-4F61-810B-0777DA2DE50F}</author>
  </authors>
  <commentList>
    <comment ref="C33" authorId="0" shapeId="0" xr:uid="{4F5185A9-8010-4F61-810B-0777DA2DE50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Nesse custo, foi feito um contrato com as montadoras para arcar com 50% do custo.
O valor que está demonstrado é a metade que a empresa tem que arcar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<sst xmlns="http://schemas.openxmlformats.org/spreadsheetml/2006/main" count="92" uniqueCount="68">
  <si>
    <t>CATEGORIA</t>
  </si>
  <si>
    <t>ESTIMADO</t>
  </si>
  <si>
    <t>REAL</t>
  </si>
  <si>
    <t>ACIMA/ABAIXO</t>
  </si>
  <si>
    <t>Funcionários</t>
  </si>
  <si>
    <t>Marketing</t>
  </si>
  <si>
    <t>Insira os custos Real e Estimado para cada categoria nas respectivas tabelas desta planilha. O valor acima ou abaixo é calculado automaticamente. O rótulo Roupas está na célula à direita. Instruções úteis sobre como usar esta planilha estão nas células desta coluna. Pressione Seta para baixo para começar.</t>
  </si>
  <si>
    <t xml:space="preserve"> </t>
  </si>
  <si>
    <t xml:space="preserve"> Insira os detalhes na tabela Roupas, começando na célula à direita. A próxima instrução está na célula A18.</t>
  </si>
  <si>
    <t>Total de Custo¹</t>
  </si>
  <si>
    <r>
      <t>¹</t>
    </r>
    <r>
      <rPr>
        <i/>
        <sz val="9"/>
        <rFont val="Cambria"/>
        <family val="1"/>
        <scheme val="minor"/>
      </rPr>
      <t xml:space="preserve"> custo de salários + beneficios e impostos.</t>
    </r>
  </si>
  <si>
    <t>²  Multiplicador de Funcionários</t>
  </si>
  <si>
    <t>O rótulo Festa está na célula à direita.</t>
  </si>
  <si>
    <t>Local Físico*</t>
  </si>
  <si>
    <t>Insira na tabela que começa na célula à direita os custos com a Festa, excluindo os custos com Entretenimento e Decoração. A próxima instrução está na célula A31.</t>
  </si>
  <si>
    <t>Luz</t>
  </si>
  <si>
    <t>Água</t>
  </si>
  <si>
    <t>Internet</t>
  </si>
  <si>
    <t>Insumos para o Escritório</t>
  </si>
  <si>
    <t>Periféricos Escritório / Galpão</t>
  </si>
  <si>
    <t>Total de Custo</t>
  </si>
  <si>
    <t>* Locação mensal</t>
  </si>
  <si>
    <t>O rótulo Música ou Entretenimento está na célula à direita.</t>
  </si>
  <si>
    <t>Insira os detalhes na tabela Música, começando na célula à direita. A próxima instrução está na célula A37.</t>
  </si>
  <si>
    <t>Total de Gastos Extras</t>
  </si>
  <si>
    <t>O rótulo Impressão ou Gráfica está na célula à direita.</t>
  </si>
  <si>
    <t>Insira os detalhes na tabela Impressão, começando na célula à direita. A próxima instrução está na célula A50.</t>
  </si>
  <si>
    <t>Mídias Sociais</t>
  </si>
  <si>
    <t>Newsletter (E-mail MKT)</t>
  </si>
  <si>
    <t>Banners Divulgação</t>
  </si>
  <si>
    <t>Cartões Divulgação</t>
  </si>
  <si>
    <t>Show Room</t>
  </si>
  <si>
    <t>Brindes Personalizados</t>
  </si>
  <si>
    <t>Patrocínios</t>
  </si>
  <si>
    <t>Total de Marketing</t>
  </si>
  <si>
    <t>CFO (Cássio)</t>
  </si>
  <si>
    <t>A definir (Maxwell)</t>
  </si>
  <si>
    <t>CEO (Ismael)</t>
  </si>
  <si>
    <t>COO (Heder)</t>
  </si>
  <si>
    <t>ESTIMADO ANUAL</t>
  </si>
  <si>
    <t>Gastos com Veículos</t>
  </si>
  <si>
    <t>Seguro do carro</t>
  </si>
  <si>
    <t>Documentação do carro</t>
  </si>
  <si>
    <t>Seguro patrimonial</t>
  </si>
  <si>
    <t>Carro (Translado)</t>
  </si>
  <si>
    <t>Galpão / Escritório</t>
  </si>
  <si>
    <t>CCO (Djeniffer)</t>
  </si>
  <si>
    <t>CTO (Aryon)</t>
  </si>
  <si>
    <t>Equipe do Desenvolvimento (3)</t>
  </si>
  <si>
    <t>Equipe Financeiro (2)</t>
  </si>
  <si>
    <t>Equipe Operacional (2)</t>
  </si>
  <si>
    <t>PPR</t>
  </si>
  <si>
    <t>Equipe de Comercial (3)</t>
  </si>
  <si>
    <t>Equipe de Marketing (3)</t>
  </si>
  <si>
    <t>Ganhos com a Venda</t>
  </si>
  <si>
    <t>Estimativa de vendas</t>
  </si>
  <si>
    <t>ganho da empresa 8%</t>
  </si>
  <si>
    <t>Total de Ganho</t>
  </si>
  <si>
    <t>PPR (RECEITA - DESPESAS)</t>
  </si>
  <si>
    <t>ESTIMATIVA EM %</t>
  </si>
  <si>
    <t>Veículos</t>
  </si>
  <si>
    <t>RESUMO DOS CUSTOS &amp; GANHOS</t>
  </si>
  <si>
    <t>Total</t>
  </si>
  <si>
    <t>OBS</t>
  </si>
  <si>
    <t>VALOR ESTIMADO</t>
  </si>
  <si>
    <t>CUSTO EM %</t>
  </si>
  <si>
    <t>Ganhos com Vendas</t>
  </si>
  <si>
    <t>Escritório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</si>
</sst>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#,##0.00_ ;\-#,##0.00\ "/>
  </numFmts>
  <fonts count="40" x14ac:knownFonts="1">
    <font>
      <sz val="10"/>
      <name val="Cambria"/>
      <family val="2"/>
      <scheme val="minor"/>
    </font>
    <font>
      <sz val="11"/>
      <color theme="1"/>
      <name val="Cambria"/>
      <family val="2"/>
      <scheme val="minor"/>
    </font>
    <font>
      <sz val="24"/>
      <color theme="3"/>
      <name val="Cambria"/>
      <family val="2"/>
      <scheme val="major"/>
    </font>
    <font>
      <sz val="10"/>
      <name val="Cambria"/>
      <family val="2"/>
      <scheme val="minor"/>
    </font>
    <font>
      <b/>
      <sz val="10"/>
      <color theme="3"/>
      <name val="Cambria"/>
      <family val="2"/>
      <scheme val="minor"/>
    </font>
    <font>
      <b/>
      <sz val="10"/>
      <color theme="0"/>
      <name val="Cambria"/>
      <family val="1"/>
      <scheme val="minor"/>
    </font>
    <font>
      <b/>
      <sz val="10"/>
      <color theme="0"/>
      <name val="Cambria"/>
      <family val="2"/>
      <scheme val="minor"/>
    </font>
    <font>
      <b/>
      <sz val="11.5"/>
      <color theme="3"/>
      <name val="Cambria"/>
      <family val="2"/>
      <scheme val="minor"/>
    </font>
    <font>
      <i/>
      <sz val="10"/>
      <color theme="1" tint="0.24994659260841701"/>
      <name val="Cambria"/>
      <family val="2"/>
      <scheme val="major"/>
    </font>
    <font>
      <sz val="26"/>
      <color theme="3"/>
      <name val="Cambria"/>
      <family val="2"/>
      <scheme val="major"/>
    </font>
    <font>
      <sz val="10"/>
      <color theme="0"/>
      <name val="Cambria"/>
      <family val="2"/>
      <scheme val="minor"/>
    </font>
    <font>
      <sz val="11"/>
      <color theme="0"/>
      <name val="Calibri"/>
      <family val="2"/>
    </font>
    <font>
      <b/>
      <sz val="11.5"/>
      <color theme="0"/>
      <name val="Cambria"/>
      <family val="2"/>
      <scheme val="minor"/>
    </font>
    <font>
      <b/>
      <sz val="9"/>
      <color theme="0"/>
      <name val="Cambria"/>
      <family val="2"/>
      <scheme val="minor"/>
    </font>
    <font>
      <sz val="10"/>
      <name val="Cambria"/>
      <family val="1"/>
      <scheme val="minor"/>
    </font>
    <font>
      <b/>
      <sz val="10"/>
      <name val="Cambria"/>
      <family val="1"/>
      <scheme val="minor"/>
    </font>
    <font>
      <b/>
      <sz val="10"/>
      <name val="Cambria"/>
      <family val="2"/>
      <scheme val="minor"/>
    </font>
    <font>
      <b/>
      <sz val="11"/>
      <color theme="3"/>
      <name val="Cambria"/>
      <family val="2"/>
      <scheme val="minor"/>
    </font>
    <font>
      <sz val="11"/>
      <color rgb="FF006100"/>
      <name val="Cambria"/>
      <family val="2"/>
      <scheme val="minor"/>
    </font>
    <font>
      <sz val="11"/>
      <color rgb="FF9C0006"/>
      <name val="Cambria"/>
      <family val="2"/>
      <scheme val="minor"/>
    </font>
    <font>
      <sz val="11"/>
      <color rgb="FF9C5700"/>
      <name val="Cambria"/>
      <family val="2"/>
      <scheme val="minor"/>
    </font>
    <font>
      <sz val="11"/>
      <color rgb="FF3F3F76"/>
      <name val="Cambria"/>
      <family val="2"/>
      <scheme val="minor"/>
    </font>
    <font>
      <b/>
      <sz val="11"/>
      <color rgb="FF3F3F3F"/>
      <name val="Cambria"/>
      <family val="2"/>
      <scheme val="minor"/>
    </font>
    <font>
      <b/>
      <sz val="11"/>
      <color rgb="FFFA7D00"/>
      <name val="Cambria"/>
      <family val="2"/>
      <scheme val="minor"/>
    </font>
    <font>
      <sz val="11"/>
      <color rgb="FFFA7D00"/>
      <name val="Cambria"/>
      <family val="2"/>
      <scheme val="minor"/>
    </font>
    <font>
      <b/>
      <sz val="11"/>
      <color theme="0"/>
      <name val="Cambria"/>
      <family val="2"/>
      <scheme val="minor"/>
    </font>
    <font>
      <sz val="11"/>
      <color rgb="FFFF0000"/>
      <name val="Cambria"/>
      <family val="2"/>
      <scheme val="minor"/>
    </font>
    <font>
      <sz val="11"/>
      <color theme="0"/>
      <name val="Cambria"/>
      <family val="2"/>
      <scheme val="minor"/>
    </font>
    <font>
      <i/>
      <sz val="10"/>
      <name val="Cambria"/>
      <family val="1"/>
      <scheme val="minor"/>
    </font>
    <font>
      <i/>
      <sz val="9"/>
      <name val="Cambria"/>
      <family val="1"/>
      <scheme val="minor"/>
    </font>
    <font>
      <u/>
      <sz val="10"/>
      <name val="Cambria"/>
      <family val="2"/>
      <scheme val="minor"/>
    </font>
    <font>
      <b/>
      <sz val="11.5"/>
      <color theme="3"/>
      <name val="Cambria"/>
      <family val="1"/>
      <scheme val="minor"/>
    </font>
    <font>
      <sz val="24"/>
      <color theme="3"/>
      <name val="Cambria"/>
      <family val="1"/>
      <scheme val="major"/>
    </font>
    <font>
      <sz val="10"/>
      <color theme="0" tint="-4.9989318521683403E-2"/>
      <name val="Cambria"/>
      <family val="2"/>
      <scheme val="minor"/>
    </font>
    <font>
      <b/>
      <sz val="15"/>
      <name val="Cambria"/>
      <family val="1"/>
      <scheme val="minor"/>
    </font>
    <font>
      <b/>
      <sz val="13"/>
      <name val="Cambria"/>
      <family val="1"/>
      <scheme val="minor"/>
    </font>
    <font>
      <sz val="13"/>
      <name val="Cambria"/>
      <family val="1"/>
      <scheme val="minor"/>
    </font>
    <font>
      <sz val="12"/>
      <name val="Cambria"/>
      <family val="1"/>
      <scheme val="minor"/>
    </font>
    <font>
      <b/>
      <sz val="12"/>
      <name val="Cambria"/>
      <family val="1"/>
      <scheme val="minor"/>
    </font>
    <font>
      <sz val="10"/>
      <color theme="0"/>
      <name val="Cambria"/>
      <family val="1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05353"/>
        <bgColor indexed="64"/>
      </patternFill>
    </fill>
    <fill>
      <patternFill patternType="solid">
        <fgColor rgb="FFA9A9A9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7">
    <xf numFmtId="0" fontId="0" fillId="0" borderId="0"/>
    <xf numFmtId="0" fontId="16" fillId="0" borderId="0" applyNumberFormat="0" applyFill="0" applyProtection="0">
      <alignment vertical="center"/>
    </xf>
    <xf numFmtId="0" fontId="4" fillId="5" borderId="0" applyNumberFormat="0" applyBorder="0" applyProtection="0">
      <alignment vertical="center"/>
    </xf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4" fillId="4" borderId="0" applyNumberFormat="0" applyAlignment="0" applyProtection="0"/>
    <xf numFmtId="4" fontId="3" fillId="3" borderId="0" applyBorder="0" applyProtection="0">
      <alignment horizontal="right" indent="1"/>
    </xf>
    <xf numFmtId="0" fontId="9" fillId="0" borderId="0" applyNumberFormat="0" applyFill="0" applyBorder="0" applyProtection="0">
      <alignment vertical="center"/>
    </xf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1" applyNumberFormat="0" applyAlignment="0" applyProtection="0"/>
    <xf numFmtId="0" fontId="22" fillId="10" borderId="2" applyNumberFormat="0" applyAlignment="0" applyProtection="0"/>
    <xf numFmtId="0" fontId="23" fillId="10" borderId="1" applyNumberFormat="0" applyAlignment="0" applyProtection="0"/>
    <xf numFmtId="0" fontId="24" fillId="0" borderId="3" applyNumberFormat="0" applyFill="0" applyAlignment="0" applyProtection="0"/>
    <xf numFmtId="0" fontId="25" fillId="11" borderId="4" applyNumberFormat="0" applyAlignment="0" applyProtection="0"/>
    <xf numFmtId="0" fontId="26" fillId="0" borderId="0" applyNumberFormat="0" applyFill="0" applyBorder="0" applyAlignment="0" applyProtection="0"/>
    <xf numFmtId="0" fontId="3" fillId="12" borderId="5" applyNumberFormat="0" applyFont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112">
    <xf numFmtId="0" fontId="0" fillId="0" borderId="0" xfId="0"/>
    <xf numFmtId="0" fontId="0" fillId="0" borderId="0" xfId="0" applyAlignment="1">
      <alignment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6" fillId="2" borderId="0" xfId="0" applyFont="1" applyFill="1" applyAlignment="1">
      <alignment vertical="center" wrapText="1"/>
    </xf>
    <xf numFmtId="0" fontId="12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7" fillId="0" borderId="6" xfId="3" applyBorder="1" applyAlignment="1">
      <alignment wrapText="1"/>
    </xf>
    <xf numFmtId="0" fontId="2" fillId="0" borderId="7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 applyAlignment="1">
      <alignment horizontal="left" vertical="center" wrapText="1"/>
    </xf>
    <xf numFmtId="166" fontId="0" fillId="0" borderId="0" xfId="0" applyNumberFormat="1" applyAlignment="1">
      <alignment horizontal="right" vertical="center"/>
    </xf>
    <xf numFmtId="166" fontId="0" fillId="0" borderId="10" xfId="0" applyNumberFormat="1" applyBorder="1" applyAlignment="1">
      <alignment horizontal="right" vertical="center"/>
    </xf>
    <xf numFmtId="166" fontId="0" fillId="0" borderId="0" xfId="0" applyNumberFormat="1"/>
    <xf numFmtId="0" fontId="7" fillId="0" borderId="9" xfId="3" applyBorder="1" applyAlignment="1">
      <alignment wrapText="1"/>
    </xf>
    <xf numFmtId="0" fontId="2" fillId="0" borderId="0" xfId="0" applyFont="1" applyAlignment="1">
      <alignment horizontal="center" vertical="center"/>
    </xf>
    <xf numFmtId="166" fontId="0" fillId="0" borderId="12" xfId="0" applyNumberFormat="1" applyBorder="1"/>
    <xf numFmtId="166" fontId="0" fillId="0" borderId="13" xfId="0" applyNumberFormat="1" applyBorder="1"/>
    <xf numFmtId="0" fontId="28" fillId="0" borderId="0" xfId="0" applyFont="1"/>
    <xf numFmtId="0" fontId="28" fillId="0" borderId="10" xfId="0" applyFont="1" applyBorder="1"/>
    <xf numFmtId="0" fontId="29" fillId="0" borderId="9" xfId="0" applyFont="1" applyBorder="1"/>
    <xf numFmtId="0" fontId="30" fillId="0" borderId="9" xfId="0" applyFont="1" applyBorder="1" applyAlignment="1">
      <alignment horizontal="left" vertical="center" wrapText="1"/>
    </xf>
    <xf numFmtId="166" fontId="0" fillId="0" borderId="0" xfId="0" applyNumberFormat="1" applyFont="1" applyAlignment="1">
      <alignment horizontal="right" vertical="center"/>
    </xf>
    <xf numFmtId="0" fontId="0" fillId="0" borderId="9" xfId="0" applyFont="1" applyBorder="1" applyAlignment="1">
      <alignment horizontal="left" vertical="center" wrapText="1"/>
    </xf>
    <xf numFmtId="0" fontId="31" fillId="0" borderId="6" xfId="3" applyFont="1" applyBorder="1" applyAlignment="1">
      <alignment wrapText="1"/>
    </xf>
    <xf numFmtId="0" fontId="32" fillId="0" borderId="7" xfId="0" applyFont="1" applyBorder="1" applyAlignment="1">
      <alignment horizontal="center" vertical="center"/>
    </xf>
    <xf numFmtId="0" fontId="14" fillId="0" borderId="7" xfId="0" applyFont="1" applyBorder="1"/>
    <xf numFmtId="0" fontId="14" fillId="0" borderId="8" xfId="0" applyFont="1" applyBorder="1"/>
    <xf numFmtId="166" fontId="0" fillId="0" borderId="0" xfId="0" applyNumberFormat="1" applyBorder="1" applyAlignment="1">
      <alignment horizontal="right" vertical="center"/>
    </xf>
    <xf numFmtId="0" fontId="15" fillId="0" borderId="11" xfId="0" applyFont="1" applyBorder="1"/>
    <xf numFmtId="166" fontId="15" fillId="0" borderId="12" xfId="0" applyNumberFormat="1" applyFont="1" applyBorder="1"/>
    <xf numFmtId="166" fontId="14" fillId="0" borderId="0" xfId="0" applyNumberFormat="1" applyFont="1" applyBorder="1" applyAlignment="1">
      <alignment horizontal="right" vertical="center"/>
    </xf>
    <xf numFmtId="0" fontId="0" fillId="37" borderId="9" xfId="0" applyFill="1" applyBorder="1"/>
    <xf numFmtId="166" fontId="0" fillId="37" borderId="0" xfId="0" applyNumberFormat="1" applyFill="1"/>
    <xf numFmtId="166" fontId="0" fillId="37" borderId="10" xfId="0" applyNumberFormat="1" applyFill="1" applyBorder="1"/>
    <xf numFmtId="0" fontId="33" fillId="36" borderId="9" xfId="0" applyFont="1" applyFill="1" applyBorder="1"/>
    <xf numFmtId="0" fontId="33" fillId="36" borderId="0" xfId="0" applyFont="1" applyFill="1" applyAlignment="1">
      <alignment horizontal="center"/>
    </xf>
    <xf numFmtId="0" fontId="33" fillId="36" borderId="10" xfId="0" applyFont="1" applyFill="1" applyBorder="1" applyAlignment="1">
      <alignment horizontal="center"/>
    </xf>
    <xf numFmtId="166" fontId="0" fillId="37" borderId="0" xfId="0" applyNumberFormat="1" applyFill="1" applyBorder="1"/>
    <xf numFmtId="0" fontId="0" fillId="37" borderId="11" xfId="0" applyFill="1" applyBorder="1"/>
    <xf numFmtId="166" fontId="0" fillId="37" borderId="12" xfId="0" applyNumberFormat="1" applyFill="1" applyBorder="1"/>
    <xf numFmtId="166" fontId="0" fillId="37" borderId="13" xfId="0" applyNumberFormat="1" applyFill="1" applyBorder="1"/>
    <xf numFmtId="0" fontId="33" fillId="36" borderId="0" xfId="0" applyFont="1" applyFill="1"/>
    <xf numFmtId="0" fontId="33" fillId="36" borderId="10" xfId="0" applyFont="1" applyFill="1" applyBorder="1"/>
    <xf numFmtId="0" fontId="33" fillId="36" borderId="0" xfId="0" applyFont="1" applyFill="1" applyBorder="1"/>
    <xf numFmtId="10" fontId="0" fillId="0" borderId="0" xfId="12" applyNumberFormat="1" applyFont="1" applyAlignment="1">
      <alignment horizontal="right" vertical="center"/>
    </xf>
    <xf numFmtId="9" fontId="0" fillId="37" borderId="0" xfId="12" applyFont="1" applyFill="1"/>
    <xf numFmtId="9" fontId="0" fillId="37" borderId="0" xfId="12" applyFont="1" applyFill="1" applyBorder="1"/>
    <xf numFmtId="10" fontId="3" fillId="0" borderId="0" xfId="12" applyNumberFormat="1" applyFont="1" applyAlignment="1">
      <alignment horizontal="right" vertical="center"/>
    </xf>
    <xf numFmtId="9" fontId="0" fillId="37" borderId="0" xfId="12" applyNumberFormat="1" applyFont="1" applyFill="1"/>
    <xf numFmtId="0" fontId="0" fillId="2" borderId="0" xfId="0" applyFill="1"/>
    <xf numFmtId="0" fontId="10" fillId="2" borderId="0" xfId="0" applyFont="1" applyFill="1"/>
    <xf numFmtId="10" fontId="10" fillId="2" borderId="0" xfId="0" applyNumberFormat="1" applyFont="1" applyFill="1"/>
    <xf numFmtId="0" fontId="37" fillId="2" borderId="9" xfId="0" applyFont="1" applyFill="1" applyBorder="1"/>
    <xf numFmtId="0" fontId="37" fillId="2" borderId="0" xfId="0" applyFont="1" applyFill="1" applyBorder="1"/>
    <xf numFmtId="0" fontId="38" fillId="2" borderId="14" xfId="0" applyFont="1" applyFill="1" applyBorder="1"/>
    <xf numFmtId="0" fontId="38" fillId="2" borderId="15" xfId="0" applyFont="1" applyFill="1" applyBorder="1"/>
    <xf numFmtId="44" fontId="38" fillId="2" borderId="15" xfId="10" applyFont="1" applyFill="1" applyBorder="1"/>
    <xf numFmtId="9" fontId="38" fillId="2" borderId="15" xfId="12" applyFont="1" applyFill="1" applyBorder="1"/>
    <xf numFmtId="0" fontId="37" fillId="2" borderId="15" xfId="0" applyFont="1" applyFill="1" applyBorder="1"/>
    <xf numFmtId="0" fontId="37" fillId="2" borderId="16" xfId="0" applyFont="1" applyFill="1" applyBorder="1"/>
    <xf numFmtId="0" fontId="37" fillId="2" borderId="10" xfId="0" applyFont="1" applyFill="1" applyBorder="1"/>
    <xf numFmtId="0" fontId="37" fillId="2" borderId="7" xfId="0" applyFont="1" applyFill="1" applyBorder="1"/>
    <xf numFmtId="0" fontId="37" fillId="2" borderId="12" xfId="0" applyFont="1" applyFill="1" applyBorder="1"/>
    <xf numFmtId="0" fontId="35" fillId="2" borderId="14" xfId="0" applyFont="1" applyFill="1" applyBorder="1"/>
    <xf numFmtId="0" fontId="35" fillId="2" borderId="15" xfId="0" applyFont="1" applyFill="1" applyBorder="1"/>
    <xf numFmtId="0" fontId="36" fillId="2" borderId="15" xfId="0" applyFont="1" applyFill="1" applyBorder="1"/>
    <xf numFmtId="0" fontId="36" fillId="2" borderId="16" xfId="0" applyFont="1" applyFill="1" applyBorder="1"/>
    <xf numFmtId="0" fontId="37" fillId="2" borderId="17" xfId="0" applyFont="1" applyFill="1" applyBorder="1"/>
    <xf numFmtId="0" fontId="37" fillId="2" borderId="18" xfId="0" applyFont="1" applyFill="1" applyBorder="1"/>
    <xf numFmtId="0" fontId="37" fillId="2" borderId="19" xfId="0" applyFont="1" applyFill="1" applyBorder="1"/>
    <xf numFmtId="44" fontId="37" fillId="2" borderId="20" xfId="10" applyFont="1" applyFill="1" applyBorder="1"/>
    <xf numFmtId="44" fontId="37" fillId="2" borderId="21" xfId="10" applyFont="1" applyFill="1" applyBorder="1"/>
    <xf numFmtId="44" fontId="37" fillId="2" borderId="22" xfId="10" applyFont="1" applyFill="1" applyBorder="1"/>
    <xf numFmtId="10" fontId="37" fillId="2" borderId="20" xfId="0" applyNumberFormat="1" applyFont="1" applyFill="1" applyBorder="1"/>
    <xf numFmtId="10" fontId="37" fillId="2" borderId="21" xfId="0" applyNumberFormat="1" applyFont="1" applyFill="1" applyBorder="1"/>
    <xf numFmtId="10" fontId="37" fillId="2" borderId="22" xfId="0" applyNumberFormat="1" applyFont="1" applyFill="1" applyBorder="1"/>
    <xf numFmtId="0" fontId="29" fillId="0" borderId="9" xfId="0" applyFont="1" applyBorder="1" applyAlignment="1"/>
    <xf numFmtId="0" fontId="29" fillId="0" borderId="0" xfId="0" applyFont="1" applyAlignment="1"/>
    <xf numFmtId="0" fontId="29" fillId="0" borderId="10" xfId="0" applyFont="1" applyBorder="1" applyAlignment="1"/>
    <xf numFmtId="0" fontId="28" fillId="0" borderId="9" xfId="0" applyFont="1" applyBorder="1" applyAlignment="1"/>
    <xf numFmtId="0" fontId="28" fillId="0" borderId="0" xfId="0" applyFont="1" applyAlignment="1"/>
    <xf numFmtId="0" fontId="28" fillId="0" borderId="10" xfId="0" applyFont="1" applyBorder="1" applyAlignment="1"/>
    <xf numFmtId="0" fontId="8" fillId="0" borderId="9" xfId="4" applyBorder="1" applyAlignment="1"/>
    <xf numFmtId="0" fontId="8" fillId="0" borderId="0" xfId="4" applyBorder="1" applyAlignment="1"/>
    <xf numFmtId="0" fontId="8" fillId="0" borderId="10" xfId="4" applyBorder="1" applyAlignment="1"/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37" fillId="2" borderId="25" xfId="0" applyFont="1" applyFill="1" applyBorder="1" applyAlignment="1">
      <alignment horizontal="center"/>
    </xf>
    <xf numFmtId="0" fontId="37" fillId="2" borderId="12" xfId="0" applyFont="1" applyFill="1" applyBorder="1" applyAlignment="1">
      <alignment horizontal="center"/>
    </xf>
    <xf numFmtId="0" fontId="37" fillId="2" borderId="13" xfId="0" applyFont="1" applyFill="1" applyBorder="1" applyAlignment="1">
      <alignment horizontal="center"/>
    </xf>
    <xf numFmtId="0" fontId="34" fillId="2" borderId="14" xfId="0" applyFont="1" applyFill="1" applyBorder="1" applyAlignment="1">
      <alignment horizontal="center"/>
    </xf>
    <xf numFmtId="0" fontId="34" fillId="2" borderId="15" xfId="0" applyFont="1" applyFill="1" applyBorder="1" applyAlignment="1">
      <alignment horizontal="center"/>
    </xf>
    <xf numFmtId="0" fontId="34" fillId="2" borderId="16" xfId="0" applyFont="1" applyFill="1" applyBorder="1" applyAlignment="1">
      <alignment horizontal="center"/>
    </xf>
    <xf numFmtId="0" fontId="37" fillId="2" borderId="23" xfId="0" applyFont="1" applyFill="1" applyBorder="1" applyAlignment="1">
      <alignment horizontal="center"/>
    </xf>
    <xf numFmtId="0" fontId="37" fillId="2" borderId="7" xfId="0" applyFont="1" applyFill="1" applyBorder="1" applyAlignment="1">
      <alignment horizontal="center"/>
    </xf>
    <xf numFmtId="0" fontId="37" fillId="2" borderId="8" xfId="0" applyFont="1" applyFill="1" applyBorder="1" applyAlignment="1">
      <alignment horizontal="center"/>
    </xf>
    <xf numFmtId="0" fontId="37" fillId="2" borderId="24" xfId="0" applyFont="1" applyFill="1" applyBorder="1" applyAlignment="1">
      <alignment horizontal="center"/>
    </xf>
    <xf numFmtId="0" fontId="37" fillId="2" borderId="0" xfId="0" applyFont="1" applyFill="1" applyBorder="1" applyAlignment="1">
      <alignment horizontal="center"/>
    </xf>
    <xf numFmtId="0" fontId="37" fillId="2" borderId="10" xfId="0" applyFont="1" applyFill="1" applyBorder="1" applyAlignment="1">
      <alignment horizontal="center"/>
    </xf>
    <xf numFmtId="0" fontId="39" fillId="0" borderId="0" xfId="0" applyFont="1"/>
    <xf numFmtId="10" fontId="39" fillId="0" borderId="0" xfId="0" applyNumberFormat="1" applyFont="1"/>
    <xf numFmtId="10" fontId="5" fillId="0" borderId="0" xfId="0" applyNumberFormat="1" applyFont="1"/>
    <xf numFmtId="0" fontId="10" fillId="0" borderId="0" xfId="0" applyFont="1"/>
    <xf numFmtId="10" fontId="10" fillId="0" borderId="0" xfId="0" applyNumberFormat="1" applyFont="1"/>
    <xf numFmtId="44" fontId="10" fillId="0" borderId="0" xfId="10" applyFont="1"/>
    <xf numFmtId="44" fontId="10" fillId="0" borderId="0" xfId="0" applyNumberFormat="1" applyFont="1"/>
    <xf numFmtId="44" fontId="10" fillId="0" borderId="0" xfId="10" applyFont="1" applyFill="1" applyBorder="1"/>
  </cellXfs>
  <cellStyles count="47">
    <cellStyle name="20% - Ênfase1" xfId="6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4" builtinId="26" customBuiltin="1"/>
    <cellStyle name="Cálculo" xfId="19" builtinId="22" customBuiltin="1"/>
    <cellStyle name="Célula de Verificação" xfId="21" builtinId="23" customBuiltin="1"/>
    <cellStyle name="Célula Vinculada" xfId="20" builtinId="24" customBuiltin="1"/>
    <cellStyle name="Ênfase1" xfId="24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7" builtinId="20" customBuiltin="1"/>
    <cellStyle name="Moeda" xfId="10" builtinId="4" customBuiltin="1"/>
    <cellStyle name="Moeda [0]" xfId="11" builtinId="7" customBuiltin="1"/>
    <cellStyle name="Neutro" xfId="16" builtinId="28" customBuiltin="1"/>
    <cellStyle name="Normal" xfId="0" builtinId="0" customBuiltin="1"/>
    <cellStyle name="Nota" xfId="23" builtinId="10" customBuiltin="1"/>
    <cellStyle name="Porcentagem" xfId="12" builtinId="5" customBuiltin="1"/>
    <cellStyle name="Ruim" xfId="15" builtinId="27" customBuiltin="1"/>
    <cellStyle name="Saída" xfId="18" builtinId="21" customBuiltin="1"/>
    <cellStyle name="Separador de milhares [0]" xfId="9" builtinId="6" customBuiltin="1"/>
    <cellStyle name="Texto de Aviso" xfId="22" builtinId="11" customBuiltin="1"/>
    <cellStyle name="Texto Explicativo" xfId="4" builtinId="53" customBuiltin="1"/>
    <cellStyle name="Título" xfId="7" builtinId="15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13" builtinId="19" customBuiltin="1"/>
    <cellStyle name="Total" xfId="5" builtinId="25" customBuiltin="1"/>
    <cellStyle name="Vírgula" xfId="8" builtinId="3" customBuiltin="1"/>
  </cellStyles>
  <dxfs count="64">
    <dxf>
      <numFmt numFmtId="166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numFmt numFmtId="166" formatCode="#,##0.00_ ;\-#,##0.00\ "/>
      <alignment horizontal="right" vertical="center" textRotation="0" wrapText="0" indent="0" justifyLastLine="0" shrinkToFit="0" readingOrder="0"/>
    </dxf>
    <dxf>
      <numFmt numFmtId="166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/>
        <top/>
        <bottom style="medium">
          <color indexed="64"/>
        </bottom>
      </border>
    </dxf>
    <dxf>
      <numFmt numFmtId="166" formatCode="#,##0.00_ ;\-#,##0.00\ "/>
      <alignment horizontal="right" vertical="center" textRotation="0" wrapText="0" indent="0" justifyLastLine="0" shrinkToFit="0" readingOrder="0"/>
    </dxf>
    <dxf>
      <numFmt numFmtId="166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/>
        <top/>
        <bottom style="medium">
          <color indexed="64"/>
        </bottom>
      </border>
    </dxf>
    <dxf>
      <numFmt numFmtId="166" formatCode="#,##0.00_ ;\-#,##0.00\ "/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A9A9A9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numFmt numFmtId="166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numFmt numFmtId="166" formatCode="#,##0.00_ ;\-#,##0.00\ "/>
      <alignment horizontal="right" vertical="center" textRotation="0" wrapText="0" indent="0" justifyLastLine="0" shrinkToFit="0" readingOrder="0"/>
    </dxf>
    <dxf>
      <numFmt numFmtId="166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/>
        <top/>
        <bottom style="medium">
          <color indexed="64"/>
        </bottom>
      </border>
    </dxf>
    <dxf>
      <numFmt numFmtId="166" formatCode="#,##0.00_ ;\-#,##0.00\ "/>
      <alignment horizontal="right" vertical="center" textRotation="0" wrapText="0" indent="0" justifyLastLine="0" shrinkToFit="0" readingOrder="0"/>
    </dxf>
    <dxf>
      <numFmt numFmtId="166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/>
        <top/>
        <bottom style="medium">
          <color indexed="64"/>
        </bottom>
      </border>
    </dxf>
    <dxf>
      <numFmt numFmtId="166" formatCode="#,##0.00_ ;\-#,##0.00\ "/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A9A9A9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numFmt numFmtId="166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2"/>
        <scheme val="minor"/>
      </font>
      <fill>
        <patternFill patternType="solid">
          <fgColor indexed="64"/>
          <bgColor rgb="FFA9A9A9"/>
        </patternFill>
      </fill>
      <border diagonalUp="0" diagonalDown="0" outline="0">
        <left/>
        <right/>
        <top/>
        <bottom/>
      </border>
    </dxf>
    <dxf>
      <numFmt numFmtId="14" formatCode="0.00%"/>
      <alignment horizontal="right" vertical="center" textRotation="0" wrapText="0" indent="0" justifyLastLine="0" shrinkToFit="0" readingOrder="0"/>
    </dxf>
    <dxf>
      <numFmt numFmtId="166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A9A9A9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numFmt numFmtId="166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/>
      </border>
    </dxf>
    <dxf>
      <numFmt numFmtId="166" formatCode="#,##0.00_ ;\-#,##0.00\ "/>
      <alignment horizontal="right" vertical="center" textRotation="0" wrapText="0" indent="0" justifyLastLine="0" shrinkToFit="0" readingOrder="0"/>
    </dxf>
    <dxf>
      <numFmt numFmtId="166" formatCode="#,##0.00_ ;\-#,##0.00\ "/>
      <fill>
        <patternFill patternType="solid">
          <fgColor indexed="64"/>
          <bgColor rgb="FFA9A9A9"/>
        </patternFill>
      </fill>
    </dxf>
    <dxf>
      <numFmt numFmtId="166" formatCode="#,##0.00_ ;\-#,##0.00\ "/>
      <alignment horizontal="right" vertical="center" textRotation="0" wrapText="0" indent="0" justifyLastLine="0" shrinkToFit="0" readingOrder="0"/>
    </dxf>
    <dxf>
      <numFmt numFmtId="166" formatCode="#,##0.00_ ;\-#,##0.00\ "/>
      <fill>
        <patternFill patternType="solid">
          <fgColor indexed="64"/>
          <bgColor rgb="FFA9A9A9"/>
        </patternFill>
      </fill>
    </dxf>
    <dxf>
      <numFmt numFmtId="166" formatCode="#,##0.00_ ;\-#,##0.00\ "/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/>
      </border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A9A9A9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numFmt numFmtId="166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/>
      </border>
    </dxf>
    <dxf>
      <numFmt numFmtId="166" formatCode="#,##0.00_ ;\-#,##0.0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2"/>
        <scheme val="minor"/>
      </font>
      <numFmt numFmtId="13" formatCode="0%"/>
      <fill>
        <patternFill patternType="solid">
          <fgColor indexed="64"/>
          <bgColor rgb="FFA9A9A9"/>
        </patternFill>
      </fill>
    </dxf>
    <dxf>
      <numFmt numFmtId="14" formatCode="0.00%"/>
      <alignment horizontal="right" vertical="center" textRotation="0" wrapText="0" indent="0" justifyLastLine="0" shrinkToFit="0" readingOrder="0"/>
    </dxf>
    <dxf>
      <numFmt numFmtId="166" formatCode="#,##0.00_ ;\-#,##0.00\ "/>
      <fill>
        <patternFill patternType="solid">
          <fgColor indexed="64"/>
          <bgColor rgb="FFA9A9A9"/>
        </patternFill>
      </fill>
    </dxf>
    <dxf>
      <numFmt numFmtId="166" formatCode="#,##0.00_ ;\-#,##0.00\ "/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/>
      </border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A9A9A9"/>
        </patternFill>
      </fill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numFmt numFmtId="166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/>
      </border>
    </dxf>
    <dxf>
      <numFmt numFmtId="166" formatCode="#,##0.00_ ;\-#,##0.0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2"/>
        <scheme val="minor"/>
      </font>
      <fill>
        <patternFill patternType="solid">
          <fgColor indexed="64"/>
          <bgColor rgb="FFA9A9A9"/>
        </patternFill>
      </fill>
    </dxf>
    <dxf>
      <numFmt numFmtId="14" formatCode="0.00%"/>
      <alignment horizontal="right" vertical="center" textRotation="0" wrapText="0" indent="0" justifyLastLine="0" shrinkToFit="0" readingOrder="0"/>
    </dxf>
    <dxf>
      <numFmt numFmtId="166" formatCode="#,##0.00_ ;\-#,##0.00\ "/>
      <fill>
        <patternFill patternType="solid">
          <fgColor indexed="64"/>
          <bgColor rgb="FFA9A9A9"/>
        </patternFill>
      </fill>
    </dxf>
    <dxf>
      <numFmt numFmtId="166" formatCode="#,##0.00_ ;\-#,##0.00\ "/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/>
      </border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A9A9A9"/>
        </patternFill>
      </fill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</dxf>
    <dxf>
      <font>
        <color theme="3"/>
      </font>
      <fill>
        <patternFill>
          <bgColor theme="4" tint="0.79998168889431442"/>
        </patternFill>
      </fill>
    </dxf>
    <dxf>
      <font>
        <b/>
        <color theme="1"/>
      </font>
    </dxf>
    <dxf>
      <font>
        <b/>
        <i val="0"/>
        <color theme="3"/>
      </font>
      <fill>
        <patternFill>
          <bgColor theme="4" tint="0.5999633777886288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3"/>
      </font>
      <fill>
        <patternFill>
          <bgColor theme="4" tint="0.3999450666829432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/>
        <right/>
        <top/>
        <bottom/>
        <vertical/>
        <horizontal/>
      </border>
    </dxf>
  </dxfs>
  <tableStyles count="2" defaultTableStyle="Orçamento de casamento" defaultPivotStyle="PivotStyleLight16">
    <tableStyle name="Orçamento de casamento" pivot="0" count="4" xr9:uid="{00000000-0011-0000-FFFF-FFFF00000000}">
      <tableStyleElement type="wholeTable" dxfId="63"/>
      <tableStyleElement type="headerRow" dxfId="62"/>
      <tableStyleElement type="totalRow" dxfId="61"/>
      <tableStyleElement type="lastColumn" dxfId="60"/>
    </tableStyle>
    <tableStyle name="Resumo do orçamento de casamento" pivot="0" count="3" xr9:uid="{00000000-0011-0000-FFFF-FFFF01000000}">
      <tableStyleElement type="wholeTable" dxfId="59"/>
      <tableStyleElement type="headerRow" dxfId="58"/>
      <tableStyleElement type="totalRow" dxfId="5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EAEAE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C37D8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05353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i="1" baseline="0">
                <a:solidFill>
                  <a:schemeClr val="bg1"/>
                </a:solidFill>
              </a:rPr>
              <a:t>DEMONSTRATIVO DOS CUSTOS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8-197F-469F-BFC7-DFC22C57EE1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A-197F-469F-BFC7-DFC22C57EE1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197F-469F-BFC7-DFC22C57EE1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197F-469F-BFC7-DFC22C57EE1E}"/>
              </c:ext>
            </c:extLst>
          </c:dPt>
          <c:dLbls>
            <c:dLbl>
              <c:idx val="0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549832026875699"/>
                      <c:h val="3.982300884955752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197F-469F-BFC7-DFC22C57EE1E}"/>
                </c:ext>
              </c:extLst>
            </c:dLbl>
            <c:dLbl>
              <c:idx val="1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414333706606943"/>
                      <c:h val="3.982300884955752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197F-469F-BFC7-DFC22C57EE1E}"/>
                </c:ext>
              </c:extLst>
            </c:dLbl>
            <c:dLbl>
              <c:idx val="2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862262038073908"/>
                      <c:h val="3.982300884955752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197F-469F-BFC7-DFC22C57EE1E}"/>
                </c:ext>
              </c:extLst>
            </c:dLbl>
            <c:dLbl>
              <c:idx val="3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0548712206047026E-2"/>
                      <c:h val="7.079646017699114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197F-469F-BFC7-DFC22C57EE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'Gráfico-Custo'!$B$2:$E$2</c:f>
              <c:strCache>
                <c:ptCount val="4"/>
                <c:pt idx="0">
                  <c:v>Funcionários</c:v>
                </c:pt>
                <c:pt idx="1">
                  <c:v>Escritório</c:v>
                </c:pt>
                <c:pt idx="2">
                  <c:v>Veículos</c:v>
                </c:pt>
                <c:pt idx="3">
                  <c:v>Marketing</c:v>
                </c:pt>
              </c:strCache>
            </c:strRef>
          </c:cat>
          <c:val>
            <c:numRef>
              <c:f>'Gráfico-Custo'!$B$3:$E$3</c:f>
              <c:numCache>
                <c:formatCode>0.00%</c:formatCode>
                <c:ptCount val="4"/>
                <c:pt idx="0">
                  <c:v>0.66500000000000004</c:v>
                </c:pt>
                <c:pt idx="1">
                  <c:v>4.8000000000000001E-2</c:v>
                </c:pt>
                <c:pt idx="2">
                  <c:v>0.2215</c:v>
                </c:pt>
                <c:pt idx="3">
                  <c:v>6.5500000000000003E-2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7F-469F-BFC7-DFC22C57E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6</xdr:row>
      <xdr:rowOff>47625</xdr:rowOff>
    </xdr:from>
    <xdr:to>
      <xdr:col>13</xdr:col>
      <xdr:colOff>276225</xdr:colOff>
      <xdr:row>32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DD3F35-32A6-4769-A5E9-8C18A7B7F2BE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SSIO RODRIGUES BRAGA" id="{97E87E9D-ECF8-4E35-9889-A515C6A71A37}" userId="S::cassio.rbraga@senacsp.edu.br::70b205e4-ccb9-441b-9d8f-e0b6bc17dbf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Roupas" displayName="Roupas" ref="B2:E14" totalsRowCount="1" headerRowDxfId="56" totalsRowDxfId="55">
  <autoFilter ref="B2:E13" xr:uid="{00000000-0009-0000-0100-00000C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CATEGORIA" totalsRowLabel="Total de Custo¹" dataDxfId="54" totalsRowDxfId="53"/>
    <tableColumn id="2" xr3:uid="{00000000-0010-0000-0100-000002000000}" name="ESTIMADO ANUAL" totalsRowFunction="sum" dataDxfId="52" totalsRowDxfId="51"/>
    <tableColumn id="3" xr3:uid="{00000000-0010-0000-0100-000003000000}" name="ESTIMATIVA EM %" dataDxfId="50" totalsRowDxfId="49" dataCellStyle="Porcentagem" totalsRowCellStyle="Porcentagem"/>
    <tableColumn id="4" xr3:uid="{00000000-0010-0000-0100-000004000000}" name="ACIMA/ABAIXO" totalsRowFunction="sum" dataDxfId="48" totalsRowDxfId="47">
      <calculatedColumnFormula>'Funcionários-Local-Extras-Marke'!$C3-'Funcionários-Local-Extras-Marke'!$D3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Roupas nesta tabela. Os Valores Acima ou Abaixo e o Total são calculados automaticamente, e o ícone é atualizado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2000000}" name="Festa" displayName="Festa" ref="B19:E27" totalsRowCount="1" headerRowDxfId="46" totalsRowDxfId="45">
  <autoFilter ref="B19:E26" xr:uid="{00000000-0009-0000-0100-00000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CATEGORIA" totalsRowLabel="Total de Custo" dataDxfId="44" totalsRowDxfId="43"/>
    <tableColumn id="2" xr3:uid="{00000000-0010-0000-0200-000002000000}" name="ESTIMADO ANUAL" totalsRowFunction="sum" dataDxfId="42" totalsRowDxfId="41"/>
    <tableColumn id="3" xr3:uid="{00000000-0010-0000-0200-000003000000}" name="ESTIMATIVA EM %" dataDxfId="40" totalsRowDxfId="39" dataCellStyle="Porcentagem" totalsRowCellStyle="Porcentagem"/>
    <tableColumn id="4" xr3:uid="{00000000-0010-0000-0200-000004000000}" name="ACIMA/ABAIXO" totalsRowFunction="sum" dataDxfId="38" totalsRowDxfId="37">
      <calculatedColumnFormula>'Funcionários-Local-Extras-Marke'!$C20-'Funcionários-Local-Extras-Marke'!$D20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a Festa, excluindo Entretenimento e Decoração, nesta tabela. Os Valores Acima ou Abaixo e o Total são calculados automaticamente, e o ícone é atualizado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Música" displayName="Música" ref="B31:E35" totalsRowCount="1" headerRowDxfId="36" totalsRowDxfId="35">
  <autoFilter ref="B31:E34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300-000001000000}" name="CATEGORIA" totalsRowLabel="Total de Gastos Extras" dataDxfId="34" totalsRowDxfId="33"/>
    <tableColumn id="2" xr3:uid="{00000000-0010-0000-0300-000002000000}" name="ESTIMADO ANUAL" totalsRowFunction="sum" dataDxfId="32" totalsRowDxfId="31"/>
    <tableColumn id="3" xr3:uid="{00000000-0010-0000-0300-000003000000}" name="ESTIMATIVA EM %" dataDxfId="30" totalsRowDxfId="29"/>
    <tableColumn id="4" xr3:uid="{00000000-0010-0000-0300-000004000000}" name="ACIMA/ABAIXO" totalsRowFunction="sum" dataDxfId="28" totalsRowDxfId="27">
      <calculatedColumnFormula>'Funcionários-Local-Extras-Marke'!$C32-'Funcionários-Local-Extras-Marke'!$D32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Música e Entretenimento nesta tabela. Os Valores Acima ou Abaixo e o Total são calculados automaticamente, e o ícone é atualizado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4000000}" name="Impressão" displayName="Impressão" ref="B38:E46" totalsRowCount="1" headerRowDxfId="26" totalsRowDxfId="25">
  <tableColumns count="4">
    <tableColumn id="1" xr3:uid="{00000000-0010-0000-0400-000001000000}" name="CATEGORIA" totalsRowLabel="Total de Marketing" totalsRowDxfId="24"/>
    <tableColumn id="2" xr3:uid="{00000000-0010-0000-0400-000002000000}" name="ESTIMADO" totalsRowFunction="sum" totalsRowDxfId="23"/>
    <tableColumn id="3" xr3:uid="{00000000-0010-0000-0400-000003000000}" name="ESTIMATIVA EM %" dataDxfId="22" totalsRowDxfId="21" dataCellStyle="Porcentagem" totalsRowCellStyle="Porcentagem"/>
    <tableColumn id="4" xr3:uid="{00000000-0010-0000-0400-000004000000}" name="ACIMA/ABAIXO" totalsRowFunction="sum" totalsRowDxfId="20">
      <calculatedColumnFormula>'Funcionários-Local-Extras-Marke'!$C39-'Funcionários-Local-Extras-Marke'!$D39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Impressão e Gráfica nesta tabela. Os Valores Acima ou Abaixo e o Total são calculados automaticamente, e o ícone é atualizado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2CD9DA-BE67-4476-B3ED-94AAA93D6D50}" name="Música2" displayName="Música2" ref="B50:E53" totalsRowCount="1" headerRowDxfId="19" totalsRowDxfId="18">
  <autoFilter ref="B50:E52" xr:uid="{542CD9DA-BE67-4476-B3ED-94AAA93D6D50}"/>
  <tableColumns count="4">
    <tableColumn id="1" xr3:uid="{F828AF69-2C3D-4F7C-BAEB-AE441072E02C}" name="CATEGORIA" totalsRowLabel="Total de Ganho" dataDxfId="17" totalsRowDxfId="16"/>
    <tableColumn id="2" xr3:uid="{49218F16-1EAB-4FE3-85CD-202EE002DE31}" name="ESTIMADO" totalsRowFunction="custom" dataDxfId="15" totalsRowDxfId="14">
      <totalsRowFormula>C52</totalsRowFormula>
    </tableColumn>
    <tableColumn id="3" xr3:uid="{B924C15A-4FC9-4943-9D4C-3A0A2C03CA14}" name="REAL" totalsRowFunction="sum" dataDxfId="13" totalsRowDxfId="12"/>
    <tableColumn id="4" xr3:uid="{6A452F63-ECF6-47C3-9821-65724FEBC5DB}" name="ACIMA/ABAIXO" totalsRowFunction="sum" dataDxfId="11" totalsRowDxfId="10">
      <calculatedColumnFormula>'Funcionários-Local-Extras-Marke'!$C51-'Funcionários-Local-Extras-Marke'!$D51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Música e Entretenimento nesta tabela. Os Valores Acima ou Abaixo e o Total são calculados automaticamente, e o ícone é atualizado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6C49C-9654-40DC-9A5F-25C348E80149}" name="Música23" displayName="Música23" ref="B56:E58" totalsRowCount="1" headerRowDxfId="9" totalsRowDxfId="8">
  <autoFilter ref="B56:E57" xr:uid="{4266C49C-9654-40DC-9A5F-25C348E80149}"/>
  <tableColumns count="4">
    <tableColumn id="1" xr3:uid="{5D65B7CF-5AD3-4268-8BC1-C80E53FAD300}" name="CATEGORIA" totalsRowLabel="Total de Ganho" dataDxfId="7" totalsRowDxfId="6"/>
    <tableColumn id="2" xr3:uid="{71F99B25-C26E-47AB-9E9C-02750042D3A6}" name="ESTIMADO" totalsRowFunction="custom" dataDxfId="5" totalsRowDxfId="4">
      <calculatedColumnFormula>Música2[[#Totals],[ESTIMADO]]-C47</calculatedColumnFormula>
      <totalsRowFormula array="1">Música23[ESTIMADO]</totalsRowFormula>
    </tableColumn>
    <tableColumn id="3" xr3:uid="{4D9DCACE-DC44-425B-B8B8-AC07284B5FAE}" name="REAL" totalsRowFunction="sum" dataDxfId="3" totalsRowDxfId="2"/>
    <tableColumn id="4" xr3:uid="{AA5C067B-5ADD-4FAD-950B-40696FBD4EB4}" name="ACIMA/ABAIXO" totalsRowFunction="sum" dataDxfId="1" totalsRowDxfId="0">
      <calculatedColumnFormula>'Funcionários-Local-Extras-Marke'!$C57-'Funcionários-Local-Extras-Marke'!$D57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Música e Entretenimento nesta tabela. Os Valores Acima ou Abaixo e o Total são calculados automaticamente, e o ícone é atualizado"/>
    </ext>
  </extLst>
</table>
</file>

<file path=xl/theme/theme1.xml><?xml version="1.0" encoding="utf-8"?>
<a:theme xmlns:a="http://schemas.openxmlformats.org/drawingml/2006/main" name="Wedding">
  <a:themeElements>
    <a:clrScheme name="Wedding">
      <a:dk1>
        <a:sysClr val="windowText" lastClr="000000"/>
      </a:dk1>
      <a:lt1>
        <a:sysClr val="window" lastClr="FFFFFF"/>
      </a:lt1>
      <a:dk2>
        <a:srgbClr val="142836"/>
      </a:dk2>
      <a:lt2>
        <a:srgbClr val="F0F0F0"/>
      </a:lt2>
      <a:accent1>
        <a:srgbClr val="72CD9F"/>
      </a:accent1>
      <a:accent2>
        <a:srgbClr val="B6CA72"/>
      </a:accent2>
      <a:accent3>
        <a:srgbClr val="CEA273"/>
      </a:accent3>
      <a:accent4>
        <a:srgbClr val="F5A54C"/>
      </a:accent4>
      <a:accent5>
        <a:srgbClr val="CDAFDF"/>
      </a:accent5>
      <a:accent6>
        <a:srgbClr val="DB6D78"/>
      </a:accent6>
      <a:hlink>
        <a:srgbClr val="739BD4"/>
      </a:hlink>
      <a:folHlink>
        <a:srgbClr val="CDAFDF"/>
      </a:folHlink>
    </a:clrScheme>
    <a:fontScheme name="Cambria">
      <a:maj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3" dT="2022-04-01T23:22:43.00" personId="{97E87E9D-ECF8-4E35-9889-A515C6A71A37}" id="{4F5185A9-8010-4F61-810B-0777DA2DE50F}">
    <text>Nesse custo, foi feito um contrato com as montadoras para arcar com 50% do custo.
O valor que está demonstrado é a metade que a empresa tem que arcar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microsoft.com/office/2017/10/relationships/threadedComment" Target="../threadedComments/threadedComment1.xml"/><Relationship Id="rId4" Type="http://schemas.openxmlformats.org/officeDocument/2006/relationships/table" Target="../tables/table2.xm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  <pageSetUpPr fitToPage="1"/>
  </sheetPr>
  <dimension ref="A1:N58"/>
  <sheetViews>
    <sheetView showGridLines="0" zoomScale="130" zoomScaleNormal="130" workbookViewId="0">
      <selection activeCell="B17" sqref="B17"/>
    </sheetView>
  </sheetViews>
  <sheetFormatPr defaultRowHeight="15" customHeight="1" x14ac:dyDescent="0.2"/>
  <cols>
    <col min="1" max="1" width="4.7109375" style="3" customWidth="1"/>
    <col min="2" max="2" width="29.85546875" style="1" bestFit="1" customWidth="1"/>
    <col min="3" max="5" width="19.7109375" customWidth="1"/>
    <col min="6" max="6" width="4.7109375" customWidth="1"/>
    <col min="7" max="7" width="13.7109375" style="104" bestFit="1" customWidth="1"/>
    <col min="8" max="8" width="15.140625" bestFit="1" customWidth="1"/>
    <col min="9" max="9" width="13.7109375" bestFit="1" customWidth="1"/>
    <col min="10" max="10" width="12.5703125" bestFit="1" customWidth="1"/>
    <col min="11" max="11" width="13.7109375" bestFit="1" customWidth="1"/>
    <col min="12" max="12" width="15.140625" bestFit="1" customWidth="1"/>
    <col min="13" max="13" width="13.7109375" bestFit="1" customWidth="1"/>
    <col min="14" max="14" width="12.5703125" bestFit="1" customWidth="1"/>
  </cols>
  <sheetData>
    <row r="1" spans="1:7" ht="30" customHeight="1" x14ac:dyDescent="0.2">
      <c r="A1" s="5" t="s">
        <v>6</v>
      </c>
      <c r="B1" s="8" t="s">
        <v>4</v>
      </c>
      <c r="C1" s="9"/>
      <c r="D1" s="10"/>
      <c r="E1" s="11"/>
      <c r="F1" t="s">
        <v>7</v>
      </c>
    </row>
    <row r="2" spans="1:7" ht="15" customHeight="1" x14ac:dyDescent="0.2">
      <c r="A2" s="7" t="s">
        <v>8</v>
      </c>
      <c r="B2" s="38" t="s">
        <v>0</v>
      </c>
      <c r="C2" s="39" t="s">
        <v>39</v>
      </c>
      <c r="D2" s="39" t="s">
        <v>59</v>
      </c>
      <c r="E2" s="40" t="s">
        <v>3</v>
      </c>
      <c r="F2" t="s">
        <v>7</v>
      </c>
    </row>
    <row r="3" spans="1:7" ht="15" customHeight="1" x14ac:dyDescent="0.2">
      <c r="B3" s="13" t="s">
        <v>46</v>
      </c>
      <c r="C3" s="14">
        <v>120000</v>
      </c>
      <c r="D3" s="48">
        <v>9.8500000000000004E-2</v>
      </c>
      <c r="E3" s="15">
        <f>'Funcionários-Local-Extras-Marke'!$C3-'Funcionários-Local-Extras-Marke'!$D3</f>
        <v>119999.90150000001</v>
      </c>
      <c r="G3" s="105">
        <v>0.66500000000000004</v>
      </c>
    </row>
    <row r="4" spans="1:7" ht="15" customHeight="1" x14ac:dyDescent="0.2">
      <c r="B4" s="13" t="s">
        <v>38</v>
      </c>
      <c r="C4" s="14">
        <v>120000</v>
      </c>
      <c r="D4" s="48">
        <v>9.8500000000000004E-2</v>
      </c>
      <c r="E4" s="15">
        <f>'Funcionários-Local-Extras-Marke'!$C4-'Funcionários-Local-Extras-Marke'!$D4</f>
        <v>119999.90150000001</v>
      </c>
    </row>
    <row r="5" spans="1:7" ht="15" customHeight="1" x14ac:dyDescent="0.2">
      <c r="B5" s="13" t="s">
        <v>35</v>
      </c>
      <c r="C5" s="14">
        <v>120000</v>
      </c>
      <c r="D5" s="48">
        <v>9.8500000000000004E-2</v>
      </c>
      <c r="E5" s="15">
        <f>'Funcionários-Local-Extras-Marke'!$C5-'Funcionários-Local-Extras-Marke'!$D5</f>
        <v>119999.90150000001</v>
      </c>
    </row>
    <row r="6" spans="1:7" ht="15" customHeight="1" x14ac:dyDescent="0.2">
      <c r="B6" s="13" t="s">
        <v>47</v>
      </c>
      <c r="C6" s="14">
        <v>120000</v>
      </c>
      <c r="D6" s="48">
        <v>9.8500000000000004E-2</v>
      </c>
      <c r="E6" s="15">
        <f>'Funcionários-Local-Extras-Marke'!$C6-'Funcionários-Local-Extras-Marke'!$D6</f>
        <v>119999.90150000001</v>
      </c>
    </row>
    <row r="7" spans="1:7" ht="15" customHeight="1" x14ac:dyDescent="0.2">
      <c r="B7" s="13" t="s">
        <v>36</v>
      </c>
      <c r="C7" s="14">
        <v>120000</v>
      </c>
      <c r="D7" s="48">
        <v>9.8500000000000004E-2</v>
      </c>
      <c r="E7" s="15">
        <f>'Funcionários-Local-Extras-Marke'!$C7-'Funcionários-Local-Extras-Marke'!$D7</f>
        <v>119999.90150000001</v>
      </c>
    </row>
    <row r="8" spans="1:7" ht="15" customHeight="1" x14ac:dyDescent="0.2">
      <c r="B8" s="26" t="s">
        <v>37</v>
      </c>
      <c r="C8" s="14">
        <v>150000</v>
      </c>
      <c r="D8" s="48">
        <v>0.123</v>
      </c>
      <c r="E8" s="15">
        <f>'Funcionários-Local-Extras-Marke'!$C8-'Funcionários-Local-Extras-Marke'!$D8</f>
        <v>149999.87700000001</v>
      </c>
    </row>
    <row r="9" spans="1:7" ht="15" customHeight="1" x14ac:dyDescent="0.2">
      <c r="B9" s="13" t="s">
        <v>53</v>
      </c>
      <c r="C9" s="14">
        <v>108000</v>
      </c>
      <c r="D9" s="48">
        <v>8.8700000000000001E-2</v>
      </c>
      <c r="E9" s="15">
        <f>'Funcionários-Local-Extras-Marke'!$C9-'Funcionários-Local-Extras-Marke'!$D9</f>
        <v>107999.91130000001</v>
      </c>
    </row>
    <row r="10" spans="1:7" ht="15" customHeight="1" x14ac:dyDescent="0.2">
      <c r="B10" s="13" t="s">
        <v>52</v>
      </c>
      <c r="C10" s="14">
        <v>108000</v>
      </c>
      <c r="D10" s="48">
        <v>8.8700000000000001E-2</v>
      </c>
      <c r="E10" s="15">
        <f>'Funcionários-Local-Extras-Marke'!$C10-'Funcionários-Local-Extras-Marke'!$D10</f>
        <v>107999.91130000001</v>
      </c>
    </row>
    <row r="11" spans="1:7" ht="15" customHeight="1" x14ac:dyDescent="0.2">
      <c r="B11" s="13" t="s">
        <v>48</v>
      </c>
      <c r="C11" s="14">
        <v>108000</v>
      </c>
      <c r="D11" s="48">
        <v>8.8700000000000001E-2</v>
      </c>
      <c r="E11" s="15">
        <f>'Funcionários-Local-Extras-Marke'!$C11-'Funcionários-Local-Extras-Marke'!$D11</f>
        <v>107999.91130000001</v>
      </c>
    </row>
    <row r="12" spans="1:7" ht="15" customHeight="1" x14ac:dyDescent="0.2">
      <c r="A12" s="6"/>
      <c r="B12" s="13" t="s">
        <v>49</v>
      </c>
      <c r="C12" s="14">
        <v>72000</v>
      </c>
      <c r="D12" s="48">
        <v>5.9200000000000003E-2</v>
      </c>
      <c r="E12" s="15">
        <f>'Funcionários-Local-Extras-Marke'!$C12-'Funcionários-Local-Extras-Marke'!$D12</f>
        <v>71999.940799999997</v>
      </c>
    </row>
    <row r="13" spans="1:7" ht="15" customHeight="1" x14ac:dyDescent="0.2">
      <c r="A13" s="6"/>
      <c r="B13" s="13" t="s">
        <v>50</v>
      </c>
      <c r="C13" s="14">
        <v>72000</v>
      </c>
      <c r="D13" s="48">
        <v>5.9200000000000003E-2</v>
      </c>
      <c r="E13" s="15">
        <f>'Funcionários-Local-Extras-Marke'!$C13-'Funcionários-Local-Extras-Marke'!$D13</f>
        <v>71999.940799999997</v>
      </c>
    </row>
    <row r="14" spans="1:7" ht="15" customHeight="1" x14ac:dyDescent="0.2">
      <c r="A14" s="5"/>
      <c r="B14" s="35" t="s">
        <v>9</v>
      </c>
      <c r="C14" s="36">
        <f>SUBTOTAL(109,Roupas[ESTIMADO ANUAL])</f>
        <v>1218000</v>
      </c>
      <c r="D14" s="49"/>
      <c r="E14" s="37">
        <f>SUBTOTAL(109,Roupas[ACIMA/ABAIXO])</f>
        <v>1217999</v>
      </c>
    </row>
    <row r="15" spans="1:7" ht="15" customHeight="1" x14ac:dyDescent="0.2">
      <c r="A15" s="5"/>
      <c r="B15" s="83" t="s">
        <v>10</v>
      </c>
      <c r="C15" s="84"/>
      <c r="D15" s="84"/>
      <c r="E15" s="85"/>
    </row>
    <row r="16" spans="1:7" ht="15" customHeight="1" x14ac:dyDescent="0.2">
      <c r="A16" s="5"/>
      <c r="B16" s="80" t="s">
        <v>11</v>
      </c>
      <c r="C16" s="81"/>
      <c r="D16" s="81"/>
      <c r="E16" s="82"/>
    </row>
    <row r="17" spans="1:14" ht="15" customHeight="1" x14ac:dyDescent="0.2">
      <c r="A17" s="5"/>
      <c r="B17" s="23"/>
      <c r="C17" s="21"/>
      <c r="D17" s="21"/>
      <c r="E17" s="22"/>
    </row>
    <row r="18" spans="1:14" ht="15" customHeight="1" x14ac:dyDescent="0.2">
      <c r="A18" s="2" t="s">
        <v>12</v>
      </c>
      <c r="B18" s="17" t="s">
        <v>13</v>
      </c>
      <c r="C18" s="18"/>
      <c r="E18" s="12"/>
    </row>
    <row r="19" spans="1:14" ht="15" customHeight="1" x14ac:dyDescent="0.2">
      <c r="A19" s="2" t="s">
        <v>14</v>
      </c>
      <c r="B19" s="38" t="s">
        <v>0</v>
      </c>
      <c r="C19" s="45" t="s">
        <v>39</v>
      </c>
      <c r="D19" s="45" t="s">
        <v>59</v>
      </c>
      <c r="E19" s="46" t="s">
        <v>3</v>
      </c>
    </row>
    <row r="20" spans="1:14" ht="15" customHeight="1" x14ac:dyDescent="0.2">
      <c r="B20" s="13" t="s">
        <v>15</v>
      </c>
      <c r="C20" s="14">
        <v>3000</v>
      </c>
      <c r="D20" s="48">
        <v>3.4000000000000002E-2</v>
      </c>
      <c r="E20" s="15">
        <f>'Funcionários-Local-Extras-Marke'!$C20-'Funcionários-Local-Extras-Marke'!$D20</f>
        <v>2999.9659999999999</v>
      </c>
      <c r="G20" s="105">
        <v>4.8000000000000001E-2</v>
      </c>
    </row>
    <row r="21" spans="1:14" ht="15" customHeight="1" x14ac:dyDescent="0.2">
      <c r="B21" s="13" t="s">
        <v>16</v>
      </c>
      <c r="C21" s="14">
        <v>1500</v>
      </c>
      <c r="D21" s="48">
        <v>1.7500000000000002E-2</v>
      </c>
      <c r="E21" s="15">
        <f>'Funcionários-Local-Extras-Marke'!$C21-'Funcionários-Local-Extras-Marke'!$D21</f>
        <v>1499.9825000000001</v>
      </c>
    </row>
    <row r="22" spans="1:14" ht="15" customHeight="1" x14ac:dyDescent="0.2">
      <c r="B22" s="13" t="s">
        <v>17</v>
      </c>
      <c r="C22" s="14">
        <v>2400</v>
      </c>
      <c r="D22" s="48">
        <v>2.75E-2</v>
      </c>
      <c r="E22" s="15">
        <f>'Funcionários-Local-Extras-Marke'!$C22-'Funcionários-Local-Extras-Marke'!$D22</f>
        <v>2399.9724999999999</v>
      </c>
    </row>
    <row r="23" spans="1:14" ht="15" customHeight="1" x14ac:dyDescent="0.2">
      <c r="B23" s="13" t="s">
        <v>18</v>
      </c>
      <c r="C23" s="14">
        <v>500</v>
      </c>
      <c r="D23" s="48">
        <v>5.0000000000000001E-4</v>
      </c>
      <c r="E23" s="15">
        <f>'Funcionários-Local-Extras-Marke'!$C23-'Funcionários-Local-Extras-Marke'!$D23</f>
        <v>499.99950000000001</v>
      </c>
    </row>
    <row r="24" spans="1:14" ht="15" customHeight="1" x14ac:dyDescent="0.2">
      <c r="B24" s="13" t="s">
        <v>45</v>
      </c>
      <c r="C24" s="14">
        <v>60000</v>
      </c>
      <c r="D24" s="51">
        <v>0.67</v>
      </c>
      <c r="E24" s="15">
        <f>'Funcionários-Local-Extras-Marke'!$C24-'Funcionários-Local-Extras-Marke'!$D24</f>
        <v>59999.33</v>
      </c>
    </row>
    <row r="25" spans="1:14" ht="15" customHeight="1" x14ac:dyDescent="0.2">
      <c r="B25" s="13" t="s">
        <v>43</v>
      </c>
      <c r="C25" s="14">
        <v>22000</v>
      </c>
      <c r="D25" s="48">
        <v>0.25</v>
      </c>
      <c r="E25" s="15">
        <f>'Funcionários-Local-Extras-Marke'!$C25-'Funcionários-Local-Extras-Marke'!$D25</f>
        <v>21999.75</v>
      </c>
    </row>
    <row r="26" spans="1:14" ht="15" customHeight="1" x14ac:dyDescent="0.2">
      <c r="B26" s="13" t="s">
        <v>19</v>
      </c>
      <c r="C26" s="14">
        <v>500</v>
      </c>
      <c r="D26" s="48">
        <v>5.0000000000000001E-4</v>
      </c>
      <c r="E26" s="15">
        <f>'Funcionários-Local-Extras-Marke'!$C26-'Funcionários-Local-Extras-Marke'!$D26</f>
        <v>499.99950000000001</v>
      </c>
    </row>
    <row r="27" spans="1:14" ht="15" customHeight="1" x14ac:dyDescent="0.2">
      <c r="A27" s="5"/>
      <c r="B27" s="35" t="s">
        <v>20</v>
      </c>
      <c r="C27" s="36">
        <f>SUBTOTAL(109,Festa[ESTIMADO ANUAL])</f>
        <v>89900</v>
      </c>
      <c r="D27" s="52"/>
      <c r="E27" s="37">
        <f>SUBTOTAL(109,Festa[ACIMA/ABAIXO])</f>
        <v>89899</v>
      </c>
    </row>
    <row r="28" spans="1:14" ht="15" customHeight="1" x14ac:dyDescent="0.2">
      <c r="B28" s="80" t="s">
        <v>21</v>
      </c>
      <c r="C28" s="81"/>
      <c r="D28" s="81"/>
      <c r="E28" s="82"/>
    </row>
    <row r="29" spans="1:14" ht="15" customHeight="1" x14ac:dyDescent="0.2">
      <c r="B29" s="86"/>
      <c r="C29" s="87"/>
      <c r="D29" s="87"/>
      <c r="E29" s="88"/>
    </row>
    <row r="30" spans="1:14" ht="15" customHeight="1" x14ac:dyDescent="0.2">
      <c r="A30" s="2" t="s">
        <v>22</v>
      </c>
      <c r="B30" s="17" t="s">
        <v>40</v>
      </c>
      <c r="C30" s="18"/>
      <c r="E30" s="12"/>
    </row>
    <row r="31" spans="1:14" ht="15" customHeight="1" x14ac:dyDescent="0.2">
      <c r="A31" s="4" t="s">
        <v>23</v>
      </c>
      <c r="B31" s="38" t="s">
        <v>0</v>
      </c>
      <c r="C31" s="45" t="s">
        <v>39</v>
      </c>
      <c r="D31" s="45" t="s">
        <v>59</v>
      </c>
      <c r="E31" s="46" t="s">
        <v>3</v>
      </c>
    </row>
    <row r="32" spans="1:14" ht="15" customHeight="1" x14ac:dyDescent="0.2">
      <c r="A32" s="5"/>
      <c r="B32" s="13" t="s">
        <v>44</v>
      </c>
      <c r="C32" s="14">
        <v>60000</v>
      </c>
      <c r="D32" s="14">
        <v>0</v>
      </c>
      <c r="E32" s="15">
        <f>'Funcionários-Local-Extras-Marke'!$C32-'Funcionários-Local-Extras-Marke'!$D32</f>
        <v>60000</v>
      </c>
      <c r="G32" s="105">
        <v>0.2215</v>
      </c>
      <c r="K32" s="108">
        <v>0.17499999999999999</v>
      </c>
      <c r="L32" s="109">
        <v>2000000</v>
      </c>
      <c r="M32" s="110">
        <f>L32*K32</f>
        <v>350000</v>
      </c>
      <c r="N32" s="107"/>
    </row>
    <row r="33" spans="1:14" ht="15" customHeight="1" x14ac:dyDescent="0.2">
      <c r="B33" s="13" t="s">
        <v>42</v>
      </c>
      <c r="C33" s="25">
        <f>625000/2</f>
        <v>312500</v>
      </c>
      <c r="D33" s="14">
        <v>0</v>
      </c>
      <c r="E33" s="15">
        <f>'Funcionários-Local-Extras-Marke'!$C33-'Funcionários-Local-Extras-Marke'!$D33</f>
        <v>312500</v>
      </c>
      <c r="K33" s="109">
        <v>130000</v>
      </c>
      <c r="L33" s="109">
        <v>45000</v>
      </c>
      <c r="M33" s="109">
        <v>440000</v>
      </c>
      <c r="N33" s="111">
        <v>10000</v>
      </c>
    </row>
    <row r="34" spans="1:14" ht="15" customHeight="1" x14ac:dyDescent="0.2">
      <c r="B34" s="13" t="s">
        <v>41</v>
      </c>
      <c r="C34" s="25">
        <v>30000</v>
      </c>
      <c r="D34" s="14">
        <v>0</v>
      </c>
      <c r="E34" s="15">
        <f>'Funcionários-Local-Extras-Marke'!$C34-'Funcionários-Local-Extras-Marke'!$D34</f>
        <v>30000</v>
      </c>
    </row>
    <row r="35" spans="1:14" ht="15" customHeight="1" x14ac:dyDescent="0.2">
      <c r="B35" s="35" t="s">
        <v>24</v>
      </c>
      <c r="C35" s="36">
        <f>SUBTOTAL(109,Música[ESTIMADO ANUAL])</f>
        <v>402500</v>
      </c>
      <c r="D35" s="36"/>
      <c r="E35" s="37">
        <f>SUBTOTAL(109,Música[ACIMA/ABAIXO])</f>
        <v>402500</v>
      </c>
    </row>
    <row r="36" spans="1:14" ht="15" customHeight="1" x14ac:dyDescent="0.2">
      <c r="B36" s="89"/>
      <c r="C36" s="90"/>
      <c r="D36" s="90"/>
      <c r="E36" s="91"/>
    </row>
    <row r="37" spans="1:14" ht="15" customHeight="1" x14ac:dyDescent="0.2">
      <c r="A37" s="2" t="s">
        <v>25</v>
      </c>
      <c r="B37" s="17" t="s">
        <v>5</v>
      </c>
      <c r="C37" s="18"/>
      <c r="E37" s="12"/>
    </row>
    <row r="38" spans="1:14" ht="15" customHeight="1" x14ac:dyDescent="0.2">
      <c r="A38" s="3" t="s">
        <v>26</v>
      </c>
      <c r="B38" s="38" t="s">
        <v>0</v>
      </c>
      <c r="C38" s="45" t="s">
        <v>1</v>
      </c>
      <c r="D38" s="45" t="s">
        <v>59</v>
      </c>
      <c r="E38" s="46" t="s">
        <v>3</v>
      </c>
    </row>
    <row r="39" spans="1:14" ht="15" customHeight="1" x14ac:dyDescent="0.2">
      <c r="B39" s="13" t="s">
        <v>27</v>
      </c>
      <c r="C39" s="25">
        <v>5000</v>
      </c>
      <c r="D39" s="48">
        <v>4.1500000000000002E-2</v>
      </c>
      <c r="E39" s="15">
        <f>'Funcionários-Local-Extras-Marke'!$C39-'Funcionários-Local-Extras-Marke'!$D39</f>
        <v>4999.9584999999997</v>
      </c>
      <c r="G39" s="105">
        <v>6.5500000000000003E-2</v>
      </c>
    </row>
    <row r="40" spans="1:14" ht="15" customHeight="1" x14ac:dyDescent="0.2">
      <c r="B40" s="24" t="s">
        <v>28</v>
      </c>
      <c r="C40" s="14">
        <v>5000</v>
      </c>
      <c r="D40" s="48">
        <v>4.1500000000000002E-2</v>
      </c>
      <c r="E40" s="15">
        <f>'Funcionários-Local-Extras-Marke'!$C40-'Funcionários-Local-Extras-Marke'!$D40</f>
        <v>4999.9584999999997</v>
      </c>
    </row>
    <row r="41" spans="1:14" ht="15" customHeight="1" x14ac:dyDescent="0.2">
      <c r="B41" s="13" t="s">
        <v>29</v>
      </c>
      <c r="C41" s="14">
        <v>5000</v>
      </c>
      <c r="D41" s="48">
        <v>4.1500000000000002E-2</v>
      </c>
      <c r="E41" s="15">
        <f>'Funcionários-Local-Extras-Marke'!$C41-'Funcionários-Local-Extras-Marke'!$D41</f>
        <v>4999.9584999999997</v>
      </c>
    </row>
    <row r="42" spans="1:14" ht="15" customHeight="1" x14ac:dyDescent="0.2">
      <c r="B42" s="13" t="s">
        <v>30</v>
      </c>
      <c r="C42" s="14">
        <v>800</v>
      </c>
      <c r="D42" s="48">
        <v>1E-4</v>
      </c>
      <c r="E42" s="15">
        <f>'Funcionários-Local-Extras-Marke'!$C42-'Funcionários-Local-Extras-Marke'!$D42</f>
        <v>799.99990000000003</v>
      </c>
    </row>
    <row r="43" spans="1:14" ht="15" customHeight="1" x14ac:dyDescent="0.2">
      <c r="B43" s="13" t="s">
        <v>31</v>
      </c>
      <c r="C43" s="25">
        <v>30000</v>
      </c>
      <c r="D43" s="48">
        <v>0.25</v>
      </c>
      <c r="E43" s="15">
        <f>'Funcionários-Local-Extras-Marke'!$C43-'Funcionários-Local-Extras-Marke'!$D43</f>
        <v>29999.75</v>
      </c>
    </row>
    <row r="44" spans="1:14" ht="15" customHeight="1" x14ac:dyDescent="0.2">
      <c r="A44" s="5"/>
      <c r="B44" s="26" t="s">
        <v>32</v>
      </c>
      <c r="C44" s="25">
        <v>25000</v>
      </c>
      <c r="D44" s="48">
        <v>0.21</v>
      </c>
      <c r="E44" s="15">
        <f>'Funcionários-Local-Extras-Marke'!$C44-'Funcionários-Local-Extras-Marke'!$D44</f>
        <v>24999.79</v>
      </c>
    </row>
    <row r="45" spans="1:14" ht="15" customHeight="1" x14ac:dyDescent="0.2">
      <c r="B45" s="13" t="s">
        <v>33</v>
      </c>
      <c r="C45" s="14">
        <v>50000</v>
      </c>
      <c r="D45" s="48">
        <v>0.41399999999999998</v>
      </c>
      <c r="E45" s="15">
        <f>'Funcionários-Local-Extras-Marke'!$C45-'Funcionários-Local-Extras-Marke'!$D45</f>
        <v>49999.586000000003</v>
      </c>
    </row>
    <row r="46" spans="1:14" ht="15" customHeight="1" x14ac:dyDescent="0.2">
      <c r="B46" s="35" t="s">
        <v>34</v>
      </c>
      <c r="C46" s="41">
        <f>SUBTOTAL(109,Impressão[ESTIMADO])</f>
        <v>120800</v>
      </c>
      <c r="D46" s="50"/>
      <c r="E46" s="37">
        <f>SUBTOTAL(109,Impressão[ACIMA/ABAIXO])</f>
        <v>120799.00140000001</v>
      </c>
      <c r="G46" s="106">
        <f>SUM(G3+G20+G32+G39)</f>
        <v>1</v>
      </c>
    </row>
    <row r="47" spans="1:14" ht="15" customHeight="1" thickBot="1" x14ac:dyDescent="0.25">
      <c r="B47" s="32" t="s">
        <v>20</v>
      </c>
      <c r="C47" s="33">
        <f>Impressão[[#Totals],[ESTIMADO]]+Música[[#Totals],[ESTIMADO ANUAL]]+Festa[[#Totals],[ESTIMADO ANUAL]]+Roupas[[#Totals],[ESTIMADO ANUAL]]</f>
        <v>1831200</v>
      </c>
      <c r="D47" s="19"/>
      <c r="E47" s="20"/>
    </row>
    <row r="48" spans="1:14" ht="15" customHeight="1" thickBot="1" x14ac:dyDescent="0.25"/>
    <row r="49" spans="2:5" ht="15" customHeight="1" x14ac:dyDescent="0.2">
      <c r="B49" s="27" t="s">
        <v>54</v>
      </c>
      <c r="C49" s="28"/>
      <c r="D49" s="29"/>
      <c r="E49" s="30"/>
    </row>
    <row r="50" spans="2:5" ht="15" customHeight="1" x14ac:dyDescent="0.2">
      <c r="B50" s="38" t="s">
        <v>0</v>
      </c>
      <c r="C50" s="47" t="s">
        <v>1</v>
      </c>
      <c r="D50" s="47" t="s">
        <v>2</v>
      </c>
      <c r="E50" s="46" t="s">
        <v>3</v>
      </c>
    </row>
    <row r="51" spans="2:5" ht="15" customHeight="1" x14ac:dyDescent="0.2">
      <c r="B51" s="13" t="s">
        <v>55</v>
      </c>
      <c r="C51" s="31">
        <v>30000000</v>
      </c>
      <c r="D51" s="31">
        <v>0</v>
      </c>
      <c r="E51" s="15">
        <f>'Funcionários-Local-Extras-Marke'!$C51-'Funcionários-Local-Extras-Marke'!$D51</f>
        <v>30000000</v>
      </c>
    </row>
    <row r="52" spans="2:5" ht="15" customHeight="1" x14ac:dyDescent="0.2">
      <c r="B52" s="13" t="s">
        <v>56</v>
      </c>
      <c r="C52" s="34">
        <f>C51*8%</f>
        <v>2400000</v>
      </c>
      <c r="D52" s="31">
        <v>0</v>
      </c>
      <c r="E52" s="15">
        <f>'Funcionários-Local-Extras-Marke'!$C52-'Funcionários-Local-Extras-Marke'!$D52</f>
        <v>2400000</v>
      </c>
    </row>
    <row r="53" spans="2:5" ht="15" customHeight="1" thickBot="1" x14ac:dyDescent="0.25">
      <c r="B53" s="42" t="s">
        <v>57</v>
      </c>
      <c r="C53" s="43">
        <f>C52</f>
        <v>2400000</v>
      </c>
      <c r="D53" s="43">
        <f>SUBTOTAL(109,Música2[REAL])</f>
        <v>0</v>
      </c>
      <c r="E53" s="44">
        <f>SUBTOTAL(109,Música2[ACIMA/ABAIXO])</f>
        <v>32400000</v>
      </c>
    </row>
    <row r="54" spans="2:5" ht="15" customHeight="1" thickBot="1" x14ac:dyDescent="0.25">
      <c r="C54" s="16"/>
    </row>
    <row r="55" spans="2:5" ht="15" customHeight="1" x14ac:dyDescent="0.2">
      <c r="B55" s="27" t="s">
        <v>51</v>
      </c>
      <c r="C55" s="28"/>
      <c r="D55" s="29"/>
      <c r="E55" s="30"/>
    </row>
    <row r="56" spans="2:5" ht="15" customHeight="1" x14ac:dyDescent="0.2">
      <c r="B56" s="38" t="s">
        <v>0</v>
      </c>
      <c r="C56" s="47" t="s">
        <v>1</v>
      </c>
      <c r="D56" s="47" t="s">
        <v>2</v>
      </c>
      <c r="E56" s="46" t="s">
        <v>3</v>
      </c>
    </row>
    <row r="57" spans="2:5" ht="15" customHeight="1" x14ac:dyDescent="0.2">
      <c r="B57" s="13" t="s">
        <v>58</v>
      </c>
      <c r="C57" s="31">
        <f>Música2[[#Totals],[ESTIMADO]]-C47</f>
        <v>568800</v>
      </c>
      <c r="D57" s="31">
        <v>0</v>
      </c>
      <c r="E57" s="15">
        <f>'Funcionários-Local-Extras-Marke'!$C57-'Funcionários-Local-Extras-Marke'!$D57</f>
        <v>568800</v>
      </c>
    </row>
    <row r="58" spans="2:5" ht="15" customHeight="1" thickBot="1" x14ac:dyDescent="0.25">
      <c r="B58" s="42" t="s">
        <v>57</v>
      </c>
      <c r="C58" s="43" cm="1">
        <f t="array" ref="C58">Música23[ESTIMADO]</f>
        <v>568800</v>
      </c>
      <c r="D58" s="43">
        <f>SUBTOTAL(109,Música23[REAL])</f>
        <v>0</v>
      </c>
      <c r="E58" s="44">
        <f>SUBTOTAL(109,Música23[ACIMA/ABAIXO])</f>
        <v>568800</v>
      </c>
    </row>
  </sheetData>
  <mergeCells count="5">
    <mergeCell ref="B28:E28"/>
    <mergeCell ref="B15:E15"/>
    <mergeCell ref="B29:E29"/>
    <mergeCell ref="B36:E36"/>
    <mergeCell ref="B16:E16"/>
  </mergeCells>
  <printOptions horizontalCentered="1"/>
  <pageMargins left="0.7" right="0.7" top="0.75" bottom="0.75" header="0.3" footer="0.3"/>
  <pageSetup paperSize="9" scale="93" fitToHeight="0" orientation="portrait" r:id="rId1"/>
  <headerFooter differentFirst="1">
    <oddFooter>Page &amp;P of &amp;N</oddFooter>
  </headerFooter>
  <legacyDrawing r:id="rId2"/>
  <tableParts count="6">
    <tablePart r:id="rId3"/>
    <tablePart r:id="rId4"/>
    <tablePart r:id="rId5"/>
    <tablePart r:id="rId6"/>
    <tablePart r:id="rId7"/>
    <tablePart r:id="rId8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3" id="{55199E56-DD9C-4A4F-BED9-16F56CCFDA0D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Gray" iconId="0"/>
              <x14:cfIcon iconSet="NoIcons" iconId="0"/>
              <x14:cfIcon iconSet="3ArrowsGray" iconId="2"/>
            </x14:iconSet>
          </x14:cfRule>
          <xm:sqref>E39:E45 E32:E34 E20:E26 E3:E13</xm:sqref>
        </x14:conditionalFormatting>
        <x14:conditionalFormatting xmlns:xm="http://schemas.microsoft.com/office/excel/2006/main">
          <x14:cfRule type="iconSet" priority="164" id="{FAF49BCC-35D8-4591-BE60-BF0505A8DFBB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Gray" iconId="0"/>
              <x14:cfIcon iconSet="NoIcons" iconId="0"/>
              <x14:cfIcon iconSet="3ArrowsGray" iconId="2"/>
            </x14:iconSet>
          </x14:cfRule>
          <xm:sqref>E51:E52</xm:sqref>
        </x14:conditionalFormatting>
        <x14:conditionalFormatting xmlns:xm="http://schemas.microsoft.com/office/excel/2006/main">
          <x14:cfRule type="iconSet" priority="165" id="{782E429E-BB1B-4802-A1E0-F0C94A54EC7D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Gray" iconId="0"/>
              <x14:cfIcon iconSet="NoIcons" iconId="0"/>
              <x14:cfIcon iconSet="3ArrowsGray" iconId="2"/>
            </x14:iconSet>
          </x14:cfRule>
          <xm:sqref>E57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DBF3-7F69-4F61-9D3E-EFC2AAD82ED6}">
  <dimension ref="B2:M44"/>
  <sheetViews>
    <sheetView tabSelected="1" workbookViewId="0">
      <selection activeCell="C3" sqref="C3"/>
    </sheetView>
  </sheetViews>
  <sheetFormatPr defaultRowHeight="12.75" x14ac:dyDescent="0.2"/>
  <cols>
    <col min="1" max="1" width="9.140625" style="53"/>
    <col min="2" max="2" width="21.85546875" style="53" bestFit="1" customWidth="1"/>
    <col min="3" max="3" width="8.140625" style="53" bestFit="1" customWidth="1"/>
    <col min="4" max="4" width="19.7109375" style="53" bestFit="1" customWidth="1"/>
    <col min="5" max="5" width="9" style="53" bestFit="1" customWidth="1"/>
    <col min="6" max="6" width="9.140625" style="53"/>
    <col min="7" max="7" width="12.28515625" style="53" bestFit="1" customWidth="1"/>
    <col min="8" max="9" width="9.140625" style="53"/>
    <col min="10" max="10" width="4.42578125" style="53" bestFit="1" customWidth="1"/>
    <col min="11" max="16384" width="9.140625" style="53"/>
  </cols>
  <sheetData>
    <row r="2" spans="2:5" x14ac:dyDescent="0.2">
      <c r="B2" s="54" t="s">
        <v>4</v>
      </c>
      <c r="C2" s="54" t="s">
        <v>67</v>
      </c>
      <c r="D2" s="54" t="s">
        <v>60</v>
      </c>
      <c r="E2" s="54" t="s">
        <v>5</v>
      </c>
    </row>
    <row r="3" spans="2:5" x14ac:dyDescent="0.2">
      <c r="B3" s="55">
        <f>'Funcionários-Local-Extras-Marke'!G3</f>
        <v>0.66500000000000004</v>
      </c>
      <c r="C3" s="55">
        <f>'Funcionários-Local-Extras-Marke'!G20</f>
        <v>4.8000000000000001E-2</v>
      </c>
      <c r="D3" s="55">
        <f>'Funcionários-Local-Extras-Marke'!G32</f>
        <v>0.2215</v>
      </c>
      <c r="E3" s="55">
        <f>'Funcionários-Local-Extras-Marke'!G39</f>
        <v>6.5500000000000003E-2</v>
      </c>
    </row>
    <row r="34" spans="2:13" ht="13.5" thickBot="1" x14ac:dyDescent="0.25"/>
    <row r="35" spans="2:13" ht="19.5" thickBot="1" x14ac:dyDescent="0.3">
      <c r="B35" s="95" t="s">
        <v>61</v>
      </c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7"/>
    </row>
    <row r="36" spans="2:13" ht="17.25" thickBot="1" x14ac:dyDescent="0.3">
      <c r="B36" s="67" t="s">
        <v>0</v>
      </c>
      <c r="C36" s="68"/>
      <c r="D36" s="68" t="s">
        <v>64</v>
      </c>
      <c r="E36" s="68"/>
      <c r="F36" s="68"/>
      <c r="G36" s="68" t="s">
        <v>65</v>
      </c>
      <c r="H36" s="69"/>
      <c r="I36" s="69"/>
      <c r="J36" s="68" t="s">
        <v>63</v>
      </c>
      <c r="K36" s="69"/>
      <c r="L36" s="69"/>
      <c r="M36" s="70"/>
    </row>
    <row r="37" spans="2:13" ht="15.75" x14ac:dyDescent="0.25">
      <c r="B37" s="71" t="str">
        <f>'Funcionários-Local-Extras-Marke'!B1</f>
        <v>Funcionários</v>
      </c>
      <c r="C37" s="57"/>
      <c r="D37" s="74">
        <f>Roupas[[#Totals],[ESTIMADO ANUAL]]</f>
        <v>1218000</v>
      </c>
      <c r="E37" s="57"/>
      <c r="F37" s="57"/>
      <c r="G37" s="77">
        <f>'Funcionários-Local-Extras-Marke'!G3</f>
        <v>0.66500000000000004</v>
      </c>
      <c r="H37" s="57"/>
      <c r="I37" s="57"/>
      <c r="J37" s="98"/>
      <c r="K37" s="99"/>
      <c r="L37" s="99"/>
      <c r="M37" s="100"/>
    </row>
    <row r="38" spans="2:13" ht="15.75" x14ac:dyDescent="0.25">
      <c r="B38" s="72" t="str">
        <f>'Funcionários-Local-Extras-Marke'!B18</f>
        <v>Local Físico*</v>
      </c>
      <c r="C38" s="57"/>
      <c r="D38" s="75">
        <f>Festa[[#Totals],[ESTIMADO ANUAL]]</f>
        <v>89900</v>
      </c>
      <c r="E38" s="57"/>
      <c r="F38" s="57"/>
      <c r="G38" s="78">
        <f>'Funcionários-Local-Extras-Marke'!G20</f>
        <v>4.8000000000000001E-2</v>
      </c>
      <c r="H38" s="57"/>
      <c r="I38" s="57"/>
      <c r="J38" s="101"/>
      <c r="K38" s="102"/>
      <c r="L38" s="102"/>
      <c r="M38" s="103"/>
    </row>
    <row r="39" spans="2:13" ht="15.75" x14ac:dyDescent="0.25">
      <c r="B39" s="72" t="str">
        <f>'Funcionários-Local-Extras-Marke'!B30</f>
        <v>Gastos com Veículos</v>
      </c>
      <c r="C39" s="57"/>
      <c r="D39" s="75">
        <f>Música[[#Totals],[ESTIMADO ANUAL]]</f>
        <v>402500</v>
      </c>
      <c r="E39" s="57"/>
      <c r="F39" s="57"/>
      <c r="G39" s="78">
        <f>'Funcionários-Local-Extras-Marke'!G32</f>
        <v>0.2215</v>
      </c>
      <c r="H39" s="57"/>
      <c r="I39" s="57"/>
      <c r="J39" s="101"/>
      <c r="K39" s="102"/>
      <c r="L39" s="102"/>
      <c r="M39" s="103"/>
    </row>
    <row r="40" spans="2:13" ht="16.5" thickBot="1" x14ac:dyDescent="0.3">
      <c r="B40" s="73" t="str">
        <f>'Funcionários-Local-Extras-Marke'!B37</f>
        <v>Marketing</v>
      </c>
      <c r="C40" s="57"/>
      <c r="D40" s="76">
        <f>Impressão[[#Totals],[ESTIMADO]]</f>
        <v>120800</v>
      </c>
      <c r="E40" s="57"/>
      <c r="F40" s="57"/>
      <c r="G40" s="79">
        <f>'Funcionários-Local-Extras-Marke'!G39</f>
        <v>6.5500000000000003E-2</v>
      </c>
      <c r="H40" s="57"/>
      <c r="I40" s="57"/>
      <c r="J40" s="92"/>
      <c r="K40" s="93"/>
      <c r="L40" s="93"/>
      <c r="M40" s="94"/>
    </row>
    <row r="41" spans="2:13" ht="16.5" thickBot="1" x14ac:dyDescent="0.3">
      <c r="B41" s="58" t="s">
        <v>62</v>
      </c>
      <c r="C41" s="59"/>
      <c r="D41" s="60">
        <f>SUM(D37:D40)</f>
        <v>1831200</v>
      </c>
      <c r="E41" s="59"/>
      <c r="F41" s="59"/>
      <c r="G41" s="61">
        <f>SUM(G37:G40)</f>
        <v>1</v>
      </c>
      <c r="H41" s="62"/>
      <c r="I41" s="62"/>
      <c r="J41" s="62"/>
      <c r="K41" s="62"/>
      <c r="L41" s="62"/>
      <c r="M41" s="63"/>
    </row>
    <row r="42" spans="2:13" ht="16.5" thickBot="1" x14ac:dyDescent="0.3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64"/>
    </row>
    <row r="43" spans="2:13" ht="15.75" x14ac:dyDescent="0.25">
      <c r="B43" s="71" t="s">
        <v>66</v>
      </c>
      <c r="C43" s="65"/>
      <c r="D43" s="74">
        <f>'Funcionários-Local-Extras-Marke'!C52</f>
        <v>2400000</v>
      </c>
      <c r="E43" s="65"/>
      <c r="F43" s="65"/>
      <c r="G43" s="65"/>
      <c r="H43" s="65"/>
      <c r="I43" s="65"/>
      <c r="J43" s="98"/>
      <c r="K43" s="99"/>
      <c r="L43" s="99"/>
      <c r="M43" s="100"/>
    </row>
    <row r="44" spans="2:13" ht="16.5" thickBot="1" x14ac:dyDescent="0.3">
      <c r="B44" s="73" t="str">
        <f>'Funcionários-Local-Extras-Marke'!B55</f>
        <v>PPR</v>
      </c>
      <c r="C44" s="66"/>
      <c r="D44" s="76">
        <f>D43-D41</f>
        <v>568800</v>
      </c>
      <c r="E44" s="66"/>
      <c r="F44" s="66"/>
      <c r="G44" s="66"/>
      <c r="H44" s="66"/>
      <c r="I44" s="66"/>
      <c r="J44" s="92"/>
      <c r="K44" s="93"/>
      <c r="L44" s="93"/>
      <c r="M44" s="94"/>
    </row>
  </sheetData>
  <mergeCells count="7">
    <mergeCell ref="J44:M44"/>
    <mergeCell ref="B35:M35"/>
    <mergeCell ref="J37:M37"/>
    <mergeCell ref="J38:M38"/>
    <mergeCell ref="J39:M39"/>
    <mergeCell ref="J40:M40"/>
    <mergeCell ref="J43:M43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8D081558299543A3D90C741E9D9A9A" ma:contentTypeVersion="8" ma:contentTypeDescription="Crie um novo documento." ma:contentTypeScope="" ma:versionID="6307e9d03a483d8aaaad55333a2d33a3">
  <xsd:schema xmlns:xsd="http://www.w3.org/2001/XMLSchema" xmlns:xs="http://www.w3.org/2001/XMLSchema" xmlns:p="http://schemas.microsoft.com/office/2006/metadata/properties" xmlns:ns2="a4d4739c-b3d2-4350-8f47-3b8a709ccb2d" targetNamespace="http://schemas.microsoft.com/office/2006/metadata/properties" ma:root="true" ma:fieldsID="9ddc1d36326b7f09edaeafea200ec074" ns2:_="">
    <xsd:import namespace="a4d4739c-b3d2-4350-8f47-3b8a709ccb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4739c-b3d2-4350-8f47-3b8a709cc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3F9F67-1E60-41F1-8D0A-2C9144BB57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900851-B275-4B05-8F5D-F815934E1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d4739c-b3d2-4350-8f47-3b8a709ccb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5B775D-9D4C-4008-98F9-E820ECDFE50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TM04036858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9</vt:i4>
      </vt:variant>
    </vt:vector>
  </HeadingPairs>
  <TitlesOfParts>
    <vt:vector size="11" baseType="lpstr">
      <vt:lpstr>Funcionários-Local-Extras-Marke</vt:lpstr>
      <vt:lpstr>Gráfico-Custo</vt:lpstr>
      <vt:lpstr>'Funcionários-Local-Extras-Marke'!Titulos_de_impressao</vt:lpstr>
      <vt:lpstr>Total_da_Festa_est</vt:lpstr>
      <vt:lpstr>Total_da_Festa_real</vt:lpstr>
      <vt:lpstr>Total_de_Impressão_gráfica_est</vt:lpstr>
      <vt:lpstr>Total_de_Impressão_gráfica_real</vt:lpstr>
      <vt:lpstr>Total_de_Música_entretenimento_est</vt:lpstr>
      <vt:lpstr>Total_de_Música_entretenimento_real</vt:lpstr>
      <vt:lpstr>Total_de_Roupas_est</vt:lpstr>
      <vt:lpstr>Total_de_Roupas_real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Heder Luiz Santos</dc:creator>
  <cp:keywords/>
  <dc:description/>
  <cp:lastModifiedBy>Cássio</cp:lastModifiedBy>
  <cp:revision/>
  <dcterms:created xsi:type="dcterms:W3CDTF">2018-05-29T12:35:03Z</dcterms:created>
  <dcterms:modified xsi:type="dcterms:W3CDTF">2022-04-06T17:27:20Z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0x010100438D081558299543A3D90C741E9D9A9A</vt:lpwstr>
  </property>
</Properties>
</file>