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T:\Publica\TI0320\Cassio\"/>
    </mc:Choice>
  </mc:AlternateContent>
  <xr:revisionPtr revIDLastSave="0" documentId="13_ncr:1_{6E49AD05-9291-481D-96C1-DB7E06FE2D5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Orçamento de Empresa" sheetId="1" r:id="rId1"/>
    <sheet name="Funcionários-Local-Extras-Marke" sheetId="2" r:id="rId2"/>
  </sheets>
  <definedNames>
    <definedName name="_xlnm.Print_Titles" localSheetId="1">'Funcionários-Local-Extras-Marke'!$2:$2</definedName>
    <definedName name="Total_da_Festa_est">Festa[[#Totals],[ESTIMADO ANUAL]]</definedName>
    <definedName name="Total_da_Festa_real">Festa[[#Totals],[REAL]]</definedName>
    <definedName name="Total_de_Decoração_est">#REF!</definedName>
    <definedName name="Total_de_Decoração_real">#REF!</definedName>
    <definedName name="Total_de_Flores_est">#REF!</definedName>
    <definedName name="Total_de_Flores_real">#REF!</definedName>
    <definedName name="Total_de_Fotografia_est">#REF!</definedName>
    <definedName name="Total_de_Fotografia_real">#REF!</definedName>
    <definedName name="Total_de_Impressão_gráfica_est">Impressão[[#Totals],[ESTIMADO]]</definedName>
    <definedName name="Total_de_Impressão_gráfica_real">Impressão[[#Totals],[REAL]]</definedName>
    <definedName name="Total_de_Música_entretenimento_est">Música[[#Totals],[ESTIMADO]]</definedName>
    <definedName name="Total_de_Música_entretenimento_real">Música[[#Totals],[REAL]]</definedName>
    <definedName name="Total_de_Outras_despesas_est">#REF!</definedName>
    <definedName name="Total_de_Outras_despesas_real">#REF!</definedName>
    <definedName name="Total_de_Presentes_est">#REF!</definedName>
    <definedName name="Total_de_Presentes_real">#REF!</definedName>
    <definedName name="Total_de_Roupas_est">Roupas[[#Totals],[ESTIMADO ANUAL]]</definedName>
    <definedName name="Total_de_Roupas_real">Roupas[[#Totals],[REAL]]</definedName>
    <definedName name="Total_de_Viagem_transporte_est">#REF!</definedName>
    <definedName name="Total_de_Viagem_transporte_rea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E53" i="2" s="1"/>
  <c r="D54" i="2"/>
  <c r="E52" i="2"/>
  <c r="C34" i="2"/>
  <c r="E10" i="2"/>
  <c r="E14" i="2"/>
  <c r="E13" i="2"/>
  <c r="E35" i="2"/>
  <c r="E5" i="2"/>
  <c r="D47" i="2"/>
  <c r="E10" i="1" s="1"/>
  <c r="C47" i="2"/>
  <c r="D10" i="1" s="1"/>
  <c r="D36" i="2"/>
  <c r="E9" i="1" s="1"/>
  <c r="C36" i="2"/>
  <c r="D9" i="1" s="1"/>
  <c r="D28" i="2"/>
  <c r="E8" i="1" s="1"/>
  <c r="C28" i="2"/>
  <c r="D8" i="1" s="1"/>
  <c r="D15" i="2"/>
  <c r="E7" i="1" s="1"/>
  <c r="C15" i="2"/>
  <c r="D7" i="1" s="1"/>
  <c r="E12" i="2"/>
  <c r="C48" i="2" l="1"/>
  <c r="E54" i="2"/>
  <c r="E46" i="2"/>
  <c r="E45" i="2"/>
  <c r="E44" i="2"/>
  <c r="E43" i="2"/>
  <c r="E42" i="2"/>
  <c r="E41" i="2"/>
  <c r="E40" i="2"/>
  <c r="E34" i="2"/>
  <c r="E33" i="2"/>
  <c r="E27" i="2"/>
  <c r="E26" i="2"/>
  <c r="E25" i="2"/>
  <c r="E24" i="2"/>
  <c r="E23" i="2"/>
  <c r="E22" i="2"/>
  <c r="E21" i="2"/>
  <c r="E9" i="2"/>
  <c r="E11" i="2"/>
  <c r="E8" i="2"/>
  <c r="E7" i="2"/>
  <c r="E6" i="2"/>
  <c r="E4" i="2"/>
  <c r="E3" i="2"/>
  <c r="E36" i="2" l="1"/>
  <c r="E47" i="2"/>
  <c r="E28" i="2"/>
  <c r="E15" i="2"/>
  <c r="C2" i="1"/>
  <c r="E11" i="1" l="1"/>
  <c r="F10" i="1"/>
  <c r="F9" i="1"/>
  <c r="F8" i="1"/>
  <c r="D11" i="1"/>
  <c r="F7" i="1"/>
  <c r="F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tc={423E396C-BC7A-4789-AFE6-1C43DEF629DD}</author>
    <author>tc={4F5185A9-8010-4F61-810B-0777DA2DE50F}</author>
  </authors>
  <commentList>
    <comment ref="B14" authorId="0" shapeId="0" xr:uid="{423E396C-BC7A-4789-AFE6-1C43DEF629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é um instrumento que integra capital e trabalho, tendo como principal objetivo o aumento da produtividade de forma que, nesta situação, a remuneração dos funcionários varia conforme o alcance das metas da organização.</t>
      </text>
    </comment>
    <comment ref="C34" authorId="1" shapeId="0" xr:uid="{4F5185A9-8010-4F61-810B-0777DA2DE5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Nesse custo, foi feito um contrato com as montadoras para arcar com 50% do custo.
O valor que está demonstrado é a metade que a empresa tem que arcar</t>
      </text>
    </comment>
  </commentList>
</comments>
</file>

<file path=xl/sharedStrings.xml><?xml version="1.0" encoding="utf-8"?>
<sst xmlns="http://schemas.openxmlformats.org/spreadsheetml/2006/main" count="92" uniqueCount="69">
  <si>
    <t>Crie um Orçamento de casamento nesta planilha. Atualize o resumo e o gráfico na planilha atual inserindo detalhes nas tabelas das planilhas Roupas-Festa-Música-Fotos e Decor-Flores-Presentes-Viagem. Instruções úteis sobre como usar esta planilha estão nas células desta coluna. O rótulo Data do casamento está na célula C1.</t>
  </si>
  <si>
    <t>Data do Levantamento:</t>
  </si>
  <si>
    <t>Insira a Data do casamento na célula C2. Os Dias restantes são calculados automaticamente na célula E2.</t>
  </si>
  <si>
    <t>O título desta planilha está na célula C3. A próxima instrução está na célula A6.</t>
  </si>
  <si>
    <t>Resumo do orçamento Demetrivs</t>
  </si>
  <si>
    <t>A Tabela de resumo do orçamento que começa na célula C6 é atualizada automaticamente. A próxima instrução está na célula A19.</t>
  </si>
  <si>
    <t>CATEGORIA</t>
  </si>
  <si>
    <t>ESTIMADO</t>
  </si>
  <si>
    <t>REAL</t>
  </si>
  <si>
    <t>ACIMA/ABAIXO</t>
  </si>
  <si>
    <t>Funcionários</t>
  </si>
  <si>
    <t>Local Físico</t>
  </si>
  <si>
    <t>Gastos Extras</t>
  </si>
  <si>
    <t>Marketing</t>
  </si>
  <si>
    <t>Total de despesas</t>
  </si>
  <si>
    <t>O gráfico de pizza na célula C19 é atualizado automaticamente.</t>
  </si>
  <si>
    <t>O gráfico de pizza que mostra a porcentagem de despesas de cada categoria está nesta célula.</t>
  </si>
  <si>
    <t>Insira os custos Real e Estimado para cada categoria nas respectivas tabelas desta planilha. O valor acima ou abaixo é calculado automaticamente. O rótulo Roupas está na célula à direita. Instruções úteis sobre como usar esta planilha estão nas células desta coluna. Pressione Seta para baixo para começar.</t>
  </si>
  <si>
    <t xml:space="preserve"> </t>
  </si>
  <si>
    <t xml:space="preserve"> Insira os detalhes na tabela Roupas, começando na célula à direita. A próxima instrução está na célula A18.</t>
  </si>
  <si>
    <t>Total de Custo¹</t>
  </si>
  <si>
    <r>
      <t>¹</t>
    </r>
    <r>
      <rPr>
        <i/>
        <sz val="9"/>
        <rFont val="Cambria"/>
        <family val="1"/>
        <scheme val="minor"/>
      </rPr>
      <t xml:space="preserve"> custo de salários + beneficios e impostos.</t>
    </r>
  </si>
  <si>
    <t>²  Multiplicador de Funcionários</t>
  </si>
  <si>
    <t>O rótulo Festa está na célula à direita.</t>
  </si>
  <si>
    <t>Local Físico*</t>
  </si>
  <si>
    <t>Insira na tabela que começa na célula à direita os custos com a Festa, excluindo os custos com Entretenimento e Decoração. A próxima instrução está na célula A31.</t>
  </si>
  <si>
    <t>Luz</t>
  </si>
  <si>
    <t>Água</t>
  </si>
  <si>
    <t>Internet</t>
  </si>
  <si>
    <t>Insumos para o Escritório</t>
  </si>
  <si>
    <t>Periféricos Escritório / Galpão</t>
  </si>
  <si>
    <t>Total de Custo</t>
  </si>
  <si>
    <t>* Locação mensal</t>
  </si>
  <si>
    <t>O rótulo Música ou Entretenimento está na célula à direita.</t>
  </si>
  <si>
    <t>Insira os detalhes na tabela Música, começando na célula à direita. A próxima instrução está na célula A37.</t>
  </si>
  <si>
    <t>Total de Gastos Extras</t>
  </si>
  <si>
    <t>O rótulo Impressão ou Gráfica está na célula à direita.</t>
  </si>
  <si>
    <t>Insira os detalhes na tabela Impressão, começando na célula à direita. A próxima instrução está na célula A50.</t>
  </si>
  <si>
    <t>Mídias Sociais</t>
  </si>
  <si>
    <t>Newsletter (E-mail MKT)</t>
  </si>
  <si>
    <t>Banners Divulgação</t>
  </si>
  <si>
    <t>Cartões Divulgação</t>
  </si>
  <si>
    <t>Show Room</t>
  </si>
  <si>
    <t>Brindes Personalizados</t>
  </si>
  <si>
    <t>Patrocínios</t>
  </si>
  <si>
    <t>Total de Marketing</t>
  </si>
  <si>
    <t>CFO (Cássio)</t>
  </si>
  <si>
    <t>A definir (Maxwell)</t>
  </si>
  <si>
    <t>CEO (Ismael)</t>
  </si>
  <si>
    <t>COO (Heder)</t>
  </si>
  <si>
    <t>ESTIMADO ANUAL</t>
  </si>
  <si>
    <t>Gastos com Veículos</t>
  </si>
  <si>
    <t>Seguro do carro</t>
  </si>
  <si>
    <t>Documentação do carro</t>
  </si>
  <si>
    <t>Seguro patrimonial</t>
  </si>
  <si>
    <t>Carro (Translado)</t>
  </si>
  <si>
    <t>Galpão / Escritório</t>
  </si>
  <si>
    <t>CCO (Djeniffer)</t>
  </si>
  <si>
    <t>CTO (Aryon)</t>
  </si>
  <si>
    <t>Equipe do Desenvolvimento (3)</t>
  </si>
  <si>
    <t>Equipe Financeiro (2)</t>
  </si>
  <si>
    <t>Equipe Operacional (2)</t>
  </si>
  <si>
    <t>PPR</t>
  </si>
  <si>
    <t>Equipe de Comercial (3)</t>
  </si>
  <si>
    <t>Equipe de Marketing (3)</t>
  </si>
  <si>
    <t>Ganhos com a Venda</t>
  </si>
  <si>
    <t>Estimativa de vendas</t>
  </si>
  <si>
    <t>ganho da empresa 8%</t>
  </si>
  <si>
    <t>Total de 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</si>
</sst>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$-416]d\-mmm\-yy;@"/>
    <numFmt numFmtId="167" formatCode="#,##0.00_ ;\-#,##0.00\ "/>
  </numFmts>
  <fonts count="38" x14ac:knownFonts="1">
    <font>
      <sz val="10"/>
      <name val="Cambria"/>
      <family val="2"/>
      <scheme val="minor"/>
    </font>
    <font>
      <sz val="11"/>
      <color theme="1"/>
      <name val="Cambria"/>
      <family val="2"/>
      <scheme val="minor"/>
    </font>
    <font>
      <sz val="8"/>
      <name val="Arial"/>
      <family val="2"/>
    </font>
    <font>
      <sz val="24"/>
      <color theme="3"/>
      <name val="Cambria"/>
      <family val="2"/>
      <scheme val="major"/>
    </font>
    <font>
      <sz val="10"/>
      <name val="Cambria"/>
      <family val="2"/>
      <scheme val="minor"/>
    </font>
    <font>
      <sz val="12"/>
      <color theme="3"/>
      <name val="Cambria"/>
      <family val="1"/>
      <scheme val="major"/>
    </font>
    <font>
      <b/>
      <sz val="12"/>
      <color theme="3"/>
      <name val="Cambria"/>
      <family val="1"/>
      <scheme val="major"/>
    </font>
    <font>
      <b/>
      <sz val="10"/>
      <color theme="3"/>
      <name val="Cambria"/>
      <family val="2"/>
      <scheme val="minor"/>
    </font>
    <font>
      <b/>
      <sz val="10"/>
      <color theme="0"/>
      <name val="Cambria"/>
      <family val="1"/>
      <scheme val="minor"/>
    </font>
    <font>
      <b/>
      <sz val="10"/>
      <color theme="0"/>
      <name val="Cambria"/>
      <family val="2"/>
      <scheme val="minor"/>
    </font>
    <font>
      <b/>
      <sz val="11.5"/>
      <color theme="3"/>
      <name val="Cambria"/>
      <family val="2"/>
      <scheme val="minor"/>
    </font>
    <font>
      <i/>
      <sz val="10"/>
      <color theme="1" tint="0.24994659260841701"/>
      <name val="Cambria"/>
      <family val="2"/>
      <scheme val="major"/>
    </font>
    <font>
      <sz val="26"/>
      <color theme="3"/>
      <name val="Cambria"/>
      <family val="2"/>
      <scheme val="major"/>
    </font>
    <font>
      <sz val="10"/>
      <color theme="4" tint="0.79998168889431442"/>
      <name val="Cambria"/>
      <family val="2"/>
      <scheme val="minor"/>
    </font>
    <font>
      <sz val="10"/>
      <color theme="0"/>
      <name val="Cambria"/>
      <family val="2"/>
      <scheme val="minor"/>
    </font>
    <font>
      <sz val="11"/>
      <color theme="0"/>
      <name val="Calibri"/>
      <family val="2"/>
    </font>
    <font>
      <b/>
      <sz val="11.5"/>
      <color theme="0"/>
      <name val="Cambria"/>
      <family val="2"/>
      <scheme val="minor"/>
    </font>
    <font>
      <b/>
      <sz val="9"/>
      <color theme="0"/>
      <name val="Cambria"/>
      <family val="2"/>
      <scheme val="minor"/>
    </font>
    <font>
      <sz val="10"/>
      <name val="Cambria"/>
      <family val="1"/>
      <scheme val="minor"/>
    </font>
    <font>
      <b/>
      <sz val="10"/>
      <name val="Cambria"/>
      <family val="1"/>
      <scheme val="minor"/>
    </font>
    <font>
      <b/>
      <sz val="10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3F3F3F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sz val="11"/>
      <color theme="0"/>
      <name val="Cambria"/>
      <family val="2"/>
      <scheme val="minor"/>
    </font>
    <font>
      <i/>
      <sz val="10"/>
      <name val="Cambria"/>
      <family val="1"/>
      <scheme val="minor"/>
    </font>
    <font>
      <i/>
      <sz val="9"/>
      <name val="Cambria"/>
      <family val="1"/>
      <scheme val="minor"/>
    </font>
    <font>
      <u/>
      <sz val="10"/>
      <name val="Cambria"/>
      <family val="2"/>
      <scheme val="minor"/>
    </font>
    <font>
      <b/>
      <sz val="11.5"/>
      <color theme="3"/>
      <name val="Cambria"/>
      <family val="1"/>
      <scheme val="minor"/>
    </font>
    <font>
      <sz val="24"/>
      <color theme="3"/>
      <name val="Cambria"/>
      <family val="1"/>
      <scheme val="major"/>
    </font>
    <font>
      <sz val="10"/>
      <color theme="0" tint="-4.9989318521683403E-2"/>
      <name val="Cambria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5353"/>
        <bgColor indexed="64"/>
      </patternFill>
    </fill>
    <fill>
      <patternFill patternType="solid">
        <fgColor rgb="FFA9A9A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0" fillId="0" borderId="0" applyNumberFormat="0" applyFill="0" applyProtection="0">
      <alignment vertical="center"/>
    </xf>
    <xf numFmtId="0" fontId="7" fillId="6" borderId="0" applyNumberFormat="0" applyBorder="0" applyProtection="0">
      <alignment vertical="center"/>
    </xf>
    <xf numFmtId="0" fontId="10" fillId="0" borderId="0" applyNumberFormat="0" applyFill="0" applyAlignment="0" applyProtection="0"/>
    <xf numFmtId="0" fontId="11" fillId="0" borderId="0" applyNumberFormat="0" applyFill="0" applyBorder="0" applyAlignment="0" applyProtection="0"/>
    <xf numFmtId="0" fontId="7" fillId="5" borderId="0" applyNumberFormat="0" applyAlignment="0" applyProtection="0"/>
    <xf numFmtId="4" fontId="4" fillId="3" borderId="0" applyBorder="0" applyProtection="0">
      <alignment horizontal="right" indent="1"/>
    </xf>
    <xf numFmtId="0" fontId="12" fillId="0" borderId="0" applyNumberFormat="0" applyFill="0" applyBorder="0" applyProtection="0">
      <alignment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1" applyNumberFormat="0" applyAlignment="0" applyProtection="0"/>
    <xf numFmtId="0" fontId="26" fillId="11" borderId="2" applyNumberFormat="0" applyAlignment="0" applyProtection="0"/>
    <xf numFmtId="0" fontId="27" fillId="11" borderId="1" applyNumberFormat="0" applyAlignment="0" applyProtection="0"/>
    <xf numFmtId="0" fontId="28" fillId="0" borderId="3" applyNumberFormat="0" applyFill="0" applyAlignment="0" applyProtection="0"/>
    <xf numFmtId="0" fontId="29" fillId="12" borderId="4" applyNumberFormat="0" applyAlignment="0" applyProtection="0"/>
    <xf numFmtId="0" fontId="30" fillId="0" borderId="0" applyNumberFormat="0" applyFill="0" applyBorder="0" applyAlignment="0" applyProtection="0"/>
    <xf numFmtId="0" fontId="4" fillId="13" borderId="5" applyNumberFormat="0" applyFont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0" xfId="0" applyFill="1"/>
    <xf numFmtId="0" fontId="0" fillId="3" borderId="0" xfId="0" applyFill="1" applyAlignment="1">
      <alignment horizontal="left" vertical="center" indent="1"/>
    </xf>
    <xf numFmtId="0" fontId="0" fillId="4" borderId="0" xfId="0" applyFill="1"/>
    <xf numFmtId="0" fontId="0" fillId="4" borderId="0" xfId="0" applyFill="1" applyAlignment="1">
      <alignment horizontal="right" vertical="center" indent="1"/>
    </xf>
    <xf numFmtId="0" fontId="5" fillId="4" borderId="0" xfId="0" applyFont="1" applyFill="1"/>
    <xf numFmtId="0" fontId="5" fillId="4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16" fillId="0" borderId="0" xfId="0" applyFont="1" applyAlignment="1">
      <alignment wrapText="1"/>
    </xf>
    <xf numFmtId="0" fontId="8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4" fillId="3" borderId="0" xfId="0" applyFont="1" applyFill="1"/>
    <xf numFmtId="0" fontId="0" fillId="3" borderId="0" xfId="0" applyFill="1" applyAlignment="1">
      <alignment horizontal="center"/>
    </xf>
    <xf numFmtId="0" fontId="17" fillId="0" borderId="0" xfId="0" applyFont="1" applyAlignment="1">
      <alignment vertical="center" wrapText="1"/>
    </xf>
    <xf numFmtId="166" fontId="6" fillId="4" borderId="0" xfId="0" applyNumberFormat="1" applyFont="1" applyFill="1" applyAlignment="1">
      <alignment horizontal="left" vertical="top"/>
    </xf>
    <xf numFmtId="0" fontId="10" fillId="0" borderId="6" xfId="3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 applyAlignment="1">
      <alignment horizontal="left" vertical="center" wrapText="1"/>
    </xf>
    <xf numFmtId="167" fontId="0" fillId="0" borderId="0" xfId="0" applyNumberFormat="1" applyAlignment="1">
      <alignment horizontal="right" vertical="center"/>
    </xf>
    <xf numFmtId="167" fontId="0" fillId="0" borderId="10" xfId="0" applyNumberFormat="1" applyBorder="1" applyAlignment="1">
      <alignment horizontal="right" vertical="center"/>
    </xf>
    <xf numFmtId="167" fontId="0" fillId="0" borderId="0" xfId="0" applyNumberFormat="1"/>
    <xf numFmtId="0" fontId="10" fillId="0" borderId="9" xfId="3" applyBorder="1" applyAlignment="1">
      <alignment wrapText="1"/>
    </xf>
    <xf numFmtId="0" fontId="3" fillId="0" borderId="0" xfId="0" applyFont="1" applyAlignment="1">
      <alignment horizontal="center" vertical="center"/>
    </xf>
    <xf numFmtId="167" fontId="0" fillId="0" borderId="12" xfId="0" applyNumberFormat="1" applyBorder="1"/>
    <xf numFmtId="167" fontId="0" fillId="0" borderId="13" xfId="0" applyNumberFormat="1" applyBorder="1"/>
    <xf numFmtId="0" fontId="32" fillId="0" borderId="0" xfId="0" applyFont="1"/>
    <xf numFmtId="0" fontId="32" fillId="0" borderId="10" xfId="0" applyFont="1" applyBorder="1"/>
    <xf numFmtId="0" fontId="33" fillId="0" borderId="9" xfId="0" applyFont="1" applyBorder="1"/>
    <xf numFmtId="0" fontId="20" fillId="0" borderId="0" xfId="1" applyBorder="1">
      <alignment vertical="center"/>
    </xf>
    <xf numFmtId="0" fontId="0" fillId="0" borderId="0" xfId="0" applyBorder="1"/>
    <xf numFmtId="4" fontId="0" fillId="0" borderId="0" xfId="6" applyFont="1" applyFill="1" applyBorder="1">
      <alignment horizontal="right" indent="1"/>
    </xf>
    <xf numFmtId="0" fontId="0" fillId="0" borderId="0" xfId="0" applyBorder="1" applyAlignment="1">
      <alignment vertical="center"/>
    </xf>
    <xf numFmtId="167" fontId="19" fillId="0" borderId="0" xfId="0" applyNumberFormat="1" applyFont="1" applyBorder="1" applyAlignment="1">
      <alignment vertical="center"/>
    </xf>
    <xf numFmtId="0" fontId="20" fillId="0" borderId="0" xfId="1" applyBorder="1" applyAlignment="1">
      <alignment horizontal="center" vertical="center"/>
    </xf>
    <xf numFmtId="4" fontId="0" fillId="0" borderId="0" xfId="6" applyFont="1" applyFill="1" applyBorder="1" applyAlignment="1">
      <alignment horizontal="center"/>
    </xf>
    <xf numFmtId="167" fontId="18" fillId="0" borderId="0" xfId="0" applyNumberFormat="1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  <xf numFmtId="0" fontId="34" fillId="0" borderId="9" xfId="0" applyFont="1" applyBorder="1" applyAlignment="1">
      <alignment horizontal="left" vertical="center" wrapText="1"/>
    </xf>
    <xf numFmtId="167" fontId="0" fillId="0" borderId="0" xfId="0" applyNumberFormat="1" applyFont="1" applyAlignment="1">
      <alignment horizontal="right" vertical="center"/>
    </xf>
    <xf numFmtId="44" fontId="0" fillId="0" borderId="0" xfId="10" applyFont="1"/>
    <xf numFmtId="44" fontId="0" fillId="0" borderId="0" xfId="10" applyFont="1" applyFill="1" applyBorder="1"/>
    <xf numFmtId="0" fontId="0" fillId="0" borderId="9" xfId="0" applyFont="1" applyBorder="1" applyAlignment="1">
      <alignment horizontal="left" vertical="center" wrapText="1"/>
    </xf>
    <xf numFmtId="0" fontId="35" fillId="0" borderId="6" xfId="3" applyFont="1" applyBorder="1" applyAlignment="1">
      <alignment wrapText="1"/>
    </xf>
    <xf numFmtId="0" fontId="36" fillId="0" borderId="7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8" xfId="0" applyFont="1" applyBorder="1"/>
    <xf numFmtId="167" fontId="0" fillId="0" borderId="0" xfId="0" applyNumberFormat="1" applyBorder="1" applyAlignment="1">
      <alignment horizontal="right" vertical="center"/>
    </xf>
    <xf numFmtId="0" fontId="19" fillId="0" borderId="11" xfId="0" applyFont="1" applyBorder="1"/>
    <xf numFmtId="167" fontId="19" fillId="0" borderId="12" xfId="0" applyNumberFormat="1" applyFont="1" applyBorder="1"/>
    <xf numFmtId="167" fontId="18" fillId="0" borderId="0" xfId="0" applyNumberFormat="1" applyFont="1" applyBorder="1" applyAlignment="1">
      <alignment horizontal="right" vertical="center"/>
    </xf>
    <xf numFmtId="0" fontId="12" fillId="3" borderId="0" xfId="7" applyFill="1" applyAlignment="1">
      <alignment vertical="center"/>
    </xf>
    <xf numFmtId="0" fontId="13" fillId="3" borderId="0" xfId="0" applyFont="1" applyFill="1" applyAlignment="1">
      <alignment horizontal="center"/>
    </xf>
    <xf numFmtId="0" fontId="33" fillId="0" borderId="9" xfId="0" applyFont="1" applyBorder="1" applyAlignment="1"/>
    <xf numFmtId="0" fontId="33" fillId="0" borderId="0" xfId="0" applyFont="1" applyAlignment="1"/>
    <xf numFmtId="0" fontId="33" fillId="0" borderId="10" xfId="0" applyFont="1" applyBorder="1" applyAlignment="1"/>
    <xf numFmtId="0" fontId="32" fillId="0" borderId="9" xfId="0" applyFont="1" applyBorder="1" applyAlignment="1"/>
    <xf numFmtId="0" fontId="32" fillId="0" borderId="0" xfId="0" applyFont="1" applyAlignment="1"/>
    <xf numFmtId="0" fontId="32" fillId="0" borderId="10" xfId="0" applyFont="1" applyBorder="1" applyAlignment="1"/>
    <xf numFmtId="0" fontId="11" fillId="0" borderId="9" xfId="4" applyBorder="1" applyAlignment="1"/>
    <xf numFmtId="0" fontId="11" fillId="0" borderId="0" xfId="4" applyBorder="1" applyAlignment="1"/>
    <xf numFmtId="0" fontId="11" fillId="0" borderId="10" xfId="4" applyBorder="1" applyAlignme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38" borderId="9" xfId="0" applyFill="1" applyBorder="1"/>
    <xf numFmtId="167" fontId="0" fillId="38" borderId="0" xfId="0" applyNumberFormat="1" applyFill="1"/>
    <xf numFmtId="167" fontId="0" fillId="38" borderId="10" xfId="0" applyNumberFormat="1" applyFill="1" applyBorder="1"/>
    <xf numFmtId="0" fontId="37" fillId="37" borderId="9" xfId="0" applyFont="1" applyFill="1" applyBorder="1"/>
    <xf numFmtId="0" fontId="37" fillId="37" borderId="0" xfId="0" applyFont="1" applyFill="1" applyAlignment="1">
      <alignment horizontal="center"/>
    </xf>
    <xf numFmtId="0" fontId="37" fillId="37" borderId="10" xfId="0" applyFont="1" applyFill="1" applyBorder="1" applyAlignment="1">
      <alignment horizontal="center"/>
    </xf>
    <xf numFmtId="167" fontId="0" fillId="38" borderId="0" xfId="0" applyNumberFormat="1" applyFill="1" applyBorder="1"/>
    <xf numFmtId="0" fontId="0" fillId="38" borderId="11" xfId="0" applyFill="1" applyBorder="1"/>
    <xf numFmtId="167" fontId="0" fillId="38" borderId="12" xfId="0" applyNumberFormat="1" applyFill="1" applyBorder="1"/>
    <xf numFmtId="167" fontId="0" fillId="38" borderId="13" xfId="0" applyNumberFormat="1" applyFill="1" applyBorder="1"/>
    <xf numFmtId="0" fontId="37" fillId="37" borderId="0" xfId="0" applyFont="1" applyFill="1"/>
    <xf numFmtId="0" fontId="37" fillId="37" borderId="10" xfId="0" applyFont="1" applyFill="1" applyBorder="1"/>
    <xf numFmtId="0" fontId="37" fillId="37" borderId="0" xfId="0" applyFont="1" applyFill="1" applyBorder="1"/>
  </cellXfs>
  <cellStyles count="47">
    <cellStyle name="20% - Ênfase1" xfId="6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4" builtinId="26" customBuiltin="1"/>
    <cellStyle name="Cálculo" xfId="19" builtinId="22" customBuiltin="1"/>
    <cellStyle name="Célula de Verificação" xfId="21" builtinId="23" customBuiltin="1"/>
    <cellStyle name="Célula Vinculada" xfId="20" builtinId="24" customBuiltin="1"/>
    <cellStyle name="Ênfase1" xfId="24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7" builtinId="20" customBuiltin="1"/>
    <cellStyle name="Moeda" xfId="10" builtinId="4" customBuiltin="1"/>
    <cellStyle name="Moeda [0]" xfId="11" builtinId="7" customBuiltin="1"/>
    <cellStyle name="Neutro" xfId="16" builtinId="28" customBuiltin="1"/>
    <cellStyle name="Normal" xfId="0" builtinId="0" customBuiltin="1"/>
    <cellStyle name="Nota" xfId="23" builtinId="10" customBuiltin="1"/>
    <cellStyle name="Porcentagem" xfId="12" builtinId="5" customBuiltin="1"/>
    <cellStyle name="Ruim" xfId="15" builtinId="27" customBuiltin="1"/>
    <cellStyle name="Saída" xfId="18" builtinId="21" customBuiltin="1"/>
    <cellStyle name="Separador de milhares [0]" xfId="9" builtinId="6" customBuiltin="1"/>
    <cellStyle name="Texto de Aviso" xfId="22" builtinId="11" customBuiltin="1"/>
    <cellStyle name="Texto Explicativo" xfId="4" builtinId="53" customBuiltin="1"/>
    <cellStyle name="Título" xfId="7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13" builtinId="19" customBuiltin="1"/>
    <cellStyle name="Total" xfId="5" builtinId="25" customBuiltin="1"/>
    <cellStyle name="Vírgula" xfId="8" builtinId="3" customBuiltin="1"/>
  </cellStyles>
  <dxfs count="62">
    <dxf>
      <font>
        <strike val="0"/>
        <outline val="0"/>
        <shadow val="0"/>
        <u val="none"/>
        <vertAlign val="baseline"/>
        <sz val="10"/>
        <color theme="0" tint="-4.9989318521683403E-2"/>
        <name val="Cambria"/>
        <family val="2"/>
        <scheme val="minor"/>
      </font>
      <fill>
        <patternFill patternType="solid">
          <fgColor indexed="64"/>
          <bgColor rgb="FF305353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Cambria"/>
        <family val="2"/>
        <scheme val="minor"/>
      </font>
      <fill>
        <patternFill patternType="solid">
          <fgColor indexed="64"/>
          <bgColor rgb="FF305353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Cambria"/>
        <family val="2"/>
        <scheme val="minor"/>
      </font>
      <fill>
        <patternFill patternType="solid">
          <fgColor indexed="64"/>
          <bgColor rgb="FF305353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Cambria"/>
        <family val="2"/>
        <scheme val="minor"/>
      </font>
      <fill>
        <patternFill patternType="solid">
          <fgColor indexed="64"/>
          <bgColor rgb="FF305353"/>
        </patternFill>
      </fill>
    </dxf>
    <dxf>
      <fill>
        <patternFill patternType="solid">
          <fgColor indexed="64"/>
          <bgColor rgb="FFA9A9A9"/>
        </patternFill>
      </fill>
      <alignment horizontal="general" vertical="bottom" textRotation="0" wrapText="0" indent="0" justifyLastLine="0" shrinkToFit="0" readingOrder="0"/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/>
        <top/>
        <bottom style="medium">
          <color indexed="64"/>
        </bottom>
      </border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/>
        <top/>
        <bottom style="medium">
          <color indexed="64"/>
        </bottom>
      </border>
    </dxf>
    <dxf>
      <fill>
        <patternFill patternType="solid">
          <fgColor indexed="64"/>
          <bgColor rgb="FFA9A9A9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ill>
        <patternFill patternType="solid">
          <fgColor indexed="64"/>
          <bgColor rgb="FFA9A9A9"/>
        </patternFill>
      </fill>
      <alignment horizontal="general" vertical="bottom" textRotation="0" wrapText="0" indent="0" justifyLastLine="0" shrinkToFit="0" readingOrder="0"/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fill>
        <patternFill patternType="solid">
          <fgColor indexed="64"/>
          <bgColor rgb="FFA9A9A9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rgb="FFA9A9A9"/>
        </patternFill>
      </fill>
      <alignment horizontal="general" vertical="bottom" textRotation="0" wrapText="0" indent="0" justifyLastLine="0" shrinkToFit="0" readingOrder="0"/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fill>
        <patternFill patternType="solid">
          <fgColor indexed="64"/>
          <bgColor rgb="FFA9A9A9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fill>
        <patternFill patternType="solid">
          <fgColor indexed="64"/>
          <bgColor rgb="FFA9A9A9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0" tint="-4.9989318521683403E-2"/>
        <name val="Cambria"/>
        <family val="2"/>
        <scheme val="minor"/>
      </font>
      <fill>
        <patternFill patternType="solid">
          <fgColor indexed="64"/>
          <bgColor rgb="FF305353"/>
        </patternFill>
      </fill>
    </dxf>
    <dxf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  <border diagonalUp="0" diagonalDown="0" outline="0">
        <left/>
        <right style="medium">
          <color indexed="64"/>
        </right>
        <top/>
        <bottom/>
      </border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numFmt numFmtId="167" formatCode="#,##0.00_ ;\-#,##0.00\ "/>
      <fill>
        <patternFill patternType="solid">
          <fgColor indexed="64"/>
          <bgColor rgb="FFA9A9A9"/>
        </patternFill>
      </fill>
    </dxf>
    <dxf>
      <fill>
        <patternFill patternType="solid">
          <fgColor indexed="64"/>
          <bgColor rgb="FFA9A9A9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numFmt numFmtId="167" formatCode="#,##0.00_ ;\-#,##0.00\ "/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167" formatCode="#,##0.00_ ;\-#,##0.00\ 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mbria"/>
        <family val="1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auto="1"/>
        <name val="Cambria"/>
        <family val="2"/>
        <scheme val="minor"/>
      </font>
      <numFmt numFmtId="0" formatCode="General"/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color theme="3"/>
      </font>
      <fill>
        <patternFill>
          <bgColor theme="4" tint="0.79998168889431442"/>
        </patternFill>
      </fill>
    </dxf>
    <dxf>
      <font>
        <b/>
        <color theme="1"/>
      </font>
    </dxf>
    <dxf>
      <font>
        <b/>
        <i val="0"/>
        <color theme="3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Orçamento de casamento" defaultPivotStyle="PivotStyleLight16">
    <tableStyle name="Orçamento de casamento" pivot="0" count="4" xr9:uid="{00000000-0011-0000-FFFF-FFFF00000000}">
      <tableStyleElement type="wholeTable" dxfId="61"/>
      <tableStyleElement type="headerRow" dxfId="60"/>
      <tableStyleElement type="totalRow" dxfId="59"/>
      <tableStyleElement type="lastColumn" dxfId="58"/>
    </tableStyle>
    <tableStyle name="Resumo do orçamento de casamento" pivot="0" count="3" xr9:uid="{00000000-0011-0000-FFFF-FFFF01000000}">
      <tableStyleElement type="wholeTable" dxfId="57"/>
      <tableStyleElement type="headerRow" dxfId="56"/>
      <tableStyleElement type="totalRow" dxfId="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05353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'Orçamento de Empresa'!$E$6</c:f>
              <c:strCache>
                <c:ptCount val="1"/>
                <c:pt idx="0">
                  <c:v>REAL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C-4E38-9CFD-DFCD549FCC39}"/>
              </c:ext>
            </c:extLst>
          </c:dPt>
          <c:dPt>
            <c:idx val="1"/>
            <c:bubble3D val="0"/>
            <c:spPr>
              <a:solidFill>
                <a:schemeClr val="accent1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C-4E38-9CFD-DFCD549FCC39}"/>
              </c:ext>
            </c:extLst>
          </c:dPt>
          <c:dPt>
            <c:idx val="2"/>
            <c:bubble3D val="0"/>
            <c:spPr>
              <a:solidFill>
                <a:schemeClr val="accent1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C-4E38-9CFD-DFCD549FCC39}"/>
              </c:ext>
            </c:extLst>
          </c:dPt>
          <c:dPt>
            <c:idx val="3"/>
            <c:bubble3D val="0"/>
            <c:spPr>
              <a:solidFill>
                <a:schemeClr val="accent1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C-4E38-9CFD-DFCD549FCC39}"/>
              </c:ext>
            </c:extLst>
          </c:dPt>
          <c:dPt>
            <c:idx val="4"/>
            <c:bubble3D val="0"/>
            <c:spPr>
              <a:solidFill>
                <a:schemeClr val="accent1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C-4E38-9CFD-DFCD549FCC39}"/>
              </c:ext>
            </c:extLst>
          </c:dPt>
          <c:dPt>
            <c:idx val="5"/>
            <c:bubble3D val="0"/>
            <c:spPr>
              <a:solidFill>
                <a:schemeClr val="accent1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C-4E38-9CFD-DFCD549FCC39}"/>
              </c:ext>
            </c:extLst>
          </c:dPt>
          <c:dPt>
            <c:idx val="6"/>
            <c:bubble3D val="0"/>
            <c:spPr>
              <a:solidFill>
                <a:schemeClr val="accent1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C-4E38-9CFD-DFCD549FCC39}"/>
              </c:ext>
            </c:extLst>
          </c:dPt>
          <c:dPt>
            <c:idx val="7"/>
            <c:bubble3D val="0"/>
            <c:spPr>
              <a:solidFill>
                <a:schemeClr val="accent1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C-4E38-9CFD-DFCD549FCC39}"/>
              </c:ext>
            </c:extLst>
          </c:dPt>
          <c:dPt>
            <c:idx val="8"/>
            <c:bubble3D val="0"/>
            <c:spPr>
              <a:solidFill>
                <a:schemeClr val="accent1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C-4E38-9CFD-DFCD549FCC39}"/>
              </c:ext>
            </c:extLst>
          </c:dPt>
          <c:dPt>
            <c:idx val="9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C-4E38-9CFD-DFCD549FCC39}"/>
              </c:ext>
            </c:extLst>
          </c:dPt>
          <c:dLbls>
            <c:dLbl>
              <c:idx val="1"/>
              <c:layout>
                <c:manualLayout>
                  <c:x val="-2.3691046047553312E-2"/>
                  <c:y val="-9.755985540325598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0C-4E38-9CFD-DFCD549FC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'Orçamento de Empresa'!$C$7:$C$10</c:f>
              <c:strCache>
                <c:ptCount val="4"/>
                <c:pt idx="0">
                  <c:v>Funcionários</c:v>
                </c:pt>
                <c:pt idx="1">
                  <c:v>Local Físico</c:v>
                </c:pt>
                <c:pt idx="2">
                  <c:v>Gastos Extras</c:v>
                </c:pt>
                <c:pt idx="3">
                  <c:v>Marketing</c:v>
                </c:pt>
              </c:strCache>
            </c:strRef>
          </c:cat>
          <c:val>
            <c:numRef>
              <c:f>'Orçamento de Empresa'!$E$7:$E$10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80C-4E38-9CFD-DFCD549FC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35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312208</xdr:colOff>
      <xdr:row>12</xdr:row>
      <xdr:rowOff>0</xdr:rowOff>
    </xdr:from>
    <xdr:to>
      <xdr:col>6</xdr:col>
      <xdr:colOff>321128</xdr:colOff>
      <xdr:row>37</xdr:row>
      <xdr:rowOff>10583</xdr:rowOff>
    </xdr:to>
    <xdr:graphicFrame macro="">
      <xdr:nvGraphicFramePr>
        <xdr:cNvPr id="4" name="ResumoDoOrçamentoDeCasamento" descr="Gráfico de pizza que mostra a porcentagem de despesas de cada categori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SSIO RODRIGUES BRAGA" id="{97E87E9D-ECF8-4E35-9889-A515C6A71A37}" userId="S::cassio.rbraga@senacsp.edu.br::70b205e4-ccb9-441b-9d8f-e0b6bc17dbf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ResumoDoOrçamento" displayName="ResumoDoOrçamento" ref="C6:F11" totalsRowCount="1" headerRowDxfId="54" totalsRowCellStyle="Total">
  <autoFilter ref="C6:F10" xr:uid="{00000000-0009-0000-0100-00000B000000}"/>
  <tableColumns count="4">
    <tableColumn id="1" xr3:uid="{00000000-0010-0000-0000-000001000000}" name="CATEGORIA" totalsRowLabel="Total de despesas" totalsRowDxfId="53" dataCellStyle="Normal"/>
    <tableColumn id="2" xr3:uid="{00000000-0010-0000-0000-000002000000}" name="ESTIMADO" totalsRowFunction="sum" dataDxfId="52" totalsRowDxfId="51"/>
    <tableColumn id="3" xr3:uid="{00000000-0010-0000-0000-000003000000}" name="REAL" totalsRowFunction="sum" dataDxfId="50" totalsRowDxfId="49"/>
    <tableColumn id="4" xr3:uid="{00000000-0010-0000-0000-000004000000}" name="ACIMA/ABAIXO" totalsRowFunction="sum" dataDxfId="48" totalsRowDxfId="47">
      <calculatedColumnFormula>ResumoDoOrçamento[[#This Row],[ESTIMADO]]-ResumoDoOrçamento[[#This Row],[REAL]]</calculatedColumnFormula>
    </tableColumn>
  </tableColumns>
  <tableStyleInfo name="Resumo do orçamento de casamento" showFirstColumn="1" showLastColumn="0" showRowStripes="0" showColumnStripes="0"/>
  <extLst>
    <ext xmlns:x14="http://schemas.microsoft.com/office/spreadsheetml/2009/9/main" uri="{504A1905-F514-4f6f-8877-14C23A59335A}">
      <x14:table altTextSummary="A categoria, os valores Acima ou Abaixo e o custo real e estimado com bar são atualizados automaticamente nesta tabe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Roupas" displayName="Roupas" ref="B2:E15" totalsRowCount="1" headerRowDxfId="24" totalsRowDxfId="25">
  <autoFilter ref="B2:E14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IA" totalsRowLabel="Total de Custo¹" dataDxfId="46" totalsRowDxfId="29"/>
    <tableColumn id="2" xr3:uid="{00000000-0010-0000-0100-000002000000}" name="ESTIMADO ANUAL" totalsRowFunction="sum" dataDxfId="45" totalsRowDxfId="28"/>
    <tableColumn id="3" xr3:uid="{00000000-0010-0000-0100-000003000000}" name="REAL" totalsRowFunction="sum" dataDxfId="44" totalsRowDxfId="27"/>
    <tableColumn id="4" xr3:uid="{00000000-0010-0000-0100-000004000000}" name="ACIMA/ABAIXO" totalsRowFunction="sum" dataDxfId="43" totalsRowDxfId="26">
      <calculatedColumnFormula>'Funcionários-Local-Extras-Marke'!$C3-'Funcionários-Local-Extras-Marke'!$D3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Roupas nesta tabela. Os Valores Acima ou Abaixo e o Total são calculados automaticamente, e o ícone é atualizado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Festa" displayName="Festa" ref="B20:E28" totalsRowCount="1" headerRowDxfId="3" totalsRowDxfId="19">
  <autoFilter ref="B20:E27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IA" totalsRowLabel="Total de Custo" dataDxfId="42" totalsRowDxfId="23"/>
    <tableColumn id="2" xr3:uid="{00000000-0010-0000-0200-000002000000}" name="ESTIMADO ANUAL" totalsRowFunction="sum" dataDxfId="41" totalsRowDxfId="22"/>
    <tableColumn id="3" xr3:uid="{00000000-0010-0000-0200-000003000000}" name="REAL" totalsRowFunction="sum" dataDxfId="40" totalsRowDxfId="21"/>
    <tableColumn id="4" xr3:uid="{00000000-0010-0000-0200-000004000000}" name="ACIMA/ABAIXO" totalsRowFunction="sum" dataDxfId="39" totalsRowDxfId="20">
      <calculatedColumnFormula>'Funcionários-Local-Extras-Marke'!$C21-'Funcionários-Local-Extras-Marke'!$D21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a Festa, excluindo Entretenimento e Decoração, nesta tabela. Os Valores Acima ou Abaixo e o Total são calculados automaticamente, e o ícone é atualizado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Música" displayName="Música" ref="B32:E36" totalsRowCount="1" headerRowDxfId="2" totalsRowDxfId="14">
  <autoFilter ref="B32:E35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IA" totalsRowLabel="Total de Gastos Extras" dataDxfId="38" totalsRowDxfId="18"/>
    <tableColumn id="2" xr3:uid="{00000000-0010-0000-0300-000002000000}" name="ESTIMADO" totalsRowFunction="sum" dataDxfId="37" totalsRowDxfId="17"/>
    <tableColumn id="3" xr3:uid="{00000000-0010-0000-0300-000003000000}" name="REAL" totalsRowFunction="sum" dataDxfId="36" totalsRowDxfId="16"/>
    <tableColumn id="4" xr3:uid="{00000000-0010-0000-0300-000004000000}" name="ACIMA/ABAIXO" totalsRowFunction="sum" dataDxfId="35" totalsRowDxfId="15">
      <calculatedColumnFormula>'Funcionários-Local-Extras-Marke'!$C33-'Funcionários-Local-Extras-Marke'!$D33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Música e Entretenimento nesta tabela. Os Valores Acima ou Abaixo e o Total são calculados automaticamente, e o ícone é atualizado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Impressão" displayName="Impressão" ref="B39:E47" totalsRowCount="1" headerRowDxfId="1" totalsRowDxfId="9">
  <tableColumns count="4">
    <tableColumn id="1" xr3:uid="{00000000-0010-0000-0400-000001000000}" name="CATEGORIA" totalsRowLabel="Total de Marketing" totalsRowDxfId="13"/>
    <tableColumn id="2" xr3:uid="{00000000-0010-0000-0400-000002000000}" name="ESTIMADO" totalsRowFunction="sum" totalsRowDxfId="12"/>
    <tableColumn id="3" xr3:uid="{00000000-0010-0000-0400-000003000000}" name="REAL" totalsRowFunction="sum" dataDxfId="34" totalsRowDxfId="11"/>
    <tableColumn id="4" xr3:uid="{00000000-0010-0000-0400-000004000000}" name="ACIMA/ABAIXO" totalsRowFunction="sum" totalsRowDxfId="10">
      <calculatedColumnFormula>'Funcionários-Local-Extras-Marke'!$C40-'Funcionários-Local-Extras-Marke'!$D40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Impressão e Gráfica nesta tabela. Os Valores Acima ou Abaixo e o Total são calculados automaticamente, e o ícone é atualizado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CD9DA-BE67-4476-B3ED-94AAA93D6D50}" name="Música2" displayName="Música2" ref="B51:E54" totalsRowCount="1" headerRowDxfId="0" totalsRowDxfId="4">
  <autoFilter ref="B51:E53" xr:uid="{542CD9DA-BE67-4476-B3ED-94AAA93D6D50}"/>
  <tableColumns count="4">
    <tableColumn id="1" xr3:uid="{F828AF69-2C3D-4F7C-BAEB-AE441072E02C}" name="CATEGORIA" totalsRowLabel="Total de Ganho" dataDxfId="33" totalsRowDxfId="8"/>
    <tableColumn id="2" xr3:uid="{49218F16-1EAB-4FE3-85CD-202EE002DE31}" name="ESTIMADO" totalsRowFunction="custom" dataDxfId="32" totalsRowDxfId="7">
      <totalsRowFormula>C53</totalsRowFormula>
    </tableColumn>
    <tableColumn id="3" xr3:uid="{B924C15A-4FC9-4943-9D4C-3A0A2C03CA14}" name="REAL" totalsRowFunction="sum" dataDxfId="31" totalsRowDxfId="6"/>
    <tableColumn id="4" xr3:uid="{6A452F63-ECF6-47C3-9821-65724FEBC5DB}" name="ACIMA/ABAIXO" totalsRowFunction="sum" dataDxfId="30" totalsRowDxfId="5">
      <calculatedColumnFormula>'Funcionários-Local-Extras-Marke'!$C52-'Funcionários-Local-Extras-Marke'!$D52</calculatedColumnFormula>
    </tableColumn>
  </tableColumns>
  <tableStyleInfo name="Orçamento de casamento" showFirstColumn="0" showLastColumn="0" showRowStripes="1" showColumnStripes="0"/>
  <extLst>
    <ext xmlns:x14="http://schemas.microsoft.com/office/spreadsheetml/2009/9/main" uri="{504A1905-F514-4f6f-8877-14C23A59335A}">
      <x14:table altTextSummary="Insira o item da Categoria e os Custos reais e estimados com Música e Entretenimento nesta tabela. Os Valores Acima ou Abaixo e o Total são calculados automaticamente, e o ícone é atualizado"/>
    </ext>
  </extLst>
</table>
</file>

<file path=xl/theme/theme1.xml><?xml version="1.0" encoding="utf-8"?>
<a:theme xmlns:a="http://schemas.openxmlformats.org/drawingml/2006/main" name="Wedding">
  <a:themeElements>
    <a:clrScheme name="Wedding">
      <a:dk1>
        <a:sysClr val="windowText" lastClr="000000"/>
      </a:dk1>
      <a:lt1>
        <a:sysClr val="window" lastClr="FFFFFF"/>
      </a:lt1>
      <a:dk2>
        <a:srgbClr val="142836"/>
      </a:dk2>
      <a:lt2>
        <a:srgbClr val="F0F0F0"/>
      </a:lt2>
      <a:accent1>
        <a:srgbClr val="72CD9F"/>
      </a:accent1>
      <a:accent2>
        <a:srgbClr val="B6CA72"/>
      </a:accent2>
      <a:accent3>
        <a:srgbClr val="CEA273"/>
      </a:accent3>
      <a:accent4>
        <a:srgbClr val="F5A54C"/>
      </a:accent4>
      <a:accent5>
        <a:srgbClr val="CDAFDF"/>
      </a:accent5>
      <a:accent6>
        <a:srgbClr val="DB6D78"/>
      </a:accent6>
      <a:hlink>
        <a:srgbClr val="739BD4"/>
      </a:hlink>
      <a:folHlink>
        <a:srgbClr val="CDAFDF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2-04-01T23:19:19.92" personId="{97E87E9D-ECF8-4E35-9889-A515C6A71A37}" id="{423E396C-BC7A-4789-AFE6-1C43DEF629DD}">
    <text>é um instrumento que integra capital e trabalho, tendo como principal objetivo o aumento da produtividade de forma que, nesta situação, a remuneração dos funcionários varia conforme o alcance das metas da organização.</text>
  </threadedComment>
  <threadedComment ref="C34" dT="2022-04-01T23:22:43.00" personId="{97E87E9D-ECF8-4E35-9889-A515C6A71A37}" id="{4F5185A9-8010-4F61-810B-0777DA2DE50F}">
    <text>Nesse custo, foi feito um contrato com as montadoras para arcar com 50% do custo.
O valor que está demonstrado é a metade que a empresa tem que arcar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G38"/>
  <sheetViews>
    <sheetView showGridLines="0" zoomScale="140" zoomScaleNormal="140" zoomScaleSheetLayoutView="50" workbookViewId="0">
      <selection activeCell="J16" sqref="J16"/>
    </sheetView>
  </sheetViews>
  <sheetFormatPr defaultRowHeight="12.75" x14ac:dyDescent="0.2"/>
  <cols>
    <col min="1" max="1" width="4.7109375" style="13" customWidth="1"/>
    <col min="2" max="2" width="4.7109375" customWidth="1"/>
    <col min="3" max="3" width="26.7109375" customWidth="1"/>
    <col min="4" max="6" width="19.7109375" customWidth="1"/>
    <col min="7" max="8" width="4.7109375" customWidth="1"/>
  </cols>
  <sheetData>
    <row r="1" spans="1:7" s="2" customFormat="1" ht="41.25" customHeight="1" x14ac:dyDescent="0.25">
      <c r="A1" s="10" t="s">
        <v>0</v>
      </c>
      <c r="B1" s="6"/>
      <c r="C1" s="18" t="s">
        <v>1</v>
      </c>
      <c r="D1" s="5"/>
      <c r="E1" s="6"/>
      <c r="F1" s="6"/>
      <c r="G1" s="6"/>
    </row>
    <row r="2" spans="1:7" ht="30.75" customHeight="1" x14ac:dyDescent="0.25">
      <c r="A2" s="11" t="s">
        <v>2</v>
      </c>
      <c r="B2" s="5"/>
      <c r="C2" s="23">
        <f ca="1">TODAY()+365</f>
        <v>45017</v>
      </c>
      <c r="D2" s="17"/>
      <c r="E2" s="8"/>
      <c r="F2" s="19"/>
      <c r="G2" s="7"/>
    </row>
    <row r="3" spans="1:7" s="1" customFormat="1" ht="14.25" customHeight="1" x14ac:dyDescent="0.2">
      <c r="A3" s="11" t="s">
        <v>3</v>
      </c>
      <c r="B3" s="4"/>
      <c r="C3" s="62" t="s">
        <v>4</v>
      </c>
      <c r="D3" s="62"/>
      <c r="E3" s="62"/>
      <c r="F3" s="62"/>
      <c r="G3" s="3"/>
    </row>
    <row r="4" spans="1:7" s="1" customFormat="1" ht="14.25" customHeight="1" x14ac:dyDescent="0.2">
      <c r="A4" s="12"/>
      <c r="B4" s="4"/>
      <c r="C4" s="62"/>
      <c r="D4" s="62"/>
      <c r="E4" s="62"/>
      <c r="F4" s="62"/>
      <c r="G4" s="3"/>
    </row>
    <row r="5" spans="1:7" s="1" customFormat="1" ht="37.5" customHeight="1" x14ac:dyDescent="0.2">
      <c r="A5" s="12"/>
      <c r="B5" s="4"/>
      <c r="C5" s="62"/>
      <c r="D5" s="62"/>
      <c r="E5" s="62"/>
      <c r="F5" s="62"/>
      <c r="G5" s="3"/>
    </row>
    <row r="6" spans="1:7" s="1" customFormat="1" ht="15" customHeight="1" x14ac:dyDescent="0.2">
      <c r="A6" s="11" t="s">
        <v>5</v>
      </c>
      <c r="B6" s="4"/>
      <c r="C6" s="40" t="s">
        <v>6</v>
      </c>
      <c r="D6" s="45" t="s">
        <v>7</v>
      </c>
      <c r="E6" s="45" t="s">
        <v>8</v>
      </c>
      <c r="F6" s="40" t="s">
        <v>9</v>
      </c>
      <c r="G6" s="3"/>
    </row>
    <row r="7" spans="1:7" s="1" customFormat="1" ht="15" customHeight="1" x14ac:dyDescent="0.2">
      <c r="A7" s="12"/>
      <c r="B7" s="4"/>
      <c r="C7" s="41" t="s">
        <v>10</v>
      </c>
      <c r="D7" s="46">
        <f>Total_de_Roupas_est</f>
        <v>1218000</v>
      </c>
      <c r="E7" s="46">
        <f>Total_de_Roupas_real</f>
        <v>0</v>
      </c>
      <c r="F7" s="42">
        <f>ResumoDoOrçamento[[#This Row],[ESTIMADO]]-ResumoDoOrçamento[[#This Row],[REAL]]</f>
        <v>1218000</v>
      </c>
      <c r="G7" s="3"/>
    </row>
    <row r="8" spans="1:7" ht="15" customHeight="1" x14ac:dyDescent="0.2">
      <c r="B8" s="3"/>
      <c r="C8" s="41" t="s">
        <v>11</v>
      </c>
      <c r="D8" s="46">
        <f>Total_da_Festa_est</f>
        <v>67900</v>
      </c>
      <c r="E8" s="46">
        <f>Total_da_Festa_real</f>
        <v>0</v>
      </c>
      <c r="F8" s="42">
        <f>ResumoDoOrçamento[[#This Row],[ESTIMADO]]-ResumoDoOrçamento[[#This Row],[REAL]]</f>
        <v>67900</v>
      </c>
      <c r="G8" s="3"/>
    </row>
    <row r="9" spans="1:7" ht="15" customHeight="1" x14ac:dyDescent="0.2">
      <c r="B9" s="3"/>
      <c r="C9" s="41" t="s">
        <v>12</v>
      </c>
      <c r="D9" s="46">
        <f>Total_de_Música_entretenimento_est</f>
        <v>312500</v>
      </c>
      <c r="E9" s="46">
        <f>Total_de_Música_entretenimento_real</f>
        <v>0</v>
      </c>
      <c r="F9" s="42">
        <f>ResumoDoOrçamento[[#This Row],[ESTIMADO]]-ResumoDoOrçamento[[#This Row],[REAL]]</f>
        <v>312500</v>
      </c>
      <c r="G9" s="3"/>
    </row>
    <row r="10" spans="1:7" ht="15" customHeight="1" x14ac:dyDescent="0.2">
      <c r="B10" s="3"/>
      <c r="C10" s="41" t="s">
        <v>13</v>
      </c>
      <c r="D10" s="46">
        <f>Total_de_Impressão_gráfica_est</f>
        <v>120800</v>
      </c>
      <c r="E10" s="46">
        <f>Total_de_Impressão_gráfica_real</f>
        <v>0</v>
      </c>
      <c r="F10" s="42">
        <f>ResumoDoOrçamento[[#This Row],[ESTIMADO]]-ResumoDoOrçamento[[#This Row],[REAL]]</f>
        <v>120800</v>
      </c>
      <c r="G10" s="3"/>
    </row>
    <row r="11" spans="1:7" ht="15" customHeight="1" x14ac:dyDescent="0.2">
      <c r="B11" s="3"/>
      <c r="C11" s="43" t="s">
        <v>14</v>
      </c>
      <c r="D11" s="47">
        <f>SUBTOTAL(109,ResumoDoOrçamento[ESTIMADO])</f>
        <v>1719200</v>
      </c>
      <c r="E11" s="48">
        <f>SUBTOTAL(109,ResumoDoOrçamento[REAL])</f>
        <v>0</v>
      </c>
      <c r="F11" s="44">
        <f>SUBTOTAL(109,ResumoDoOrçamento[ACIMA/ABAIXO])</f>
        <v>1719200</v>
      </c>
      <c r="G11" s="20"/>
    </row>
    <row r="12" spans="1:7" ht="15" customHeight="1" x14ac:dyDescent="0.2">
      <c r="B12" s="3"/>
      <c r="C12" s="3"/>
      <c r="D12" s="3"/>
      <c r="E12" s="3"/>
      <c r="F12" s="3"/>
      <c r="G12" s="20"/>
    </row>
    <row r="13" spans="1:7" ht="15" customHeight="1" x14ac:dyDescent="0.2">
      <c r="A13" s="11" t="s">
        <v>15</v>
      </c>
      <c r="B13" s="3"/>
      <c r="C13" s="63" t="s">
        <v>16</v>
      </c>
      <c r="D13" s="63"/>
      <c r="E13" s="63"/>
      <c r="F13" s="63"/>
      <c r="G13" s="3"/>
    </row>
    <row r="14" spans="1:7" ht="15" customHeight="1" x14ac:dyDescent="0.2">
      <c r="B14" s="3"/>
      <c r="C14" s="63"/>
      <c r="D14" s="63"/>
      <c r="E14" s="63"/>
      <c r="F14" s="63"/>
      <c r="G14" s="3"/>
    </row>
    <row r="15" spans="1:7" ht="15" customHeight="1" x14ac:dyDescent="0.2">
      <c r="B15" s="3"/>
      <c r="C15" s="63"/>
      <c r="D15" s="63"/>
      <c r="E15" s="63"/>
      <c r="F15" s="63"/>
      <c r="G15" s="3"/>
    </row>
    <row r="16" spans="1:7" ht="15" customHeight="1" x14ac:dyDescent="0.2">
      <c r="B16" s="3"/>
      <c r="C16" s="63"/>
      <c r="D16" s="63"/>
      <c r="E16" s="63"/>
      <c r="F16" s="63"/>
      <c r="G16" s="3"/>
    </row>
    <row r="17" spans="2:7" ht="15" customHeight="1" x14ac:dyDescent="0.2">
      <c r="B17" s="3"/>
      <c r="C17" s="63"/>
      <c r="D17" s="63"/>
      <c r="E17" s="63"/>
      <c r="F17" s="63"/>
      <c r="G17" s="3"/>
    </row>
    <row r="18" spans="2:7" ht="15" customHeight="1" x14ac:dyDescent="0.2">
      <c r="B18" s="3"/>
      <c r="C18" s="63"/>
      <c r="D18" s="63"/>
      <c r="E18" s="63"/>
      <c r="F18" s="63"/>
      <c r="G18" s="3"/>
    </row>
    <row r="19" spans="2:7" ht="15" customHeight="1" x14ac:dyDescent="0.2">
      <c r="B19" s="3"/>
      <c r="C19" s="63"/>
      <c r="D19" s="63"/>
      <c r="E19" s="63"/>
      <c r="F19" s="63"/>
      <c r="G19" s="3"/>
    </row>
    <row r="20" spans="2:7" ht="15" customHeight="1" x14ac:dyDescent="0.2">
      <c r="B20" s="3"/>
      <c r="C20" s="63"/>
      <c r="D20" s="63"/>
      <c r="E20" s="63"/>
      <c r="F20" s="63"/>
      <c r="G20" s="3"/>
    </row>
    <row r="21" spans="2:7" ht="15" customHeight="1" x14ac:dyDescent="0.2">
      <c r="B21" s="3"/>
      <c r="C21" s="63"/>
      <c r="D21" s="63"/>
      <c r="E21" s="63"/>
      <c r="F21" s="63"/>
      <c r="G21" s="21"/>
    </row>
    <row r="22" spans="2:7" ht="15" customHeight="1" x14ac:dyDescent="0.2">
      <c r="B22" s="3"/>
      <c r="C22" s="63"/>
      <c r="D22" s="63"/>
      <c r="E22" s="63"/>
      <c r="F22" s="63"/>
      <c r="G22" s="3"/>
    </row>
    <row r="23" spans="2:7" ht="15" customHeight="1" x14ac:dyDescent="0.2">
      <c r="B23" s="3"/>
      <c r="C23" s="63"/>
      <c r="D23" s="63"/>
      <c r="E23" s="63"/>
      <c r="F23" s="63"/>
      <c r="G23" s="3"/>
    </row>
    <row r="24" spans="2:7" ht="15" customHeight="1" x14ac:dyDescent="0.2">
      <c r="B24" s="3"/>
      <c r="C24" s="63"/>
      <c r="D24" s="63"/>
      <c r="E24" s="63"/>
      <c r="F24" s="63"/>
      <c r="G24" s="3"/>
    </row>
    <row r="25" spans="2:7" ht="15" customHeight="1" x14ac:dyDescent="0.2">
      <c r="B25" s="3"/>
      <c r="C25" s="63"/>
      <c r="D25" s="63"/>
      <c r="E25" s="63"/>
      <c r="F25" s="63"/>
      <c r="G25" s="3"/>
    </row>
    <row r="26" spans="2:7" ht="15" customHeight="1" x14ac:dyDescent="0.2">
      <c r="B26" s="3"/>
      <c r="C26" s="63"/>
      <c r="D26" s="63"/>
      <c r="E26" s="63"/>
      <c r="F26" s="63"/>
      <c r="G26" s="3"/>
    </row>
    <row r="27" spans="2:7" ht="15" customHeight="1" x14ac:dyDescent="0.2">
      <c r="B27" s="3"/>
      <c r="C27" s="63"/>
      <c r="D27" s="63"/>
      <c r="E27" s="63"/>
      <c r="F27" s="63"/>
      <c r="G27" s="3"/>
    </row>
    <row r="28" spans="2:7" ht="15" customHeight="1" x14ac:dyDescent="0.2">
      <c r="B28" s="3"/>
      <c r="C28" s="63"/>
      <c r="D28" s="63"/>
      <c r="E28" s="63"/>
      <c r="F28" s="63"/>
      <c r="G28" s="3"/>
    </row>
    <row r="29" spans="2:7" ht="15" customHeight="1" x14ac:dyDescent="0.2">
      <c r="B29" s="3"/>
      <c r="C29" s="63"/>
      <c r="D29" s="63"/>
      <c r="E29" s="63"/>
      <c r="F29" s="63"/>
      <c r="G29" s="21"/>
    </row>
    <row r="30" spans="2:7" ht="15" customHeight="1" x14ac:dyDescent="0.2">
      <c r="B30" s="3"/>
      <c r="C30" s="63"/>
      <c r="D30" s="63"/>
      <c r="E30" s="63"/>
      <c r="F30" s="63"/>
      <c r="G30" s="3"/>
    </row>
    <row r="31" spans="2:7" ht="15" customHeight="1" x14ac:dyDescent="0.2">
      <c r="B31" s="3"/>
      <c r="C31" s="63"/>
      <c r="D31" s="63"/>
      <c r="E31" s="63"/>
      <c r="F31" s="63"/>
      <c r="G31" s="3"/>
    </row>
    <row r="32" spans="2:7" ht="15" customHeight="1" x14ac:dyDescent="0.2">
      <c r="B32" s="3"/>
      <c r="C32" s="63"/>
      <c r="D32" s="63"/>
      <c r="E32" s="63"/>
      <c r="F32" s="63"/>
      <c r="G32" s="3"/>
    </row>
    <row r="33" spans="2:7" ht="15" customHeight="1" x14ac:dyDescent="0.2">
      <c r="B33" s="3"/>
      <c r="C33" s="63"/>
      <c r="D33" s="63"/>
      <c r="E33" s="63"/>
      <c r="F33" s="63"/>
      <c r="G33" s="3"/>
    </row>
    <row r="34" spans="2:7" ht="15" customHeight="1" x14ac:dyDescent="0.2">
      <c r="B34" s="3"/>
      <c r="C34" s="63"/>
      <c r="D34" s="63"/>
      <c r="E34" s="63"/>
      <c r="F34" s="63"/>
      <c r="G34" s="3"/>
    </row>
    <row r="35" spans="2:7" ht="15" customHeight="1" x14ac:dyDescent="0.2">
      <c r="B35" s="3"/>
      <c r="C35" s="63"/>
      <c r="D35" s="63"/>
      <c r="E35" s="63"/>
      <c r="F35" s="63"/>
      <c r="G35" s="3"/>
    </row>
    <row r="36" spans="2:7" ht="15" customHeight="1" x14ac:dyDescent="0.2">
      <c r="B36" s="3"/>
      <c r="C36" s="63"/>
      <c r="D36" s="63"/>
      <c r="E36" s="63"/>
      <c r="F36" s="63"/>
      <c r="G36" s="3"/>
    </row>
    <row r="37" spans="2:7" ht="15" customHeight="1" x14ac:dyDescent="0.2">
      <c r="B37" s="3"/>
      <c r="C37" s="63"/>
      <c r="D37" s="63"/>
      <c r="E37" s="63"/>
      <c r="F37" s="63"/>
      <c r="G37" s="3"/>
    </row>
    <row r="38" spans="2:7" ht="15" customHeight="1" x14ac:dyDescent="0.2">
      <c r="B38" s="3"/>
      <c r="C38" s="3"/>
      <c r="D38" s="3"/>
      <c r="E38" s="3"/>
      <c r="F38" s="3"/>
      <c r="G38" s="3"/>
    </row>
  </sheetData>
  <mergeCells count="2">
    <mergeCell ref="C3:F5"/>
    <mergeCell ref="C13:F37"/>
  </mergeCells>
  <phoneticPr fontId="2" type="noConversion"/>
  <conditionalFormatting sqref="F7:G10">
    <cfRule type="dataBar" priority="15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{E9299B05-310B-472D-BE31-5920E21F680D}</x14:id>
        </ext>
      </extLst>
    </cfRule>
  </conditionalFormatting>
  <printOptions horizontalCentered="1" verticalCentered="1"/>
  <pageMargins left="0.25" right="0.25" top="0.75" bottom="0.75" header="0.3" footer="0.3"/>
  <pageSetup paperSize="9" fitToWidth="0" orientation="portrait" r:id="rId1"/>
  <headerFooter differentFirst="1"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99B05-310B-472D-BE31-5920E21F680D}">
            <x14:dataBar minLength="0" maxLength="100" axisPosition="middle">
              <x14:cfvo type="autoMin"/>
              <x14:cfvo type="autoMax"/>
              <x14:negativeFillColor theme="0" tint="-0.249977111117893"/>
              <x14:axisColor theme="7" tint="0.249977111117893"/>
            </x14:dataBar>
          </x14:cfRule>
          <xm:sqref>F7:G10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1:J55"/>
  <sheetViews>
    <sheetView showGridLines="0" tabSelected="1" topLeftCell="A40" zoomScale="130" zoomScaleNormal="130" workbookViewId="0">
      <selection activeCell="B2" sqref="B2"/>
    </sheetView>
  </sheetViews>
  <sheetFormatPr defaultRowHeight="15" customHeight="1" x14ac:dyDescent="0.2"/>
  <cols>
    <col min="1" max="1" width="4.7109375" style="13" customWidth="1"/>
    <col min="2" max="2" width="29.85546875" style="9" bestFit="1" customWidth="1"/>
    <col min="3" max="5" width="19.7109375" customWidth="1"/>
    <col min="6" max="6" width="4.7109375" customWidth="1"/>
    <col min="7" max="7" width="13.7109375" bestFit="1" customWidth="1"/>
    <col min="8" max="8" width="12.5703125" bestFit="1" customWidth="1"/>
    <col min="9" max="9" width="13.7109375" bestFit="1" customWidth="1"/>
    <col min="10" max="10" width="12.5703125" bestFit="1" customWidth="1"/>
  </cols>
  <sheetData>
    <row r="1" spans="1:6" ht="30" customHeight="1" x14ac:dyDescent="0.2">
      <c r="A1" s="15" t="s">
        <v>17</v>
      </c>
      <c r="B1" s="24" t="s">
        <v>10</v>
      </c>
      <c r="C1" s="25"/>
      <c r="D1" s="26"/>
      <c r="E1" s="27"/>
      <c r="F1" t="s">
        <v>18</v>
      </c>
    </row>
    <row r="2" spans="1:6" ht="15" customHeight="1" x14ac:dyDescent="0.2">
      <c r="A2" s="22" t="s">
        <v>19</v>
      </c>
      <c r="B2" s="79" t="s">
        <v>6</v>
      </c>
      <c r="C2" s="80" t="s">
        <v>50</v>
      </c>
      <c r="D2" s="80" t="s">
        <v>8</v>
      </c>
      <c r="E2" s="81" t="s">
        <v>9</v>
      </c>
      <c r="F2" t="s">
        <v>18</v>
      </c>
    </row>
    <row r="3" spans="1:6" ht="15" customHeight="1" x14ac:dyDescent="0.2">
      <c r="B3" s="29" t="s">
        <v>57</v>
      </c>
      <c r="C3" s="30">
        <v>120000</v>
      </c>
      <c r="D3" s="30">
        <v>0</v>
      </c>
      <c r="E3" s="31">
        <f>'Funcionários-Local-Extras-Marke'!$C3-'Funcionários-Local-Extras-Marke'!$D3</f>
        <v>120000</v>
      </c>
    </row>
    <row r="4" spans="1:6" ht="15" customHeight="1" x14ac:dyDescent="0.2">
      <c r="B4" s="29" t="s">
        <v>49</v>
      </c>
      <c r="C4" s="30">
        <v>120000</v>
      </c>
      <c r="D4" s="30">
        <v>0</v>
      </c>
      <c r="E4" s="31">
        <f>'Funcionários-Local-Extras-Marke'!$C4-'Funcionários-Local-Extras-Marke'!$D4</f>
        <v>120000</v>
      </c>
    </row>
    <row r="5" spans="1:6" ht="15" customHeight="1" x14ac:dyDescent="0.2">
      <c r="B5" s="29" t="s">
        <v>46</v>
      </c>
      <c r="C5" s="30">
        <v>120000</v>
      </c>
      <c r="D5" s="30">
        <v>0</v>
      </c>
      <c r="E5" s="31">
        <f>'Funcionários-Local-Extras-Marke'!$C5-'Funcionários-Local-Extras-Marke'!$D5</f>
        <v>120000</v>
      </c>
    </row>
    <row r="6" spans="1:6" ht="15" customHeight="1" x14ac:dyDescent="0.2">
      <c r="B6" s="29" t="s">
        <v>58</v>
      </c>
      <c r="C6" s="30">
        <v>120000</v>
      </c>
      <c r="D6" s="30">
        <v>0</v>
      </c>
      <c r="E6" s="31">
        <f>'Funcionários-Local-Extras-Marke'!$C6-'Funcionários-Local-Extras-Marke'!$D6</f>
        <v>120000</v>
      </c>
    </row>
    <row r="7" spans="1:6" ht="15" customHeight="1" x14ac:dyDescent="0.2">
      <c r="B7" s="29" t="s">
        <v>47</v>
      </c>
      <c r="C7" s="30">
        <v>120000</v>
      </c>
      <c r="D7" s="30">
        <v>0</v>
      </c>
      <c r="E7" s="31">
        <f>'Funcionários-Local-Extras-Marke'!$C7-'Funcionários-Local-Extras-Marke'!$D7</f>
        <v>120000</v>
      </c>
    </row>
    <row r="8" spans="1:6" ht="15" customHeight="1" x14ac:dyDescent="0.2">
      <c r="B8" s="53" t="s">
        <v>48</v>
      </c>
      <c r="C8" s="30">
        <v>150000</v>
      </c>
      <c r="D8" s="30">
        <v>0</v>
      </c>
      <c r="E8" s="31">
        <f>'Funcionários-Local-Extras-Marke'!$C8-'Funcionários-Local-Extras-Marke'!$D8</f>
        <v>150000</v>
      </c>
    </row>
    <row r="9" spans="1:6" ht="15" customHeight="1" x14ac:dyDescent="0.2">
      <c r="B9" s="29" t="s">
        <v>64</v>
      </c>
      <c r="C9" s="30">
        <v>108000</v>
      </c>
      <c r="D9" s="30">
        <v>0</v>
      </c>
      <c r="E9" s="31">
        <f>'Funcionários-Local-Extras-Marke'!$C9-'Funcionários-Local-Extras-Marke'!$D9</f>
        <v>108000</v>
      </c>
    </row>
    <row r="10" spans="1:6" ht="15" customHeight="1" x14ac:dyDescent="0.2">
      <c r="B10" s="29" t="s">
        <v>63</v>
      </c>
      <c r="C10" s="30">
        <v>108000</v>
      </c>
      <c r="D10" s="30">
        <v>0</v>
      </c>
      <c r="E10" s="31">
        <f>'Funcionários-Local-Extras-Marke'!$C10-'Funcionários-Local-Extras-Marke'!$D10</f>
        <v>108000</v>
      </c>
    </row>
    <row r="11" spans="1:6" ht="15" customHeight="1" x14ac:dyDescent="0.2">
      <c r="B11" s="29" t="s">
        <v>59</v>
      </c>
      <c r="C11" s="30">
        <v>108000</v>
      </c>
      <c r="D11" s="30">
        <v>0</v>
      </c>
      <c r="E11" s="31">
        <f>'Funcionários-Local-Extras-Marke'!$C11-'Funcionários-Local-Extras-Marke'!$D11</f>
        <v>108000</v>
      </c>
    </row>
    <row r="12" spans="1:6" ht="15" customHeight="1" x14ac:dyDescent="0.2">
      <c r="A12" s="16"/>
      <c r="B12" s="29" t="s">
        <v>60</v>
      </c>
      <c r="C12" s="30">
        <v>72000</v>
      </c>
      <c r="D12" s="30">
        <v>0</v>
      </c>
      <c r="E12" s="31">
        <f>'Funcionários-Local-Extras-Marke'!$C12-'Funcionários-Local-Extras-Marke'!$D12</f>
        <v>72000</v>
      </c>
    </row>
    <row r="13" spans="1:6" ht="15" customHeight="1" x14ac:dyDescent="0.2">
      <c r="A13" s="16"/>
      <c r="B13" s="29" t="s">
        <v>61</v>
      </c>
      <c r="C13" s="30">
        <v>72000</v>
      </c>
      <c r="D13" s="30">
        <v>0</v>
      </c>
      <c r="E13" s="31">
        <f>'Funcionários-Local-Extras-Marke'!$C13-'Funcionários-Local-Extras-Marke'!$D13</f>
        <v>72000</v>
      </c>
    </row>
    <row r="14" spans="1:6" ht="15" customHeight="1" x14ac:dyDescent="0.2">
      <c r="A14" s="16"/>
      <c r="B14" s="53" t="s">
        <v>62</v>
      </c>
      <c r="C14" s="30">
        <v>0</v>
      </c>
      <c r="D14" s="30">
        <v>0</v>
      </c>
      <c r="E14" s="31">
        <f>'Funcionários-Local-Extras-Marke'!$C14-'Funcionários-Local-Extras-Marke'!$D14</f>
        <v>0</v>
      </c>
    </row>
    <row r="15" spans="1:6" ht="15" customHeight="1" x14ac:dyDescent="0.2">
      <c r="A15" s="15"/>
      <c r="B15" s="76" t="s">
        <v>20</v>
      </c>
      <c r="C15" s="77">
        <f>SUBTOTAL(109,Roupas[ESTIMADO ANUAL])</f>
        <v>1218000</v>
      </c>
      <c r="D15" s="77">
        <f>SUBTOTAL(109,Roupas[REAL])</f>
        <v>0</v>
      </c>
      <c r="E15" s="78">
        <f>SUBTOTAL(109,Roupas[ACIMA/ABAIXO])</f>
        <v>1218000</v>
      </c>
    </row>
    <row r="16" spans="1:6" ht="15" customHeight="1" x14ac:dyDescent="0.2">
      <c r="A16" s="15"/>
      <c r="B16" s="67" t="s">
        <v>21</v>
      </c>
      <c r="C16" s="68"/>
      <c r="D16" s="68"/>
      <c r="E16" s="69"/>
    </row>
    <row r="17" spans="1:5" ht="15" customHeight="1" x14ac:dyDescent="0.2">
      <c r="A17" s="15"/>
      <c r="B17" s="64" t="s">
        <v>22</v>
      </c>
      <c r="C17" s="65"/>
      <c r="D17" s="65"/>
      <c r="E17" s="66"/>
    </row>
    <row r="18" spans="1:5" ht="15" customHeight="1" x14ac:dyDescent="0.2">
      <c r="A18" s="15"/>
      <c r="B18" s="39"/>
      <c r="C18" s="37"/>
      <c r="D18" s="37"/>
      <c r="E18" s="38"/>
    </row>
    <row r="19" spans="1:5" ht="15" customHeight="1" x14ac:dyDescent="0.2">
      <c r="A19" s="11" t="s">
        <v>23</v>
      </c>
      <c r="B19" s="33" t="s">
        <v>24</v>
      </c>
      <c r="C19" s="34"/>
      <c r="E19" s="28"/>
    </row>
    <row r="20" spans="1:5" ht="15" customHeight="1" x14ac:dyDescent="0.2">
      <c r="A20" s="11" t="s">
        <v>25</v>
      </c>
      <c r="B20" s="79" t="s">
        <v>6</v>
      </c>
      <c r="C20" s="86" t="s">
        <v>50</v>
      </c>
      <c r="D20" s="86" t="s">
        <v>8</v>
      </c>
      <c r="E20" s="87" t="s">
        <v>9</v>
      </c>
    </row>
    <row r="21" spans="1:5" ht="15" customHeight="1" x14ac:dyDescent="0.2">
      <c r="B21" s="29" t="s">
        <v>26</v>
      </c>
      <c r="C21" s="30">
        <v>3000</v>
      </c>
      <c r="D21" s="30">
        <v>0</v>
      </c>
      <c r="E21" s="31">
        <f>'Funcionários-Local-Extras-Marke'!$C21-'Funcionários-Local-Extras-Marke'!$D21</f>
        <v>3000</v>
      </c>
    </row>
    <row r="22" spans="1:5" ht="15" customHeight="1" x14ac:dyDescent="0.2">
      <c r="B22" s="29" t="s">
        <v>27</v>
      </c>
      <c r="C22" s="30">
        <v>1500</v>
      </c>
      <c r="D22" s="30">
        <v>0</v>
      </c>
      <c r="E22" s="31">
        <f>'Funcionários-Local-Extras-Marke'!$C22-'Funcionários-Local-Extras-Marke'!$D22</f>
        <v>1500</v>
      </c>
    </row>
    <row r="23" spans="1:5" ht="15" customHeight="1" x14ac:dyDescent="0.2">
      <c r="B23" s="29" t="s">
        <v>28</v>
      </c>
      <c r="C23" s="30">
        <v>2400</v>
      </c>
      <c r="D23" s="30">
        <v>0</v>
      </c>
      <c r="E23" s="31">
        <f>'Funcionários-Local-Extras-Marke'!$C23-'Funcionários-Local-Extras-Marke'!$D23</f>
        <v>2400</v>
      </c>
    </row>
    <row r="24" spans="1:5" ht="15" customHeight="1" x14ac:dyDescent="0.2">
      <c r="B24" s="29" t="s">
        <v>29</v>
      </c>
      <c r="C24" s="30">
        <v>500</v>
      </c>
      <c r="D24" s="30">
        <v>0</v>
      </c>
      <c r="E24" s="31">
        <f>'Funcionários-Local-Extras-Marke'!$C24-'Funcionários-Local-Extras-Marke'!$D24</f>
        <v>500</v>
      </c>
    </row>
    <row r="25" spans="1:5" ht="15" customHeight="1" x14ac:dyDescent="0.2">
      <c r="B25" s="29" t="s">
        <v>56</v>
      </c>
      <c r="C25" s="30">
        <v>60000</v>
      </c>
      <c r="D25" s="30">
        <v>0</v>
      </c>
      <c r="E25" s="31">
        <f>'Funcionários-Local-Extras-Marke'!$C25-'Funcionários-Local-Extras-Marke'!$D25</f>
        <v>60000</v>
      </c>
    </row>
    <row r="26" spans="1:5" ht="15" customHeight="1" x14ac:dyDescent="0.2">
      <c r="B26" s="29" t="s">
        <v>54</v>
      </c>
      <c r="C26" s="30">
        <v>0</v>
      </c>
      <c r="D26" s="30">
        <v>0</v>
      </c>
      <c r="E26" s="31">
        <f>'Funcionários-Local-Extras-Marke'!$C26-'Funcionários-Local-Extras-Marke'!$D26</f>
        <v>0</v>
      </c>
    </row>
    <row r="27" spans="1:5" ht="15" customHeight="1" x14ac:dyDescent="0.2">
      <c r="B27" s="29" t="s">
        <v>30</v>
      </c>
      <c r="C27" s="30">
        <v>500</v>
      </c>
      <c r="D27" s="30">
        <v>0</v>
      </c>
      <c r="E27" s="31">
        <f>'Funcionários-Local-Extras-Marke'!$C27-'Funcionários-Local-Extras-Marke'!$D27</f>
        <v>500</v>
      </c>
    </row>
    <row r="28" spans="1:5" ht="15" customHeight="1" x14ac:dyDescent="0.2">
      <c r="A28" s="15"/>
      <c r="B28" s="76" t="s">
        <v>31</v>
      </c>
      <c r="C28" s="77">
        <f>SUBTOTAL(109,Festa[ESTIMADO ANUAL])</f>
        <v>67900</v>
      </c>
      <c r="D28" s="77">
        <f>SUBTOTAL(109,Festa[REAL])</f>
        <v>0</v>
      </c>
      <c r="E28" s="78">
        <f>SUBTOTAL(109,Festa[ACIMA/ABAIXO])</f>
        <v>67900</v>
      </c>
    </row>
    <row r="29" spans="1:5" ht="15" customHeight="1" x14ac:dyDescent="0.2">
      <c r="B29" s="64" t="s">
        <v>32</v>
      </c>
      <c r="C29" s="65"/>
      <c r="D29" s="65"/>
      <c r="E29" s="66"/>
    </row>
    <row r="30" spans="1:5" ht="15" customHeight="1" x14ac:dyDescent="0.2">
      <c r="B30" s="70"/>
      <c r="C30" s="71"/>
      <c r="D30" s="71"/>
      <c r="E30" s="72"/>
    </row>
    <row r="31" spans="1:5" ht="15" customHeight="1" x14ac:dyDescent="0.2">
      <c r="A31" s="11" t="s">
        <v>33</v>
      </c>
      <c r="B31" s="33" t="s">
        <v>51</v>
      </c>
      <c r="C31" s="34"/>
      <c r="E31" s="28"/>
    </row>
    <row r="32" spans="1:5" ht="15" customHeight="1" x14ac:dyDescent="0.2">
      <c r="A32" s="14" t="s">
        <v>34</v>
      </c>
      <c r="B32" s="79" t="s">
        <v>6</v>
      </c>
      <c r="C32" s="86" t="s">
        <v>7</v>
      </c>
      <c r="D32" s="86" t="s">
        <v>8</v>
      </c>
      <c r="E32" s="87" t="s">
        <v>9</v>
      </c>
    </row>
    <row r="33" spans="1:10" ht="15" customHeight="1" x14ac:dyDescent="0.2">
      <c r="A33" s="15"/>
      <c r="B33" s="29" t="s">
        <v>55</v>
      </c>
      <c r="C33" s="30">
        <v>0</v>
      </c>
      <c r="D33" s="30">
        <v>0</v>
      </c>
      <c r="E33" s="31">
        <f>'Funcionários-Local-Extras-Marke'!$C33-'Funcionários-Local-Extras-Marke'!$D33</f>
        <v>0</v>
      </c>
    </row>
    <row r="34" spans="1:10" ht="15" customHeight="1" x14ac:dyDescent="0.2">
      <c r="B34" s="29" t="s">
        <v>53</v>
      </c>
      <c r="C34" s="50">
        <f>625000/2</f>
        <v>312500</v>
      </c>
      <c r="D34" s="30">
        <v>0</v>
      </c>
      <c r="E34" s="31">
        <f>'Funcionários-Local-Extras-Marke'!$C34-'Funcionários-Local-Extras-Marke'!$D34</f>
        <v>312500</v>
      </c>
      <c r="G34" s="51">
        <v>130000</v>
      </c>
      <c r="H34" s="51">
        <v>45000</v>
      </c>
      <c r="I34" s="51">
        <v>440000</v>
      </c>
      <c r="J34" s="52">
        <v>10000</v>
      </c>
    </row>
    <row r="35" spans="1:10" ht="15" customHeight="1" x14ac:dyDescent="0.2">
      <c r="B35" s="29" t="s">
        <v>52</v>
      </c>
      <c r="C35" s="30">
        <v>0</v>
      </c>
      <c r="D35" s="30">
        <v>0</v>
      </c>
      <c r="E35" s="31">
        <f>'Funcionários-Local-Extras-Marke'!$C35-'Funcionários-Local-Extras-Marke'!$D35</f>
        <v>0</v>
      </c>
    </row>
    <row r="36" spans="1:10" ht="15" customHeight="1" x14ac:dyDescent="0.2">
      <c r="B36" s="76" t="s">
        <v>35</v>
      </c>
      <c r="C36" s="77">
        <f>SUBTOTAL(109,Música[ESTIMADO])</f>
        <v>312500</v>
      </c>
      <c r="D36" s="77">
        <f>SUBTOTAL(109,Música[REAL])</f>
        <v>0</v>
      </c>
      <c r="E36" s="78">
        <f>SUBTOTAL(109,Música[ACIMA/ABAIXO])</f>
        <v>312500</v>
      </c>
    </row>
    <row r="37" spans="1:10" ht="15" customHeight="1" x14ac:dyDescent="0.2">
      <c r="B37" s="73"/>
      <c r="C37" s="74"/>
      <c r="D37" s="74"/>
      <c r="E37" s="75"/>
    </row>
    <row r="38" spans="1:10" ht="15" customHeight="1" x14ac:dyDescent="0.2">
      <c r="A38" s="11" t="s">
        <v>36</v>
      </c>
      <c r="B38" s="33" t="s">
        <v>13</v>
      </c>
      <c r="C38" s="34"/>
      <c r="E38" s="28"/>
    </row>
    <row r="39" spans="1:10" ht="15" customHeight="1" x14ac:dyDescent="0.2">
      <c r="A39" s="13" t="s">
        <v>37</v>
      </c>
      <c r="B39" s="79" t="s">
        <v>6</v>
      </c>
      <c r="C39" s="86" t="s">
        <v>7</v>
      </c>
      <c r="D39" s="86" t="s">
        <v>8</v>
      </c>
      <c r="E39" s="87" t="s">
        <v>9</v>
      </c>
    </row>
    <row r="40" spans="1:10" ht="15" customHeight="1" x14ac:dyDescent="0.2">
      <c r="B40" s="29" t="s">
        <v>38</v>
      </c>
      <c r="C40" s="50">
        <v>5000</v>
      </c>
      <c r="D40" s="30">
        <v>0</v>
      </c>
      <c r="E40" s="31">
        <f>'Funcionários-Local-Extras-Marke'!$C40-'Funcionários-Local-Extras-Marke'!$D40</f>
        <v>5000</v>
      </c>
    </row>
    <row r="41" spans="1:10" ht="15" customHeight="1" x14ac:dyDescent="0.2">
      <c r="B41" s="49" t="s">
        <v>39</v>
      </c>
      <c r="C41" s="30">
        <v>5000</v>
      </c>
      <c r="D41" s="30">
        <v>0</v>
      </c>
      <c r="E41" s="31">
        <f>'Funcionários-Local-Extras-Marke'!$C41-'Funcionários-Local-Extras-Marke'!$D41</f>
        <v>5000</v>
      </c>
    </row>
    <row r="42" spans="1:10" ht="15" customHeight="1" x14ac:dyDescent="0.2">
      <c r="B42" s="29" t="s">
        <v>40</v>
      </c>
      <c r="C42" s="30">
        <v>5000</v>
      </c>
      <c r="D42" s="30">
        <v>0</v>
      </c>
      <c r="E42" s="31">
        <f>'Funcionários-Local-Extras-Marke'!$C42-'Funcionários-Local-Extras-Marke'!$D42</f>
        <v>5000</v>
      </c>
    </row>
    <row r="43" spans="1:10" ht="15" customHeight="1" x14ac:dyDescent="0.2">
      <c r="B43" s="29" t="s">
        <v>41</v>
      </c>
      <c r="C43" s="30">
        <v>800</v>
      </c>
      <c r="D43" s="30">
        <v>0</v>
      </c>
      <c r="E43" s="31">
        <f>'Funcionários-Local-Extras-Marke'!$C43-'Funcionários-Local-Extras-Marke'!$D43</f>
        <v>800</v>
      </c>
    </row>
    <row r="44" spans="1:10" ht="15" customHeight="1" x14ac:dyDescent="0.2">
      <c r="B44" s="29" t="s">
        <v>42</v>
      </c>
      <c r="C44" s="50">
        <v>30000</v>
      </c>
      <c r="D44" s="30">
        <v>0</v>
      </c>
      <c r="E44" s="31">
        <f>'Funcionários-Local-Extras-Marke'!$C44-'Funcionários-Local-Extras-Marke'!$D44</f>
        <v>30000</v>
      </c>
    </row>
    <row r="45" spans="1:10" ht="15" customHeight="1" x14ac:dyDescent="0.2">
      <c r="A45" s="15"/>
      <c r="B45" s="53" t="s">
        <v>43</v>
      </c>
      <c r="C45" s="50">
        <v>25000</v>
      </c>
      <c r="D45" s="30">
        <v>0</v>
      </c>
      <c r="E45" s="31">
        <f>'Funcionários-Local-Extras-Marke'!$C45-'Funcionários-Local-Extras-Marke'!$D45</f>
        <v>25000</v>
      </c>
    </row>
    <row r="46" spans="1:10" ht="15" customHeight="1" x14ac:dyDescent="0.2">
      <c r="B46" s="29" t="s">
        <v>44</v>
      </c>
      <c r="C46" s="30">
        <v>50000</v>
      </c>
      <c r="D46" s="30">
        <v>0</v>
      </c>
      <c r="E46" s="31">
        <f>'Funcionários-Local-Extras-Marke'!$C46-'Funcionários-Local-Extras-Marke'!$D46</f>
        <v>50000</v>
      </c>
    </row>
    <row r="47" spans="1:10" ht="15" customHeight="1" x14ac:dyDescent="0.2">
      <c r="B47" s="76" t="s">
        <v>45</v>
      </c>
      <c r="C47" s="82">
        <f>SUBTOTAL(109,Impressão[ESTIMADO])</f>
        <v>120800</v>
      </c>
      <c r="D47" s="82">
        <f>SUBTOTAL(109,Impressão[REAL])</f>
        <v>0</v>
      </c>
      <c r="E47" s="78">
        <f>SUBTOTAL(109,Impressão[ACIMA/ABAIXO])</f>
        <v>120800</v>
      </c>
    </row>
    <row r="48" spans="1:10" ht="15" customHeight="1" thickBot="1" x14ac:dyDescent="0.25">
      <c r="B48" s="59" t="s">
        <v>31</v>
      </c>
      <c r="C48" s="60">
        <f>Impressão[[#Totals],[ESTIMADO]]+Música[[#Totals],[ESTIMADO]]+Festa[[#Totals],[ESTIMADO ANUAL]]+Roupas[[#Totals],[ESTIMADO ANUAL]]</f>
        <v>1719200</v>
      </c>
      <c r="D48" s="35"/>
      <c r="E48" s="36"/>
    </row>
    <row r="49" spans="2:5" ht="15" customHeight="1" thickBot="1" x14ac:dyDescent="0.25"/>
    <row r="50" spans="2:5" ht="15" customHeight="1" x14ac:dyDescent="0.2">
      <c r="B50" s="54" t="s">
        <v>65</v>
      </c>
      <c r="C50" s="55"/>
      <c r="D50" s="56"/>
      <c r="E50" s="57"/>
    </row>
    <row r="51" spans="2:5" ht="15" customHeight="1" x14ac:dyDescent="0.2">
      <c r="B51" s="79" t="s">
        <v>6</v>
      </c>
      <c r="C51" s="88" t="s">
        <v>7</v>
      </c>
      <c r="D51" s="88" t="s">
        <v>8</v>
      </c>
      <c r="E51" s="87" t="s">
        <v>9</v>
      </c>
    </row>
    <row r="52" spans="2:5" ht="15" customHeight="1" x14ac:dyDescent="0.2">
      <c r="B52" s="29" t="s">
        <v>66</v>
      </c>
      <c r="C52" s="58">
        <v>30000000</v>
      </c>
      <c r="D52" s="58">
        <v>0</v>
      </c>
      <c r="E52" s="31">
        <f>'Funcionários-Local-Extras-Marke'!$C52-'Funcionários-Local-Extras-Marke'!$D52</f>
        <v>30000000</v>
      </c>
    </row>
    <row r="53" spans="2:5" ht="15" customHeight="1" x14ac:dyDescent="0.2">
      <c r="B53" s="29" t="s">
        <v>67</v>
      </c>
      <c r="C53" s="61">
        <f>C52*8%</f>
        <v>2400000</v>
      </c>
      <c r="D53" s="58">
        <v>0</v>
      </c>
      <c r="E53" s="31">
        <f>'Funcionários-Local-Extras-Marke'!$C53-'Funcionários-Local-Extras-Marke'!$D53</f>
        <v>2400000</v>
      </c>
    </row>
    <row r="54" spans="2:5" ht="15" customHeight="1" thickBot="1" x14ac:dyDescent="0.25">
      <c r="B54" s="83" t="s">
        <v>68</v>
      </c>
      <c r="C54" s="84">
        <f>C53</f>
        <v>2400000</v>
      </c>
      <c r="D54" s="84">
        <f>SUBTOTAL(109,Música2[REAL])</f>
        <v>0</v>
      </c>
      <c r="E54" s="85">
        <f>SUBTOTAL(109,Música2[ACIMA/ABAIXO])</f>
        <v>32400000</v>
      </c>
    </row>
    <row r="55" spans="2:5" ht="15" customHeight="1" x14ac:dyDescent="0.2">
      <c r="C55" s="32"/>
    </row>
  </sheetData>
  <mergeCells count="5">
    <mergeCell ref="B29:E29"/>
    <mergeCell ref="B16:E16"/>
    <mergeCell ref="B30:E30"/>
    <mergeCell ref="B37:E37"/>
    <mergeCell ref="B17:E17"/>
  </mergeCells>
  <printOptions horizontalCentered="1"/>
  <pageMargins left="0.7" right="0.7" top="0.75" bottom="0.75" header="0.3" footer="0.3"/>
  <pageSetup paperSize="9" scale="93" fitToHeight="0" orientation="portrait" r:id="rId1"/>
  <headerFooter differentFirst="1">
    <oddFooter>Page &amp;P of &amp;N</oddFooter>
  </headerFooter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2" id="{55199E56-DD9C-4A4F-BED9-16F56CCFDA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E40:E46 E33:E35 E21:E27 E3:E14</xm:sqref>
        </x14:conditionalFormatting>
        <x14:conditionalFormatting xmlns:xm="http://schemas.microsoft.com/office/excel/2006/main">
          <x14:cfRule type="iconSet" priority="163" id="{FAF49BCC-35D8-4591-BE60-BF0505A8DFB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Gray" iconId="0"/>
              <x14:cfIcon iconSet="NoIcons" iconId="0"/>
              <x14:cfIcon iconSet="3ArrowsGray" iconId="2"/>
            </x14:iconSet>
          </x14:cfRule>
          <xm:sqref>E52:E53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8D081558299543A3D90C741E9D9A9A" ma:contentTypeVersion="8" ma:contentTypeDescription="Crie um novo documento." ma:contentTypeScope="" ma:versionID="6307e9d03a483d8aaaad55333a2d33a3">
  <xsd:schema xmlns:xsd="http://www.w3.org/2001/XMLSchema" xmlns:xs="http://www.w3.org/2001/XMLSchema" xmlns:p="http://schemas.microsoft.com/office/2006/metadata/properties" xmlns:ns2="a4d4739c-b3d2-4350-8f47-3b8a709ccb2d" targetNamespace="http://schemas.microsoft.com/office/2006/metadata/properties" ma:root="true" ma:fieldsID="9ddc1d36326b7f09edaeafea200ec074" ns2:_="">
    <xsd:import namespace="a4d4739c-b3d2-4350-8f47-3b8a709cc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d4739c-b3d2-4350-8f47-3b8a709cc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3F9F67-1E60-41F1-8D0A-2C9144BB57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5B775D-9D4C-4008-98F9-E820ECDFE5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900851-B275-4B05-8F5D-F815934E1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d4739c-b3d2-4350-8f47-3b8a709cc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TM04036858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Orçamento de Empresa</vt:lpstr>
      <vt:lpstr>Funcionários-Local-Extras-Marke</vt:lpstr>
      <vt:lpstr>'Funcionários-Local-Extras-Marke'!Titulos_de_impressao</vt:lpstr>
      <vt:lpstr>Total_da_Festa_est</vt:lpstr>
      <vt:lpstr>Total_da_Festa_real</vt:lpstr>
      <vt:lpstr>Total_de_Impressão_gráfica_est</vt:lpstr>
      <vt:lpstr>Total_de_Impressão_gráfica_real</vt:lpstr>
      <vt:lpstr>Total_de_Música_entretenimento_est</vt:lpstr>
      <vt:lpstr>Total_de_Música_entretenimento_real</vt:lpstr>
      <vt:lpstr>Total_de_Roupas_est</vt:lpstr>
      <vt:lpstr>Total_de_Roupas_real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Heder Luiz Santos</dc:creator>
  <cp:keywords/>
  <dc:description/>
  <cp:lastModifiedBy>CASSIO RODRIGUES BRAGA</cp:lastModifiedBy>
  <cp:revision/>
  <dcterms:created xsi:type="dcterms:W3CDTF">2018-05-29T12:35:03Z</dcterms:created>
  <dcterms:modified xsi:type="dcterms:W3CDTF">2022-04-02T00:41:17Z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0x010100438D081558299543A3D90C741E9D9A9A</vt:lpwstr>
  </property>
</Properties>
</file>