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1d3f6035f1035d/"/>
    </mc:Choice>
  </mc:AlternateContent>
  <xr:revisionPtr revIDLastSave="173" documentId="8_{5189D156-E9F6-423C-8951-B31FD044CEFB}" xr6:coauthVersionLast="47" xr6:coauthVersionMax="47" xr10:uidLastSave="{E46CEB87-C8F2-4232-8BF6-3B38DD44C620}"/>
  <bookViews>
    <workbookView xWindow="-120" yWindow="-120" windowWidth="29040" windowHeight="15720" activeTab="1" xr2:uid="{FD99C986-B4D5-47E3-8E56-B30BEA882B4E}"/>
  </bookViews>
  <sheets>
    <sheet name="Ratios Example" sheetId="1" r:id="rId1"/>
    <sheet name="Week 2 Pro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H31" i="2"/>
  <c r="H28" i="2"/>
  <c r="H26" i="2"/>
  <c r="H24" i="2"/>
  <c r="H22" i="2"/>
  <c r="H19" i="2"/>
  <c r="H17" i="2"/>
  <c r="H15" i="2"/>
  <c r="H12" i="2"/>
  <c r="H10" i="2"/>
  <c r="H7" i="2"/>
  <c r="H5" i="2"/>
  <c r="E29" i="2"/>
  <c r="E28" i="2"/>
  <c r="E9" i="2"/>
  <c r="E15" i="2" s="1"/>
  <c r="E9" i="1"/>
  <c r="H7" i="1" s="1"/>
  <c r="E21" i="2"/>
  <c r="E25" i="2" s="1"/>
  <c r="B6" i="2"/>
  <c r="B11" i="2"/>
  <c r="B19" i="2"/>
  <c r="H19" i="1"/>
  <c r="H17" i="1"/>
  <c r="H15" i="1"/>
  <c r="H12" i="1"/>
  <c r="H33" i="1"/>
  <c r="H26" i="1"/>
  <c r="H28" i="1"/>
  <c r="H24" i="1"/>
  <c r="H10" i="1"/>
  <c r="E32" i="1"/>
  <c r="E30" i="1"/>
  <c r="E25" i="1"/>
  <c r="E21" i="1"/>
  <c r="B19" i="1"/>
  <c r="B18" i="1"/>
  <c r="B6" i="1"/>
  <c r="B11" i="1"/>
  <c r="E30" i="2" l="1"/>
  <c r="E32" i="2" s="1"/>
  <c r="H5" i="1"/>
  <c r="E15" i="1"/>
  <c r="H22" i="1" l="1"/>
  <c r="H31" i="1"/>
</calcChain>
</file>

<file path=xl/sharedStrings.xml><?xml version="1.0" encoding="utf-8"?>
<sst xmlns="http://schemas.openxmlformats.org/spreadsheetml/2006/main" count="127" uniqueCount="67">
  <si>
    <t>Variables</t>
  </si>
  <si>
    <t>Income Statement</t>
  </si>
  <si>
    <t>Revenues</t>
  </si>
  <si>
    <t>COGS</t>
  </si>
  <si>
    <t>Gross Profit</t>
  </si>
  <si>
    <t>Operating Expenses</t>
  </si>
  <si>
    <t>R&amp;D</t>
  </si>
  <si>
    <t>Sales, General and Admin</t>
  </si>
  <si>
    <t>Depreciation Expense</t>
  </si>
  <si>
    <t>Total Operating Expenses</t>
  </si>
  <si>
    <t>Interest Income (expense)</t>
  </si>
  <si>
    <t>Income before taxes</t>
  </si>
  <si>
    <t>Taxes(@ 21%)</t>
  </si>
  <si>
    <t>Net Income</t>
  </si>
  <si>
    <t>Basic EPS</t>
  </si>
  <si>
    <t>Diluted EPS</t>
  </si>
  <si>
    <t>Basic Shares</t>
  </si>
  <si>
    <t>Diluted Shares</t>
  </si>
  <si>
    <t>Balance Sheet</t>
  </si>
  <si>
    <t>Assets</t>
  </si>
  <si>
    <t>Cash</t>
  </si>
  <si>
    <t>Account Receivables</t>
  </si>
  <si>
    <t>Inventory</t>
  </si>
  <si>
    <t>Other</t>
  </si>
  <si>
    <t>Total Current Assets</t>
  </si>
  <si>
    <t>Net Property and Plant Equipment</t>
  </si>
  <si>
    <t>Other Non Current Assets</t>
  </si>
  <si>
    <t>Total Assets</t>
  </si>
  <si>
    <t>Liabilities</t>
  </si>
  <si>
    <t>Accounts Payable</t>
  </si>
  <si>
    <t>Notes Payable</t>
  </si>
  <si>
    <t>Accrued Liabilities (Wages, Insurance)</t>
  </si>
  <si>
    <t>Total Current Liabilities</t>
  </si>
  <si>
    <t>Long term Debt</t>
  </si>
  <si>
    <t>Total Liabilities</t>
  </si>
  <si>
    <t>Shareholder Equity</t>
  </si>
  <si>
    <t>Common Stock (paid-in caital)</t>
  </si>
  <si>
    <t>Retained Earnings</t>
  </si>
  <si>
    <t>Total Shareholder Equity</t>
  </si>
  <si>
    <t>Total Liabilities and Shareholder Equity</t>
  </si>
  <si>
    <t>Ratios</t>
  </si>
  <si>
    <t>Liquidity Ratios</t>
  </si>
  <si>
    <t>Current Ratio = Current Assets / Current Liabilities</t>
  </si>
  <si>
    <t>Quick Ratio (Acid-Test Ratio) = (Current Assets - Inventory) / Current Liabilities</t>
  </si>
  <si>
    <t xml:space="preserve">Asset Management Ratios </t>
  </si>
  <si>
    <t>Inventory Turnover Ratio = Cost of Goods Sold (COGS) / Average Inventory</t>
  </si>
  <si>
    <t>Days Sales Outstanding (DSO) = Average Accounts Receivable / Net Sales) * 365</t>
  </si>
  <si>
    <t>Profitability Ratios</t>
  </si>
  <si>
    <t>Gross Margin =  (Net Sales - Cost of Goods Sold) / Net Sales</t>
  </si>
  <si>
    <t>Operating Margin = Operating Income (EBIT) / Net Sales</t>
  </si>
  <si>
    <t>Net Margin (Profit Margin) = Net Income / Net Sales</t>
  </si>
  <si>
    <t>Debt Management Ratios</t>
  </si>
  <si>
    <t>Debt Ratio = Total Debt / Total Assets</t>
  </si>
  <si>
    <t>Debt-to-Equity Ratio = Total Debt / Total Equity</t>
  </si>
  <si>
    <t>Times-Interest-Earned (TIE) Ratio = EBIT / Interest Expense</t>
  </si>
  <si>
    <t>Investment Ratios (also known as Return Ratios)</t>
  </si>
  <si>
    <t>Return on Assets (ROA) = Net Income / Average Total Assets</t>
  </si>
  <si>
    <t>Operating Income (EBIT)</t>
  </si>
  <si>
    <t>Interest Coverage Ratio = EBITDA / Interest Expense</t>
  </si>
  <si>
    <t>Return on Equity (ROE) = Net Income / Average Total Equity</t>
  </si>
  <si>
    <t>Market Value Ratios</t>
  </si>
  <si>
    <t>Earnings Per Share [(EPS)Basic] = (Net Income - Preferred Dividends) / Weighted Average Number of Common Shares Outstanding</t>
  </si>
  <si>
    <t>Earnings Per Share [(EPS)Diluted] = (Net Income - Preferred Dividends) / (Weighted Average Number of Common Shares Outstanding + Potential Dilution from Options, Warrants, and Convertible Securities)</t>
  </si>
  <si>
    <t>Other Liabilities (Employee Wages, Trade Payables, etc.)</t>
  </si>
  <si>
    <t>Rocket Lab 2023 End of Year Financial Report for 2023</t>
  </si>
  <si>
    <t>https://investors.rocketlabusa.com/financials/sec-filings/default.aspx</t>
  </si>
  <si>
    <t>Michael 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</si>
</sst>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_(&quot;$&quot;* #,##0.0000000_);_(&quot;$&quot;* \(#,##0.00000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4" fontId="3" fillId="0" borderId="0" xfId="1" applyFont="1"/>
    <xf numFmtId="44" fontId="3" fillId="0" borderId="2" xfId="1" applyFont="1" applyBorder="1"/>
    <xf numFmtId="44" fontId="0" fillId="0" borderId="4" xfId="1" applyFont="1" applyBorder="1"/>
    <xf numFmtId="44" fontId="0" fillId="0" borderId="0" xfId="1" applyFont="1"/>
    <xf numFmtId="44" fontId="0" fillId="0" borderId="8" xfId="1" applyFont="1" applyBorder="1"/>
    <xf numFmtId="44" fontId="0" fillId="0" borderId="2" xfId="1" applyFont="1" applyBorder="1"/>
    <xf numFmtId="44" fontId="3" fillId="0" borderId="4" xfId="1" applyFont="1" applyBorder="1"/>
    <xf numFmtId="0" fontId="0" fillId="0" borderId="4" xfId="1" applyNumberFormat="1" applyFont="1" applyBorder="1"/>
    <xf numFmtId="0" fontId="0" fillId="0" borderId="6" xfId="1" applyNumberFormat="1" applyFont="1" applyBorder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44" fontId="0" fillId="2" borderId="4" xfId="1" applyFont="1" applyFill="1" applyBorder="1"/>
    <xf numFmtId="44" fontId="3" fillId="2" borderId="8" xfId="1" applyFont="1" applyFill="1" applyBorder="1"/>
    <xf numFmtId="44" fontId="0" fillId="2" borderId="6" xfId="1" applyFont="1" applyFill="1" applyBorder="1"/>
    <xf numFmtId="44" fontId="3" fillId="2" borderId="6" xfId="1" applyFont="1" applyFill="1" applyBorder="1"/>
    <xf numFmtId="44" fontId="1" fillId="0" borderId="4" xfId="1" applyFont="1" applyBorder="1"/>
    <xf numFmtId="44" fontId="1" fillId="0" borderId="0" xfId="1" applyFont="1"/>
    <xf numFmtId="44" fontId="1" fillId="0" borderId="8" xfId="1" applyFont="1" applyBorder="1"/>
    <xf numFmtId="44" fontId="1" fillId="2" borderId="8" xfId="1" applyFont="1" applyFill="1" applyBorder="1"/>
    <xf numFmtId="44" fontId="1" fillId="0" borderId="2" xfId="1" applyFont="1" applyBorder="1"/>
    <xf numFmtId="44" fontId="1" fillId="2" borderId="6" xfId="1" applyFont="1" applyFill="1" applyBorder="1"/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72" fontId="0" fillId="0" borderId="2" xfId="1" applyNumberFormat="1" applyFont="1" applyBorder="1"/>
    <xf numFmtId="172" fontId="0" fillId="0" borderId="4" xfId="1" applyNumberFormat="1" applyFont="1" applyBorder="1"/>
    <xf numFmtId="0" fontId="2" fillId="0" borderId="0" xfId="0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A338-4796-49AB-B890-3E03D25FA59C}">
  <dimension ref="A1:H37"/>
  <sheetViews>
    <sheetView workbookViewId="0">
      <selection activeCell="G1" sqref="G1:H37"/>
    </sheetView>
  </sheetViews>
  <sheetFormatPr defaultColWidth="9.140625" defaultRowHeight="15" x14ac:dyDescent="0.25"/>
  <cols>
    <col min="1" max="1" width="20.85546875" style="1" customWidth="1"/>
    <col min="2" max="2" width="17" style="3" customWidth="1"/>
    <col min="3" max="3" width="9.140625" style="2"/>
    <col min="4" max="4" width="20.85546875" style="1" customWidth="1"/>
    <col min="5" max="5" width="22.140625" style="3" customWidth="1"/>
    <col min="6" max="6" width="9.140625" style="2"/>
    <col min="9" max="16384" width="9.140625" style="2"/>
  </cols>
  <sheetData>
    <row r="1" spans="1:8" x14ac:dyDescent="0.25">
      <c r="A1" s="1" t="s">
        <v>0</v>
      </c>
      <c r="G1" t="s">
        <v>40</v>
      </c>
    </row>
    <row r="3" spans="1:8" x14ac:dyDescent="0.25">
      <c r="A3" s="13" t="s">
        <v>1</v>
      </c>
      <c r="B3" s="4"/>
      <c r="D3" s="13" t="s">
        <v>18</v>
      </c>
      <c r="E3" s="4"/>
      <c r="G3" t="s">
        <v>41</v>
      </c>
    </row>
    <row r="4" spans="1:8" x14ac:dyDescent="0.25">
      <c r="A4" s="24" t="s">
        <v>2</v>
      </c>
      <c r="B4" s="5">
        <v>860000</v>
      </c>
      <c r="D4" s="24" t="s">
        <v>19</v>
      </c>
      <c r="E4" s="9"/>
      <c r="H4" t="s">
        <v>42</v>
      </c>
    </row>
    <row r="5" spans="1:8" x14ac:dyDescent="0.25">
      <c r="A5" s="24" t="s">
        <v>3</v>
      </c>
      <c r="B5" s="5">
        <v>515000</v>
      </c>
      <c r="D5" s="24" t="s">
        <v>20</v>
      </c>
      <c r="E5" s="18">
        <v>30000</v>
      </c>
      <c r="H5">
        <f>E9/E21</f>
        <v>1.8450704225352113</v>
      </c>
    </row>
    <row r="6" spans="1:8" x14ac:dyDescent="0.25">
      <c r="A6" s="24" t="s">
        <v>4</v>
      </c>
      <c r="B6" s="14">
        <f>B4-B5</f>
        <v>345000</v>
      </c>
      <c r="D6" s="24" t="s">
        <v>21</v>
      </c>
      <c r="E6" s="18">
        <v>115000</v>
      </c>
      <c r="H6" t="s">
        <v>43</v>
      </c>
    </row>
    <row r="7" spans="1:8" x14ac:dyDescent="0.25">
      <c r="A7" s="12" t="s">
        <v>5</v>
      </c>
      <c r="B7" s="5"/>
      <c r="D7" s="24" t="s">
        <v>22</v>
      </c>
      <c r="E7" s="18">
        <v>110000</v>
      </c>
      <c r="H7">
        <f>(E9-E7)/E21</f>
        <v>1.0704225352112675</v>
      </c>
    </row>
    <row r="8" spans="1:8" x14ac:dyDescent="0.25">
      <c r="A8" s="24" t="s">
        <v>6</v>
      </c>
      <c r="B8" s="5">
        <v>25000</v>
      </c>
      <c r="D8" s="24" t="s">
        <v>23</v>
      </c>
      <c r="E8" s="18">
        <v>7000</v>
      </c>
      <c r="G8" t="s">
        <v>44</v>
      </c>
    </row>
    <row r="9" spans="1:8" ht="30" x14ac:dyDescent="0.25">
      <c r="A9" s="24" t="s">
        <v>7</v>
      </c>
      <c r="B9" s="5">
        <v>190000</v>
      </c>
      <c r="D9" s="25" t="s">
        <v>24</v>
      </c>
      <c r="E9" s="21">
        <f>SUM(E5:E8)</f>
        <v>262000</v>
      </c>
      <c r="H9" t="s">
        <v>45</v>
      </c>
    </row>
    <row r="10" spans="1:8" x14ac:dyDescent="0.25">
      <c r="A10" s="24" t="s">
        <v>8</v>
      </c>
      <c r="B10" s="5">
        <v>30000</v>
      </c>
      <c r="D10" s="26"/>
      <c r="E10" s="19"/>
      <c r="H10">
        <f>B5/E7</f>
        <v>4.6818181818181817</v>
      </c>
    </row>
    <row r="11" spans="1:8" ht="30" x14ac:dyDescent="0.25">
      <c r="A11" s="25" t="s">
        <v>9</v>
      </c>
      <c r="B11" s="16">
        <f>SUM(B8:B10)</f>
        <v>245000</v>
      </c>
      <c r="D11" s="27" t="s">
        <v>25</v>
      </c>
      <c r="E11" s="20">
        <v>520000</v>
      </c>
      <c r="H11" t="s">
        <v>46</v>
      </c>
    </row>
    <row r="12" spans="1:8" x14ac:dyDescent="0.25">
      <c r="A12" s="26"/>
      <c r="B12" s="6"/>
      <c r="D12" s="26"/>
      <c r="E12" s="19"/>
      <c r="H12">
        <f>(E6/B4)*365</f>
        <v>48.808139534883715</v>
      </c>
    </row>
    <row r="13" spans="1:8" ht="30" x14ac:dyDescent="0.25">
      <c r="A13" s="27" t="s">
        <v>57</v>
      </c>
      <c r="B13" s="7">
        <v>100000</v>
      </c>
      <c r="D13" s="27" t="s">
        <v>26</v>
      </c>
      <c r="E13" s="20">
        <v>5000</v>
      </c>
      <c r="G13" t="s">
        <v>47</v>
      </c>
    </row>
    <row r="14" spans="1:8" x14ac:dyDescent="0.25">
      <c r="A14" s="26"/>
      <c r="B14" s="6"/>
      <c r="D14" s="26"/>
      <c r="E14" s="19"/>
      <c r="H14" t="s">
        <v>48</v>
      </c>
    </row>
    <row r="15" spans="1:8" ht="30" x14ac:dyDescent="0.25">
      <c r="A15" s="27" t="s">
        <v>10</v>
      </c>
      <c r="B15" s="7">
        <v>-20000</v>
      </c>
      <c r="D15" s="27" t="s">
        <v>27</v>
      </c>
      <c r="E15" s="21">
        <f>SUM(E9,E11,E13)</f>
        <v>787000</v>
      </c>
      <c r="H15">
        <f>(B4-B5)/B4</f>
        <v>0.40116279069767441</v>
      </c>
    </row>
    <row r="16" spans="1:8" x14ac:dyDescent="0.25">
      <c r="A16" s="26"/>
      <c r="B16" s="6"/>
      <c r="E16" s="19"/>
      <c r="H16" t="s">
        <v>49</v>
      </c>
    </row>
    <row r="17" spans="1:8" x14ac:dyDescent="0.25">
      <c r="A17" s="28" t="s">
        <v>11</v>
      </c>
      <c r="B17" s="8">
        <v>80000</v>
      </c>
      <c r="D17" s="13" t="s">
        <v>28</v>
      </c>
      <c r="E17" s="22"/>
      <c r="H17">
        <f>B13/B4</f>
        <v>0.11627906976744186</v>
      </c>
    </row>
    <row r="18" spans="1:8" x14ac:dyDescent="0.25">
      <c r="A18" s="24" t="s">
        <v>12</v>
      </c>
      <c r="B18" s="5">
        <f>B17*0.21</f>
        <v>16800</v>
      </c>
      <c r="D18" s="24" t="s">
        <v>29</v>
      </c>
      <c r="E18" s="18">
        <v>76000</v>
      </c>
      <c r="H18" t="s">
        <v>50</v>
      </c>
    </row>
    <row r="19" spans="1:8" x14ac:dyDescent="0.25">
      <c r="A19" s="25" t="s">
        <v>13</v>
      </c>
      <c r="B19" s="16">
        <f>B17-B18</f>
        <v>63200</v>
      </c>
      <c r="D19" s="24" t="s">
        <v>30</v>
      </c>
      <c r="E19" s="18">
        <v>40000</v>
      </c>
      <c r="H19">
        <f>B19/B4</f>
        <v>7.3488372093023252E-2</v>
      </c>
    </row>
    <row r="20" spans="1:8" ht="30" x14ac:dyDescent="0.25">
      <c r="A20" s="26"/>
      <c r="B20" s="6"/>
      <c r="D20" s="24" t="s">
        <v>31</v>
      </c>
      <c r="E20" s="18">
        <v>26000</v>
      </c>
      <c r="G20" t="s">
        <v>51</v>
      </c>
    </row>
    <row r="21" spans="1:8" ht="30" x14ac:dyDescent="0.25">
      <c r="A21" s="28" t="s">
        <v>14</v>
      </c>
      <c r="B21" s="8">
        <v>6.32</v>
      </c>
      <c r="D21" s="25" t="s">
        <v>32</v>
      </c>
      <c r="E21" s="23">
        <f>SUM(E18:E20)</f>
        <v>142000</v>
      </c>
      <c r="H21" t="s">
        <v>52</v>
      </c>
    </row>
    <row r="22" spans="1:8" x14ac:dyDescent="0.25">
      <c r="A22" s="24" t="s">
        <v>15</v>
      </c>
      <c r="B22" s="5">
        <v>5.5</v>
      </c>
      <c r="D22" s="26"/>
      <c r="E22" s="19"/>
      <c r="H22">
        <f>E25/E15</f>
        <v>0.54256670902160098</v>
      </c>
    </row>
    <row r="23" spans="1:8" x14ac:dyDescent="0.25">
      <c r="A23" s="24" t="s">
        <v>16</v>
      </c>
      <c r="B23" s="10">
        <v>10000</v>
      </c>
      <c r="D23" s="27" t="s">
        <v>33</v>
      </c>
      <c r="E23" s="20">
        <v>285000</v>
      </c>
      <c r="H23" t="s">
        <v>53</v>
      </c>
    </row>
    <row r="24" spans="1:8" x14ac:dyDescent="0.25">
      <c r="A24" s="25" t="s">
        <v>17</v>
      </c>
      <c r="B24" s="11">
        <v>11500</v>
      </c>
      <c r="D24" s="26"/>
      <c r="E24" s="19"/>
      <c r="H24">
        <f>E25/E30</f>
        <v>1.1861111111111111</v>
      </c>
    </row>
    <row r="25" spans="1:8" x14ac:dyDescent="0.25">
      <c r="D25" s="27" t="s">
        <v>34</v>
      </c>
      <c r="E25" s="21">
        <f>SUM(E21,E23)</f>
        <v>427000</v>
      </c>
      <c r="H25" t="s">
        <v>58</v>
      </c>
    </row>
    <row r="26" spans="1:8" x14ac:dyDescent="0.25">
      <c r="H26">
        <f>(B13+B10)/B15</f>
        <v>-6.5</v>
      </c>
    </row>
    <row r="27" spans="1:8" x14ac:dyDescent="0.25">
      <c r="D27" s="13" t="s">
        <v>35</v>
      </c>
      <c r="E27" s="4"/>
      <c r="H27" t="s">
        <v>54</v>
      </c>
    </row>
    <row r="28" spans="1:8" ht="30" x14ac:dyDescent="0.25">
      <c r="D28" s="24" t="s">
        <v>36</v>
      </c>
      <c r="E28" s="18">
        <v>185000</v>
      </c>
      <c r="H28">
        <f>B13/B15</f>
        <v>-5</v>
      </c>
    </row>
    <row r="29" spans="1:8" x14ac:dyDescent="0.25">
      <c r="D29" s="24" t="s">
        <v>37</v>
      </c>
      <c r="E29" s="18">
        <v>175000</v>
      </c>
      <c r="G29" t="s">
        <v>55</v>
      </c>
    </row>
    <row r="30" spans="1:8" ht="30" x14ac:dyDescent="0.25">
      <c r="D30" s="25" t="s">
        <v>38</v>
      </c>
      <c r="E30" s="17">
        <f>SUM(E28:E29)</f>
        <v>360000</v>
      </c>
      <c r="H30" t="s">
        <v>56</v>
      </c>
    </row>
    <row r="31" spans="1:8" x14ac:dyDescent="0.25">
      <c r="D31" s="26"/>
      <c r="H31">
        <f>B19/(E15)</f>
        <v>8.0304955527318936E-2</v>
      </c>
    </row>
    <row r="32" spans="1:8" ht="30" x14ac:dyDescent="0.25">
      <c r="D32" s="27" t="s">
        <v>39</v>
      </c>
      <c r="E32" s="15">
        <f>SUM(E25,E30)</f>
        <v>787000</v>
      </c>
      <c r="H32" t="s">
        <v>59</v>
      </c>
    </row>
    <row r="33" spans="7:8" x14ac:dyDescent="0.25">
      <c r="H33">
        <f>B19/E30</f>
        <v>0.17555555555555555</v>
      </c>
    </row>
    <row r="34" spans="7:8" x14ac:dyDescent="0.25">
      <c r="G34" t="s">
        <v>60</v>
      </c>
    </row>
    <row r="35" spans="7:8" x14ac:dyDescent="0.25">
      <c r="H35" t="s">
        <v>61</v>
      </c>
    </row>
    <row r="37" spans="7:8" x14ac:dyDescent="0.25">
      <c r="H37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B803-0EB2-47CA-9394-8001E528ABD9}">
  <sheetPr>
    <pageSetUpPr fitToPage="1"/>
  </sheetPr>
  <dimension ref="A1:Q35"/>
  <sheetViews>
    <sheetView tabSelected="1" workbookViewId="0">
      <selection activeCell="G3" sqref="G3"/>
    </sheetView>
  </sheetViews>
  <sheetFormatPr defaultRowHeight="15" x14ac:dyDescent="0.25"/>
  <cols>
    <col min="1" max="1" width="21.42578125" customWidth="1"/>
    <col min="2" max="2" width="15.7109375" customWidth="1"/>
    <col min="3" max="3" width="1.5703125" customWidth="1"/>
    <col min="4" max="4" width="26.42578125" customWidth="1"/>
    <col min="5" max="5" width="14.42578125" customWidth="1"/>
    <col min="6" max="6" width="1.42578125" customWidth="1"/>
    <col min="8" max="8" width="9.140625" style="2"/>
  </cols>
  <sheetData>
    <row r="1" spans="1:17" x14ac:dyDescent="0.25">
      <c r="A1" t="s">
        <v>64</v>
      </c>
      <c r="G1" s="31" t="s">
        <v>66</v>
      </c>
    </row>
    <row r="2" spans="1:17" x14ac:dyDescent="0.25">
      <c r="A2" t="s">
        <v>65</v>
      </c>
      <c r="G2" s="32">
        <v>45661</v>
      </c>
    </row>
    <row r="3" spans="1:17" x14ac:dyDescent="0.25">
      <c r="A3" s="13" t="s">
        <v>1</v>
      </c>
      <c r="B3" s="4"/>
      <c r="D3" s="13" t="s">
        <v>18</v>
      </c>
      <c r="E3" s="4"/>
      <c r="G3" s="31" t="s">
        <v>41</v>
      </c>
      <c r="P3" s="31"/>
      <c r="Q3" s="2"/>
    </row>
    <row r="4" spans="1:17" x14ac:dyDescent="0.25">
      <c r="A4" s="24" t="s">
        <v>2</v>
      </c>
      <c r="B4" s="5">
        <v>244592</v>
      </c>
      <c r="D4" s="24" t="s">
        <v>19</v>
      </c>
      <c r="E4" s="9"/>
      <c r="H4" s="2" t="s">
        <v>42</v>
      </c>
      <c r="Q4" s="2"/>
    </row>
    <row r="5" spans="1:17" x14ac:dyDescent="0.25">
      <c r="A5" s="24" t="s">
        <v>3</v>
      </c>
      <c r="B5" s="5">
        <v>193183</v>
      </c>
      <c r="D5" s="24" t="s">
        <v>20</v>
      </c>
      <c r="E5" s="18">
        <v>162518</v>
      </c>
      <c r="H5" s="2">
        <f>E9/E21</f>
        <v>1.5939614818777585</v>
      </c>
      <c r="Q5" s="2"/>
    </row>
    <row r="6" spans="1:17" x14ac:dyDescent="0.25">
      <c r="A6" s="24" t="s">
        <v>4</v>
      </c>
      <c r="B6" s="14">
        <f>B4-B5</f>
        <v>51409</v>
      </c>
      <c r="D6" s="24" t="s">
        <v>21</v>
      </c>
      <c r="E6" s="18">
        <v>35176</v>
      </c>
      <c r="H6" s="2" t="s">
        <v>43</v>
      </c>
      <c r="Q6" s="2"/>
    </row>
    <row r="7" spans="1:17" x14ac:dyDescent="0.25">
      <c r="A7" s="12" t="s">
        <v>5</v>
      </c>
      <c r="B7" s="5"/>
      <c r="D7" s="24" t="s">
        <v>22</v>
      </c>
      <c r="E7" s="18">
        <v>107857</v>
      </c>
      <c r="H7" s="2">
        <f>(E9-E7)/E21</f>
        <v>1.2333322188043332</v>
      </c>
      <c r="Q7" s="2"/>
    </row>
    <row r="8" spans="1:17" x14ac:dyDescent="0.25">
      <c r="A8" s="24" t="s">
        <v>6</v>
      </c>
      <c r="B8" s="5">
        <v>119054</v>
      </c>
      <c r="D8" s="24" t="s">
        <v>23</v>
      </c>
      <c r="E8" s="18">
        <v>171171</v>
      </c>
      <c r="G8" s="31" t="s">
        <v>44</v>
      </c>
      <c r="P8" s="31"/>
      <c r="Q8" s="2"/>
    </row>
    <row r="9" spans="1:17" ht="30" x14ac:dyDescent="0.25">
      <c r="A9" s="24" t="s">
        <v>7</v>
      </c>
      <c r="B9" s="5">
        <v>110273</v>
      </c>
      <c r="D9" s="25" t="s">
        <v>24</v>
      </c>
      <c r="E9" s="21">
        <f>SUM(E5:E8)</f>
        <v>476722</v>
      </c>
      <c r="H9" s="2" t="s">
        <v>45</v>
      </c>
      <c r="Q9" s="2"/>
    </row>
    <row r="10" spans="1:17" x14ac:dyDescent="0.25">
      <c r="A10" s="24" t="s">
        <v>8</v>
      </c>
      <c r="B10" s="5">
        <v>29744</v>
      </c>
      <c r="D10" s="26"/>
      <c r="E10" s="19"/>
      <c r="H10" s="2">
        <f>B5/E7</f>
        <v>1.7911030345735557</v>
      </c>
      <c r="Q10" s="2"/>
    </row>
    <row r="11" spans="1:17" ht="30" x14ac:dyDescent="0.25">
      <c r="A11" s="25" t="s">
        <v>9</v>
      </c>
      <c r="B11" s="16">
        <f>SUM(B8:B10)</f>
        <v>259071</v>
      </c>
      <c r="D11" s="27" t="s">
        <v>25</v>
      </c>
      <c r="E11" s="20">
        <v>145409</v>
      </c>
      <c r="H11" s="2" t="s">
        <v>46</v>
      </c>
      <c r="Q11" s="2"/>
    </row>
    <row r="12" spans="1:17" x14ac:dyDescent="0.25">
      <c r="A12" s="26"/>
      <c r="B12" s="6"/>
      <c r="D12" s="26"/>
      <c r="E12" s="19"/>
      <c r="H12" s="2">
        <f>(E6/B4)*365</f>
        <v>52.492477268267152</v>
      </c>
    </row>
    <row r="13" spans="1:17" ht="30" x14ac:dyDescent="0.25">
      <c r="A13" s="27" t="s">
        <v>57</v>
      </c>
      <c r="B13" s="7">
        <v>-207662</v>
      </c>
      <c r="D13" s="27" t="s">
        <v>26</v>
      </c>
      <c r="E13" s="20">
        <v>319080</v>
      </c>
      <c r="G13" s="31" t="s">
        <v>47</v>
      </c>
    </row>
    <row r="14" spans="1:17" x14ac:dyDescent="0.25">
      <c r="A14" s="26"/>
      <c r="B14" s="6"/>
      <c r="D14" s="26"/>
      <c r="E14" s="19"/>
      <c r="H14" s="2" t="s">
        <v>48</v>
      </c>
    </row>
    <row r="15" spans="1:17" ht="30" x14ac:dyDescent="0.25">
      <c r="A15" s="27" t="s">
        <v>10</v>
      </c>
      <c r="B15" s="7">
        <v>-4248</v>
      </c>
      <c r="D15" s="27" t="s">
        <v>27</v>
      </c>
      <c r="E15" s="21">
        <f>SUM(E9,E11,E13)</f>
        <v>941211</v>
      </c>
      <c r="H15" s="2">
        <f>(B4-B5)/B4</f>
        <v>0.21018267155099105</v>
      </c>
    </row>
    <row r="16" spans="1:17" x14ac:dyDescent="0.25">
      <c r="A16" s="26"/>
      <c r="B16" s="6"/>
      <c r="D16" s="1"/>
      <c r="E16" s="19"/>
      <c r="H16" s="2" t="s">
        <v>49</v>
      </c>
    </row>
    <row r="17" spans="1:8" x14ac:dyDescent="0.25">
      <c r="A17" s="28" t="s">
        <v>11</v>
      </c>
      <c r="B17" s="8">
        <v>-211910</v>
      </c>
      <c r="D17" s="13" t="s">
        <v>28</v>
      </c>
      <c r="E17" s="22"/>
      <c r="H17" s="2">
        <f>B13/B4</f>
        <v>-0.84901386799241185</v>
      </c>
    </row>
    <row r="18" spans="1:8" x14ac:dyDescent="0.25">
      <c r="A18" s="24" t="s">
        <v>12</v>
      </c>
      <c r="B18" s="5">
        <v>-44501.1</v>
      </c>
      <c r="D18" s="24" t="s">
        <v>29</v>
      </c>
      <c r="E18" s="18">
        <v>29303</v>
      </c>
      <c r="H18" s="2" t="s">
        <v>50</v>
      </c>
    </row>
    <row r="19" spans="1:8" x14ac:dyDescent="0.25">
      <c r="A19" s="25" t="s">
        <v>13</v>
      </c>
      <c r="B19" s="16">
        <f>B17-B18</f>
        <v>-167408.9</v>
      </c>
      <c r="D19" s="24" t="s">
        <v>30</v>
      </c>
      <c r="E19" s="18">
        <v>16342</v>
      </c>
      <c r="H19" s="2">
        <f>B19/B4</f>
        <v>-0.68444143716883621</v>
      </c>
    </row>
    <row r="20" spans="1:8" ht="33.75" customHeight="1" x14ac:dyDescent="0.25">
      <c r="A20" s="26"/>
      <c r="B20" s="6"/>
      <c r="D20" s="24" t="s">
        <v>63</v>
      </c>
      <c r="E20" s="18">
        <v>253435</v>
      </c>
      <c r="G20" s="31" t="s">
        <v>51</v>
      </c>
    </row>
    <row r="21" spans="1:8" x14ac:dyDescent="0.25">
      <c r="A21" s="28" t="s">
        <v>14</v>
      </c>
      <c r="B21" s="29">
        <v>-3.4748899999999998E-4</v>
      </c>
      <c r="D21" s="25" t="s">
        <v>32</v>
      </c>
      <c r="E21" s="23">
        <f>SUM(E18:E20)</f>
        <v>299080</v>
      </c>
      <c r="H21" s="2" t="s">
        <v>52</v>
      </c>
    </row>
    <row r="22" spans="1:8" x14ac:dyDescent="0.25">
      <c r="A22" s="24" t="s">
        <v>15</v>
      </c>
      <c r="B22" s="30">
        <v>-3.4748899999999998E-4</v>
      </c>
      <c r="D22" s="26"/>
      <c r="E22" s="19"/>
      <c r="H22" s="2">
        <f>E25/E15</f>
        <v>0.41081861559204047</v>
      </c>
    </row>
    <row r="23" spans="1:8" x14ac:dyDescent="0.25">
      <c r="A23" s="24" t="s">
        <v>16</v>
      </c>
      <c r="B23" s="10">
        <v>10000</v>
      </c>
      <c r="D23" s="27" t="s">
        <v>33</v>
      </c>
      <c r="E23" s="20">
        <v>87587</v>
      </c>
      <c r="H23" s="2" t="s">
        <v>53</v>
      </c>
    </row>
    <row r="24" spans="1:8" x14ac:dyDescent="0.25">
      <c r="A24" s="25" t="s">
        <v>17</v>
      </c>
      <c r="B24" s="11">
        <v>11500</v>
      </c>
      <c r="D24" s="26"/>
      <c r="E24" s="19"/>
      <c r="H24" s="2">
        <f>E25/E30</f>
        <v>0.69727018956115294</v>
      </c>
    </row>
    <row r="25" spans="1:8" x14ac:dyDescent="0.25">
      <c r="D25" s="27" t="s">
        <v>34</v>
      </c>
      <c r="E25" s="21">
        <f>SUM(E21,E23)</f>
        <v>386667</v>
      </c>
      <c r="H25" s="2" t="s">
        <v>58</v>
      </c>
    </row>
    <row r="26" spans="1:8" x14ac:dyDescent="0.25">
      <c r="D26" s="1"/>
      <c r="E26" s="3"/>
      <c r="H26" s="2">
        <f>(B13+B10)/B15</f>
        <v>41.882768361581924</v>
      </c>
    </row>
    <row r="27" spans="1:8" x14ac:dyDescent="0.25">
      <c r="D27" s="13" t="s">
        <v>35</v>
      </c>
      <c r="E27" s="4"/>
      <c r="H27" s="2" t="s">
        <v>54</v>
      </c>
    </row>
    <row r="28" spans="1:8" ht="30" x14ac:dyDescent="0.25">
      <c r="D28" s="24" t="s">
        <v>36</v>
      </c>
      <c r="E28" s="18">
        <f>1176484+49</f>
        <v>1176533</v>
      </c>
      <c r="H28" s="2">
        <f>B13/B15</f>
        <v>48.884651600753294</v>
      </c>
    </row>
    <row r="29" spans="1:8" x14ac:dyDescent="0.25">
      <c r="D29" s="24" t="s">
        <v>37</v>
      </c>
      <c r="E29" s="18">
        <f>-623526+1537</f>
        <v>-621989</v>
      </c>
      <c r="G29" s="31" t="s">
        <v>55</v>
      </c>
    </row>
    <row r="30" spans="1:8" x14ac:dyDescent="0.25">
      <c r="D30" s="25" t="s">
        <v>38</v>
      </c>
      <c r="E30" s="17">
        <f>SUM(E28:E29)</f>
        <v>554544</v>
      </c>
      <c r="H30" s="2" t="s">
        <v>56</v>
      </c>
    </row>
    <row r="31" spans="1:8" x14ac:dyDescent="0.25">
      <c r="D31" s="26"/>
      <c r="E31" s="3"/>
      <c r="H31" s="2">
        <f>B19/(E15)</f>
        <v>-0.17786543081200709</v>
      </c>
    </row>
    <row r="32" spans="1:8" ht="30" x14ac:dyDescent="0.25">
      <c r="D32" s="27" t="s">
        <v>39</v>
      </c>
      <c r="E32" s="15">
        <f>SUM(E25,E30)</f>
        <v>941211</v>
      </c>
      <c r="H32" s="2" t="s">
        <v>59</v>
      </c>
    </row>
    <row r="33" spans="1:8" x14ac:dyDescent="0.25">
      <c r="A33" s="31" t="s">
        <v>60</v>
      </c>
      <c r="B33" s="2"/>
      <c r="H33" s="2">
        <f>B19/E30</f>
        <v>-0.3018856934706714</v>
      </c>
    </row>
    <row r="34" spans="1:8" x14ac:dyDescent="0.25">
      <c r="A34" s="2" t="s">
        <v>61</v>
      </c>
      <c r="B34" s="2"/>
      <c r="G34" s="31"/>
    </row>
    <row r="35" spans="1:8" x14ac:dyDescent="0.25">
      <c r="A35" s="2" t="s">
        <v>62</v>
      </c>
      <c r="B35" s="2"/>
    </row>
  </sheetData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Example</vt:lpstr>
      <vt:lpstr>Week 2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Hansen</dc:creator>
  <cp:lastModifiedBy>Michael Hansen</cp:lastModifiedBy>
  <cp:lastPrinted>2025-01-05T00:09:09Z</cp:lastPrinted>
  <dcterms:created xsi:type="dcterms:W3CDTF">2024-12-28T01:58:56Z</dcterms:created>
  <dcterms:modified xsi:type="dcterms:W3CDTF">2025-01-05T00:14:54Z</dcterms:modified>
</cp:coreProperties>
</file>